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090A0D6-BC5F-484F-BFDC-607E30F0BA1C}" xr6:coauthVersionLast="47" xr6:coauthVersionMax="47" xr10:uidLastSave="{00000000-0000-0000-0000-000000000000}"/>
  <bookViews>
    <workbookView xWindow="-120" yWindow="-120" windowWidth="38640" windowHeight="21240" xr2:uid="{1D92336D-CF17-4DEA-AFDF-0DE39BEF4380}"/>
  </bookViews>
  <sheets>
    <sheet name="101v2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42" i="4" l="1"/>
  <c r="W241" i="4"/>
  <c r="W240" i="4"/>
  <c r="W239" i="4"/>
  <c r="L179" i="4"/>
  <c r="R182" i="4"/>
  <c r="R179" i="4"/>
  <c r="R176" i="4"/>
  <c r="S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6" i="4"/>
  <c r="K179" i="4"/>
  <c r="L176" i="4"/>
  <c r="K176" i="4"/>
  <c r="D131" i="4"/>
  <c r="D127" i="4"/>
  <c r="H78" i="4"/>
  <c r="H68" i="4"/>
  <c r="H67" i="4"/>
  <c r="H58" i="4"/>
  <c r="H57" i="4"/>
  <c r="H54" i="4"/>
  <c r="G54" i="4"/>
  <c r="G58" i="4" s="1"/>
  <c r="I58" i="4" s="1"/>
  <c r="E54" i="4"/>
  <c r="F53" i="4"/>
  <c r="F66" i="4" s="1"/>
  <c r="H43" i="4"/>
  <c r="E43" i="4"/>
  <c r="E11" i="4"/>
  <c r="H38" i="4"/>
  <c r="H37" i="4"/>
  <c r="E9" i="4"/>
  <c r="F34" i="4"/>
  <c r="H34" i="4" s="1"/>
  <c r="E34" i="4"/>
  <c r="E22" i="4"/>
  <c r="U73" i="4" s="1"/>
  <c r="V73" i="4" s="1"/>
  <c r="F33" i="4"/>
  <c r="E33" i="4"/>
  <c r="F32" i="4"/>
  <c r="H32" i="4" s="1"/>
  <c r="E32" i="4"/>
  <c r="F31" i="4"/>
  <c r="E31" i="4"/>
  <c r="F30" i="4"/>
  <c r="H30" i="4" s="1"/>
  <c r="E30" i="4"/>
  <c r="U44" i="4" l="1"/>
  <c r="V44" i="4" s="1"/>
  <c r="U51" i="4"/>
  <c r="V51" i="4" s="1"/>
  <c r="G52" i="4"/>
  <c r="G53" i="4"/>
  <c r="I53" i="4" s="1"/>
  <c r="U6" i="4"/>
  <c r="V6" i="4" s="1"/>
  <c r="U13" i="4"/>
  <c r="V13" i="4" s="1"/>
  <c r="U103" i="4"/>
  <c r="V103" i="4" s="1"/>
  <c r="I59" i="4"/>
  <c r="O73" i="4" s="1"/>
  <c r="U7" i="4"/>
  <c r="V7" i="4" s="1"/>
  <c r="O7" i="4" s="1"/>
  <c r="U34" i="4"/>
  <c r="V34" i="4" s="1"/>
  <c r="U115" i="4"/>
  <c r="V115" i="4" s="1"/>
  <c r="U98" i="4"/>
  <c r="V98" i="4" s="1"/>
  <c r="G66" i="4"/>
  <c r="E8" i="4" s="1"/>
  <c r="G34" i="4" s="1"/>
  <c r="U64" i="4"/>
  <c r="V64" i="4" s="1"/>
  <c r="U78" i="4"/>
  <c r="V78" i="4" s="1"/>
  <c r="I54" i="4"/>
  <c r="U21" i="4"/>
  <c r="V21" i="4" s="1"/>
  <c r="U8" i="4"/>
  <c r="V8" i="4" s="1"/>
  <c r="U41" i="4"/>
  <c r="V41" i="4" s="1"/>
  <c r="E12" i="4"/>
  <c r="H33" i="4"/>
  <c r="E17" i="4"/>
  <c r="H31" i="4"/>
  <c r="U158" i="4"/>
  <c r="U142" i="4"/>
  <c r="U169" i="4"/>
  <c r="U153" i="4"/>
  <c r="U137" i="4"/>
  <c r="U159" i="4"/>
  <c r="U143" i="4"/>
  <c r="U170" i="4"/>
  <c r="U154" i="4"/>
  <c r="U138" i="4"/>
  <c r="U160" i="4"/>
  <c r="U144" i="4"/>
  <c r="U167" i="4"/>
  <c r="U147" i="4"/>
  <c r="U163" i="4"/>
  <c r="U150" i="4"/>
  <c r="U128" i="4"/>
  <c r="U166" i="4"/>
  <c r="U146" i="4"/>
  <c r="U162" i="4"/>
  <c r="U135" i="4"/>
  <c r="U129" i="4"/>
  <c r="U149" i="4"/>
  <c r="U145" i="4"/>
  <c r="U133" i="4"/>
  <c r="U171" i="4"/>
  <c r="U165" i="4"/>
  <c r="U123" i="4"/>
  <c r="U151" i="4"/>
  <c r="U148" i="4"/>
  <c r="U168" i="4"/>
  <c r="U126" i="4"/>
  <c r="U120" i="4"/>
  <c r="U106" i="4"/>
  <c r="U155" i="4"/>
  <c r="U172" i="4"/>
  <c r="U132" i="4"/>
  <c r="U152" i="4"/>
  <c r="U124" i="4"/>
  <c r="U107" i="4"/>
  <c r="U156" i="4"/>
  <c r="U140" i="4"/>
  <c r="U101" i="4"/>
  <c r="U97" i="4"/>
  <c r="U118" i="4"/>
  <c r="U136" i="4"/>
  <c r="U116" i="4"/>
  <c r="U130" i="4"/>
  <c r="U139" i="4"/>
  <c r="U105" i="4"/>
  <c r="U125" i="4"/>
  <c r="U110" i="4"/>
  <c r="U100" i="4"/>
  <c r="U88" i="4"/>
  <c r="U79" i="4"/>
  <c r="U161" i="4"/>
  <c r="U157" i="4"/>
  <c r="U85" i="4"/>
  <c r="U75" i="4"/>
  <c r="U59" i="4"/>
  <c r="U94" i="4"/>
  <c r="U89" i="4"/>
  <c r="U87" i="4"/>
  <c r="U70" i="4"/>
  <c r="U164" i="4"/>
  <c r="U141" i="4"/>
  <c r="U122" i="4"/>
  <c r="U83" i="4"/>
  <c r="U65" i="4"/>
  <c r="U48" i="4"/>
  <c r="U117" i="4"/>
  <c r="U99" i="4"/>
  <c r="U80" i="4"/>
  <c r="U76" i="4"/>
  <c r="U113" i="4"/>
  <c r="U91" i="4"/>
  <c r="U71" i="4"/>
  <c r="U114" i="4"/>
  <c r="U96" i="4"/>
  <c r="U66" i="4"/>
  <c r="U104" i="4"/>
  <c r="U77" i="4"/>
  <c r="U72" i="4"/>
  <c r="U109" i="4"/>
  <c r="U82" i="4"/>
  <c r="U68" i="4"/>
  <c r="U67" i="4"/>
  <c r="U63" i="4"/>
  <c r="U102" i="4"/>
  <c r="U69" i="4"/>
  <c r="U121" i="4"/>
  <c r="U84" i="4"/>
  <c r="U111" i="4"/>
  <c r="U90" i="4"/>
  <c r="U134" i="4"/>
  <c r="U95" i="4"/>
  <c r="U173" i="4"/>
  <c r="U61" i="4"/>
  <c r="U49" i="4"/>
  <c r="U43" i="4"/>
  <c r="U86" i="4"/>
  <c r="U42" i="4"/>
  <c r="U27" i="4"/>
  <c r="U23" i="4"/>
  <c r="U9" i="4"/>
  <c r="U58" i="4"/>
  <c r="U47" i="4"/>
  <c r="U31" i="4"/>
  <c r="U28" i="4"/>
  <c r="U26" i="4"/>
  <c r="U25" i="4"/>
  <c r="U24" i="4"/>
  <c r="U11" i="4"/>
  <c r="U39" i="4"/>
  <c r="U108" i="4"/>
  <c r="U32" i="4"/>
  <c r="U30" i="4"/>
  <c r="U29" i="4"/>
  <c r="U127" i="4"/>
  <c r="U112" i="4"/>
  <c r="U50" i="4"/>
  <c r="U45" i="4"/>
  <c r="U16" i="4"/>
  <c r="U40" i="4"/>
  <c r="U54" i="4"/>
  <c r="U53" i="4"/>
  <c r="U33" i="4"/>
  <c r="U119" i="4"/>
  <c r="U60" i="4"/>
  <c r="U38" i="4"/>
  <c r="U14" i="4"/>
  <c r="U20" i="4"/>
  <c r="U18" i="4"/>
  <c r="U55" i="4"/>
  <c r="U56" i="4"/>
  <c r="U22" i="4"/>
  <c r="U93" i="4"/>
  <c r="U37" i="4"/>
  <c r="U12" i="4"/>
  <c r="U92" i="4"/>
  <c r="U57" i="4"/>
  <c r="U17" i="4"/>
  <c r="U15" i="4"/>
  <c r="U10" i="4"/>
  <c r="U74" i="4"/>
  <c r="U36" i="4"/>
  <c r="U19" i="4"/>
  <c r="U35" i="4"/>
  <c r="U62" i="4"/>
  <c r="U81" i="4"/>
  <c r="U52" i="4"/>
  <c r="U131" i="4"/>
  <c r="U46" i="4"/>
  <c r="G57" i="4"/>
  <c r="I57" i="4" s="1"/>
  <c r="E20" i="4"/>
  <c r="Z73" i="4" l="1"/>
  <c r="O103" i="4"/>
  <c r="Z103" i="4" s="1"/>
  <c r="I56" i="4"/>
  <c r="H95" i="4"/>
  <c r="D126" i="4" s="1"/>
  <c r="O6" i="4"/>
  <c r="Z6" i="4" s="1"/>
  <c r="Z7" i="4"/>
  <c r="O21" i="4"/>
  <c r="Z21" i="4" s="1"/>
  <c r="G67" i="4"/>
  <c r="I71" i="4" s="1"/>
  <c r="P34" i="4" s="1"/>
  <c r="G68" i="4"/>
  <c r="I68" i="4" s="1"/>
  <c r="O8" i="4"/>
  <c r="Z8" i="4" s="1"/>
  <c r="I52" i="4"/>
  <c r="H52" i="4" s="1"/>
  <c r="U176" i="4"/>
  <c r="G31" i="4"/>
  <c r="I31" i="4" s="1"/>
  <c r="E7" i="4"/>
  <c r="G30" i="4"/>
  <c r="I30" i="4" s="1"/>
  <c r="G32" i="4"/>
  <c r="I34" i="4"/>
  <c r="G33" i="4"/>
  <c r="V117" i="4"/>
  <c r="V159" i="4"/>
  <c r="M159" i="4" s="1"/>
  <c r="V100" i="4"/>
  <c r="AD100" i="4" s="1"/>
  <c r="V14" i="4"/>
  <c r="M14" i="4" s="1"/>
  <c r="V169" i="4"/>
  <c r="AF169" i="4" s="1"/>
  <c r="V142" i="4"/>
  <c r="AF142" i="4" s="1"/>
  <c r="V119" i="4"/>
  <c r="AD119" i="4" s="1"/>
  <c r="V15" i="4"/>
  <c r="M15" i="4" s="1"/>
  <c r="V33" i="4"/>
  <c r="AD33" i="4" s="1"/>
  <c r="V95" i="4"/>
  <c r="V66" i="4"/>
  <c r="AF66" i="4" s="1"/>
  <c r="V70" i="4"/>
  <c r="AD70" i="4" s="1"/>
  <c r="V130" i="4"/>
  <c r="M130" i="4" s="1"/>
  <c r="V126" i="4"/>
  <c r="AF126" i="4" s="1"/>
  <c r="V150" i="4"/>
  <c r="AD150" i="4" s="1"/>
  <c r="V17" i="4"/>
  <c r="AD17" i="4" s="1"/>
  <c r="V53" i="4"/>
  <c r="V25" i="4"/>
  <c r="AF25" i="4" s="1"/>
  <c r="V134" i="4"/>
  <c r="AD134" i="4" s="1"/>
  <c r="V96" i="4"/>
  <c r="AF96" i="4" s="1"/>
  <c r="V87" i="4"/>
  <c r="AD87" i="4" s="1"/>
  <c r="V116" i="4"/>
  <c r="AD116" i="4" s="1"/>
  <c r="V168" i="4"/>
  <c r="AF168" i="4" s="1"/>
  <c r="V163" i="4"/>
  <c r="M163" i="4" s="1"/>
  <c r="O44" i="4"/>
  <c r="O78" i="4"/>
  <c r="O34" i="4"/>
  <c r="V152" i="4"/>
  <c r="M152" i="4" s="1"/>
  <c r="V132" i="4"/>
  <c r="AF132" i="4" s="1"/>
  <c r="V32" i="4"/>
  <c r="AD32" i="4" s="1"/>
  <c r="V72" i="4"/>
  <c r="M72" i="4" s="1"/>
  <c r="V173" i="4"/>
  <c r="O51" i="4"/>
  <c r="V57" i="4"/>
  <c r="AF57" i="4" s="1"/>
  <c r="V92" i="4"/>
  <c r="M92" i="4" s="1"/>
  <c r="V79" i="4"/>
  <c r="M79" i="4" s="1"/>
  <c r="V88" i="4"/>
  <c r="AD88" i="4" s="1"/>
  <c r="V125" i="4"/>
  <c r="AD125" i="4" s="1"/>
  <c r="V74" i="4"/>
  <c r="AD74" i="4" s="1"/>
  <c r="V139" i="4"/>
  <c r="M139" i="4" s="1"/>
  <c r="V90" i="4"/>
  <c r="AD90" i="4" s="1"/>
  <c r="V118" i="4"/>
  <c r="AF118" i="4" s="1"/>
  <c r="V12" i="4"/>
  <c r="V31" i="4"/>
  <c r="AF31" i="4" s="1"/>
  <c r="V84" i="4"/>
  <c r="AD84" i="4" s="1"/>
  <c r="V91" i="4"/>
  <c r="AF91" i="4" s="1"/>
  <c r="V59" i="4"/>
  <c r="V97" i="4"/>
  <c r="M97" i="4" s="1"/>
  <c r="V123" i="4"/>
  <c r="AF123" i="4" s="1"/>
  <c r="V144" i="4"/>
  <c r="M144" i="4" s="1"/>
  <c r="V149" i="4"/>
  <c r="AF149" i="4" s="1"/>
  <c r="V48" i="4"/>
  <c r="AF48" i="4" s="1"/>
  <c r="V20" i="4"/>
  <c r="M20" i="4" s="1"/>
  <c r="V162" i="4"/>
  <c r="V155" i="4"/>
  <c r="V141" i="4"/>
  <c r="AF141" i="4" s="1"/>
  <c r="V128" i="4"/>
  <c r="AD128" i="4" s="1"/>
  <c r="V114" i="4"/>
  <c r="AF114" i="4" s="1"/>
  <c r="V94" i="4"/>
  <c r="AD94" i="4" s="1"/>
  <c r="V131" i="4"/>
  <c r="AD131" i="4" s="1"/>
  <c r="V37" i="4"/>
  <c r="M37" i="4" s="1"/>
  <c r="V16" i="4"/>
  <c r="AF16" i="4" s="1"/>
  <c r="V47" i="4"/>
  <c r="V121" i="4"/>
  <c r="AF121" i="4" s="1"/>
  <c r="V113" i="4"/>
  <c r="M113" i="4" s="1"/>
  <c r="V75" i="4"/>
  <c r="M75" i="4" s="1"/>
  <c r="V101" i="4"/>
  <c r="AD101" i="4" s="1"/>
  <c r="V165" i="4"/>
  <c r="AD165" i="4" s="1"/>
  <c r="V160" i="4"/>
  <c r="AF160" i="4" s="1"/>
  <c r="V62" i="4"/>
  <c r="AD62" i="4" s="1"/>
  <c r="V127" i="4"/>
  <c r="V27" i="4"/>
  <c r="M27" i="4" s="1"/>
  <c r="V67" i="4"/>
  <c r="M67" i="4" s="1"/>
  <c r="V143" i="4"/>
  <c r="M143" i="4" s="1"/>
  <c r="V18" i="4"/>
  <c r="AF18" i="4" s="1"/>
  <c r="V29" i="4"/>
  <c r="AD29" i="4" s="1"/>
  <c r="V42" i="4"/>
  <c r="M42" i="4" s="1"/>
  <c r="V68" i="4"/>
  <c r="AF68" i="4" s="1"/>
  <c r="V129" i="4"/>
  <c r="V30" i="4"/>
  <c r="AD30" i="4" s="1"/>
  <c r="V86" i="4"/>
  <c r="AD86" i="4" s="1"/>
  <c r="V82" i="4"/>
  <c r="M82" i="4" s="1"/>
  <c r="V65" i="4"/>
  <c r="V137" i="4"/>
  <c r="M137" i="4" s="1"/>
  <c r="O115" i="4"/>
  <c r="V19" i="4"/>
  <c r="AF19" i="4" s="1"/>
  <c r="V43" i="4"/>
  <c r="V109" i="4"/>
  <c r="M109" i="4" s="1"/>
  <c r="V83" i="4"/>
  <c r="AD83" i="4" s="1"/>
  <c r="V172" i="4"/>
  <c r="H84" i="4"/>
  <c r="V38" i="4"/>
  <c r="AF38" i="4" s="1"/>
  <c r="V108" i="4"/>
  <c r="M108" i="4" s="1"/>
  <c r="V49" i="4"/>
  <c r="V122" i="4"/>
  <c r="AF122" i="4" s="1"/>
  <c r="V146" i="4"/>
  <c r="AF146" i="4" s="1"/>
  <c r="V60" i="4"/>
  <c r="M60" i="4" s="1"/>
  <c r="V39" i="4"/>
  <c r="M39" i="4" s="1"/>
  <c r="V61" i="4"/>
  <c r="M61" i="4" s="1"/>
  <c r="V77" i="4"/>
  <c r="AD77" i="4" s="1"/>
  <c r="V166" i="4"/>
  <c r="AD166" i="4" s="1"/>
  <c r="V46" i="4"/>
  <c r="V11" i="4"/>
  <c r="V104" i="4"/>
  <c r="AD104" i="4" s="1"/>
  <c r="V164" i="4"/>
  <c r="M164" i="4" s="1"/>
  <c r="V120" i="4"/>
  <c r="AD120" i="4" s="1"/>
  <c r="O13" i="4"/>
  <c r="V24" i="4"/>
  <c r="M24" i="4" s="1"/>
  <c r="V26" i="4"/>
  <c r="AF26" i="4" s="1"/>
  <c r="V89" i="4"/>
  <c r="M89" i="4" s="1"/>
  <c r="V136" i="4"/>
  <c r="V148" i="4"/>
  <c r="V147" i="4"/>
  <c r="AD147" i="4" s="1"/>
  <c r="V40" i="4"/>
  <c r="AD40" i="4" s="1"/>
  <c r="V111" i="4"/>
  <c r="AF111" i="4" s="1"/>
  <c r="V71" i="4"/>
  <c r="V167" i="4"/>
  <c r="M167" i="4" s="1"/>
  <c r="V52" i="4"/>
  <c r="V93" i="4"/>
  <c r="M93" i="4" s="1"/>
  <c r="V45" i="4"/>
  <c r="M45" i="4" s="1"/>
  <c r="V58" i="4"/>
  <c r="AD58" i="4" s="1"/>
  <c r="V69" i="4"/>
  <c r="M69" i="4" s="1"/>
  <c r="V76" i="4"/>
  <c r="AF76" i="4" s="1"/>
  <c r="V85" i="4"/>
  <c r="AF85" i="4" s="1"/>
  <c r="V140" i="4"/>
  <c r="M140" i="4" s="1"/>
  <c r="V171" i="4"/>
  <c r="V138" i="4"/>
  <c r="M138" i="4" s="1"/>
  <c r="O64" i="4"/>
  <c r="V124" i="4"/>
  <c r="AF124" i="4" s="1"/>
  <c r="V35" i="4"/>
  <c r="M35" i="4" s="1"/>
  <c r="V153" i="4"/>
  <c r="M153" i="4" s="1"/>
  <c r="V105" i="4"/>
  <c r="V10" i="4"/>
  <c r="V54" i="4"/>
  <c r="M54" i="4" s="1"/>
  <c r="V28" i="4"/>
  <c r="AF28" i="4" s="1"/>
  <c r="V22" i="4"/>
  <c r="AF22" i="4" s="1"/>
  <c r="V50" i="4"/>
  <c r="AF50" i="4" s="1"/>
  <c r="V9" i="4"/>
  <c r="V102" i="4"/>
  <c r="AF102" i="4" s="1"/>
  <c r="V80" i="4"/>
  <c r="AF80" i="4" s="1"/>
  <c r="V157" i="4"/>
  <c r="V156" i="4"/>
  <c r="V133" i="4"/>
  <c r="AF133" i="4" s="1"/>
  <c r="V154" i="4"/>
  <c r="AF154" i="4" s="1"/>
  <c r="O98" i="4"/>
  <c r="V55" i="4"/>
  <c r="M134" i="4"/>
  <c r="M103" i="4"/>
  <c r="AD115" i="4"/>
  <c r="AF115" i="4"/>
  <c r="M115" i="4"/>
  <c r="M98" i="4"/>
  <c r="AF73" i="4"/>
  <c r="AF98" i="4"/>
  <c r="AF78" i="4"/>
  <c r="AF103" i="4"/>
  <c r="AD73" i="4"/>
  <c r="AD98" i="4"/>
  <c r="AD78" i="4"/>
  <c r="M78" i="4"/>
  <c r="M73" i="4"/>
  <c r="AD103" i="4"/>
  <c r="AF64" i="4"/>
  <c r="AF51" i="4"/>
  <c r="M64" i="4"/>
  <c r="AF41" i="4"/>
  <c r="AD34" i="4"/>
  <c r="M34" i="4"/>
  <c r="M6" i="4"/>
  <c r="AD41" i="4"/>
  <c r="M41" i="4"/>
  <c r="AF138" i="4"/>
  <c r="M51" i="4"/>
  <c r="AD21" i="4"/>
  <c r="AF44" i="4"/>
  <c r="M21" i="4"/>
  <c r="M44" i="4"/>
  <c r="AF21" i="4"/>
  <c r="AF13" i="4"/>
  <c r="M13" i="4"/>
  <c r="AF6" i="4"/>
  <c r="AD13" i="4"/>
  <c r="AF7" i="4"/>
  <c r="AD123" i="4"/>
  <c r="M8" i="4"/>
  <c r="AD7" i="4"/>
  <c r="AD64" i="4"/>
  <c r="AD51" i="4"/>
  <c r="AD44" i="4"/>
  <c r="AD8" i="4"/>
  <c r="M7" i="4"/>
  <c r="AF8" i="4"/>
  <c r="AF34" i="4"/>
  <c r="AD6" i="4"/>
  <c r="V135" i="4"/>
  <c r="V110" i="4"/>
  <c r="AF110" i="4" s="1"/>
  <c r="V36" i="4"/>
  <c r="M36" i="4" s="1"/>
  <c r="O41" i="4"/>
  <c r="V106" i="4"/>
  <c r="AF106" i="4" s="1"/>
  <c r="V158" i="4"/>
  <c r="M158" i="4" s="1"/>
  <c r="U182" i="4"/>
  <c r="U179" i="4"/>
  <c r="V151" i="4"/>
  <c r="AD151" i="4" s="1"/>
  <c r="V81" i="4"/>
  <c r="V56" i="4"/>
  <c r="M56" i="4" s="1"/>
  <c r="V112" i="4"/>
  <c r="AF112" i="4" s="1"/>
  <c r="V23" i="4"/>
  <c r="AF23" i="4" s="1"/>
  <c r="V63" i="4"/>
  <c r="AF63" i="4" s="1"/>
  <c r="V99" i="4"/>
  <c r="AD99" i="4" s="1"/>
  <c r="V161" i="4"/>
  <c r="AF161" i="4" s="1"/>
  <c r="V107" i="4"/>
  <c r="M107" i="4" s="1"/>
  <c r="V145" i="4"/>
  <c r="V170" i="4"/>
  <c r="AF170" i="4" s="1"/>
  <c r="M96" i="4" l="1"/>
  <c r="AF17" i="4"/>
  <c r="M154" i="4"/>
  <c r="AD16" i="4"/>
  <c r="AF32" i="4"/>
  <c r="M126" i="4"/>
  <c r="AM126" i="4" s="1"/>
  <c r="M68" i="4"/>
  <c r="AM68" i="4" s="1"/>
  <c r="AD15" i="4"/>
  <c r="AK15" i="4" s="1"/>
  <c r="AD57" i="4"/>
  <c r="AD167" i="4"/>
  <c r="AF74" i="4"/>
  <c r="AD137" i="4"/>
  <c r="AK137" i="4" s="1"/>
  <c r="AF167" i="4"/>
  <c r="AM167" i="4" s="1"/>
  <c r="AD14" i="4"/>
  <c r="AK14" i="4" s="1"/>
  <c r="AD113" i="4"/>
  <c r="AK113" i="4" s="1"/>
  <c r="AF147" i="4"/>
  <c r="AF77" i="4"/>
  <c r="M48" i="4"/>
  <c r="AM48" i="4" s="1"/>
  <c r="AK64" i="4"/>
  <c r="I67" i="4"/>
  <c r="I66" i="4" s="1"/>
  <c r="AF29" i="4"/>
  <c r="AD130" i="4"/>
  <c r="AK130" i="4" s="1"/>
  <c r="AD48" i="4"/>
  <c r="M165" i="4"/>
  <c r="AK165" i="4" s="1"/>
  <c r="AD54" i="4"/>
  <c r="AK54" i="4" s="1"/>
  <c r="AF125" i="4"/>
  <c r="M22" i="4"/>
  <c r="AM22" i="4" s="1"/>
  <c r="AD56" i="4"/>
  <c r="AK56" i="4" s="1"/>
  <c r="AF130" i="4"/>
  <c r="AM130" i="4" s="1"/>
  <c r="AF128" i="4"/>
  <c r="AD45" i="4"/>
  <c r="AK45" i="4" s="1"/>
  <c r="AF27" i="4"/>
  <c r="AM27" i="4" s="1"/>
  <c r="AD76" i="4"/>
  <c r="AF94" i="4"/>
  <c r="M77" i="4"/>
  <c r="AD108" i="4"/>
  <c r="AK108" i="4" s="1"/>
  <c r="AF15" i="4"/>
  <c r="AM15" i="4" s="1"/>
  <c r="AF45" i="4"/>
  <c r="AM45" i="4" s="1"/>
  <c r="AD139" i="4"/>
  <c r="AK139" i="4" s="1"/>
  <c r="M31" i="4"/>
  <c r="AM31" i="4" s="1"/>
  <c r="AF163" i="4"/>
  <c r="AM163" i="4" s="1"/>
  <c r="AF131" i="4"/>
  <c r="AD20" i="4"/>
  <c r="AK20" i="4" s="1"/>
  <c r="P41" i="4"/>
  <c r="AB41" i="4" s="1"/>
  <c r="M90" i="4"/>
  <c r="AK90" i="4" s="1"/>
  <c r="AK167" i="4"/>
  <c r="M66" i="4"/>
  <c r="AM66" i="4" s="1"/>
  <c r="M83" i="4"/>
  <c r="AK83" i="4" s="1"/>
  <c r="AM8" i="4"/>
  <c r="AD27" i="4"/>
  <c r="AK27" i="4" s="1"/>
  <c r="AF40" i="4"/>
  <c r="M128" i="4"/>
  <c r="AK128" i="4" s="1"/>
  <c r="AD126" i="4"/>
  <c r="AD164" i="4"/>
  <c r="AK164" i="4" s="1"/>
  <c r="AF93" i="4"/>
  <c r="AM93" i="4" s="1"/>
  <c r="AK78" i="4"/>
  <c r="AF90" i="4"/>
  <c r="AF54" i="4"/>
  <c r="AM54" i="4" s="1"/>
  <c r="M125" i="4"/>
  <c r="AD66" i="4"/>
  <c r="AD39" i="4"/>
  <c r="AK39" i="4" s="1"/>
  <c r="AF35" i="4"/>
  <c r="AM35" i="4" s="1"/>
  <c r="M74" i="4"/>
  <c r="AM74" i="4" s="1"/>
  <c r="AM103" i="4"/>
  <c r="AF70" i="4"/>
  <c r="AD154" i="4"/>
  <c r="M70" i="4"/>
  <c r="AK70" i="4" s="1"/>
  <c r="M118" i="4"/>
  <c r="AM118" i="4" s="1"/>
  <c r="AF83" i="4"/>
  <c r="AD109" i="4"/>
  <c r="AK109" i="4" s="1"/>
  <c r="AD160" i="4"/>
  <c r="P51" i="4"/>
  <c r="AB51" i="4" s="1"/>
  <c r="AF104" i="4"/>
  <c r="AF39" i="4"/>
  <c r="AM39" i="4" s="1"/>
  <c r="M29" i="4"/>
  <c r="AK29" i="4" s="1"/>
  <c r="AF101" i="4"/>
  <c r="AD118" i="4"/>
  <c r="M104" i="4"/>
  <c r="AK104" i="4" s="1"/>
  <c r="AD169" i="4"/>
  <c r="AD141" i="4"/>
  <c r="D130" i="4"/>
  <c r="M28" i="4"/>
  <c r="AM28" i="4" s="1"/>
  <c r="AF109" i="4"/>
  <c r="AM109" i="4" s="1"/>
  <c r="M141" i="4"/>
  <c r="AM141" i="4" s="1"/>
  <c r="P13" i="4"/>
  <c r="AB13" i="4" s="1"/>
  <c r="AF166" i="4"/>
  <c r="AK44" i="4"/>
  <c r="AD163" i="4"/>
  <c r="AK163" i="4" s="1"/>
  <c r="AM13" i="4"/>
  <c r="AM51" i="4"/>
  <c r="AF89" i="4"/>
  <c r="AM89" i="4" s="1"/>
  <c r="AF69" i="4"/>
  <c r="AM69" i="4" s="1"/>
  <c r="AK103" i="4"/>
  <c r="M150" i="4"/>
  <c r="AK150" i="4" s="1"/>
  <c r="M166" i="4"/>
  <c r="AK166" i="4" s="1"/>
  <c r="M131" i="4"/>
  <c r="AM73" i="4"/>
  <c r="AD23" i="4"/>
  <c r="M84" i="4"/>
  <c r="AK84" i="4" s="1"/>
  <c r="AF150" i="4"/>
  <c r="AD25" i="4"/>
  <c r="AF84" i="4"/>
  <c r="M99" i="4"/>
  <c r="AK99" i="4" s="1"/>
  <c r="AD38" i="4"/>
  <c r="AM7" i="4"/>
  <c r="AK13" i="4"/>
  <c r="AF42" i="4"/>
  <c r="AM42" i="4" s="1"/>
  <c r="AK73" i="4"/>
  <c r="AD26" i="4"/>
  <c r="AD42" i="4"/>
  <c r="AK42" i="4" s="1"/>
  <c r="AD93" i="4"/>
  <c r="AK93" i="4" s="1"/>
  <c r="AD110" i="4"/>
  <c r="AK134" i="4"/>
  <c r="M168" i="4"/>
  <c r="AM168" i="4" s="1"/>
  <c r="AD96" i="4"/>
  <c r="AK96" i="4" s="1"/>
  <c r="M149" i="4"/>
  <c r="AM149" i="4" s="1"/>
  <c r="AD85" i="4"/>
  <c r="M121" i="4"/>
  <c r="AM121" i="4" s="1"/>
  <c r="M30" i="4"/>
  <c r="AK30" i="4" s="1"/>
  <c r="AF99" i="4"/>
  <c r="AF134" i="4"/>
  <c r="AM134" i="4" s="1"/>
  <c r="M91" i="4"/>
  <c r="AM91" i="4" s="1"/>
  <c r="AD28" i="4"/>
  <c r="M85" i="4"/>
  <c r="AM85" i="4" s="1"/>
  <c r="M26" i="4"/>
  <c r="M17" i="4"/>
  <c r="AM17" i="4" s="1"/>
  <c r="AM78" i="4"/>
  <c r="AF158" i="4"/>
  <c r="AM158" i="4" s="1"/>
  <c r="AF119" i="4"/>
  <c r="M120" i="4"/>
  <c r="AD22" i="4"/>
  <c r="AF30" i="4"/>
  <c r="M87" i="4"/>
  <c r="AK87" i="4" s="1"/>
  <c r="M80" i="4"/>
  <c r="AM80" i="4" s="1"/>
  <c r="AF92" i="4"/>
  <c r="AM92" i="4" s="1"/>
  <c r="AD92" i="4"/>
  <c r="AK92" i="4" s="1"/>
  <c r="AD121" i="4"/>
  <c r="M133" i="4"/>
  <c r="AM133" i="4" s="1"/>
  <c r="M147" i="4"/>
  <c r="AD168" i="4"/>
  <c r="AM115" i="4"/>
  <c r="AF108" i="4"/>
  <c r="AM108" i="4" s="1"/>
  <c r="AF140" i="4"/>
  <c r="AM140" i="4" s="1"/>
  <c r="AD75" i="4"/>
  <c r="AK75" i="4" s="1"/>
  <c r="AF100" i="4"/>
  <c r="AM98" i="4"/>
  <c r="AF113" i="4"/>
  <c r="AM113" i="4" s="1"/>
  <c r="AD158" i="4"/>
  <c r="AK158" i="4" s="1"/>
  <c r="AF164" i="4"/>
  <c r="AM164" i="4" s="1"/>
  <c r="AF60" i="4"/>
  <c r="AM60" i="4" s="1"/>
  <c r="AD140" i="4"/>
  <c r="AK140" i="4" s="1"/>
  <c r="M25" i="4"/>
  <c r="AM25" i="4" s="1"/>
  <c r="M16" i="4"/>
  <c r="AK16" i="4" s="1"/>
  <c r="AD31" i="4"/>
  <c r="AF56" i="4"/>
  <c r="AM56" i="4" s="1"/>
  <c r="AF120" i="4"/>
  <c r="M119" i="4"/>
  <c r="AK119" i="4" s="1"/>
  <c r="P78" i="4"/>
  <c r="AB78" i="4" s="1"/>
  <c r="M100" i="4"/>
  <c r="AK100" i="4" s="1"/>
  <c r="AF14" i="4"/>
  <c r="AM14" i="4" s="1"/>
  <c r="AD97" i="4"/>
  <c r="AK97" i="4" s="1"/>
  <c r="M110" i="4"/>
  <c r="AM110" i="4" s="1"/>
  <c r="AD133" i="4"/>
  <c r="M123" i="4"/>
  <c r="AM123" i="4" s="1"/>
  <c r="AD37" i="4"/>
  <c r="AK37" i="4" s="1"/>
  <c r="M32" i="4"/>
  <c r="AK32" i="4" s="1"/>
  <c r="AD60" i="4"/>
  <c r="AK60" i="4" s="1"/>
  <c r="M112" i="4"/>
  <c r="AM112" i="4" s="1"/>
  <c r="AD149" i="4"/>
  <c r="AD161" i="4"/>
  <c r="AD80" i="4"/>
  <c r="M57" i="4"/>
  <c r="AM57" i="4" s="1"/>
  <c r="AK98" i="4"/>
  <c r="P98" i="4"/>
  <c r="P115" i="4"/>
  <c r="AB115" i="4" s="1"/>
  <c r="P44" i="4"/>
  <c r="AB44" i="4" s="1"/>
  <c r="AK115" i="4"/>
  <c r="AK8" i="4"/>
  <c r="M132" i="4"/>
  <c r="AM132" i="4" s="1"/>
  <c r="O9" i="4"/>
  <c r="P9" i="4"/>
  <c r="V182" i="4"/>
  <c r="V176" i="4"/>
  <c r="V179" i="4"/>
  <c r="AF9" i="4"/>
  <c r="AD9" i="4"/>
  <c r="O162" i="4"/>
  <c r="P162" i="4"/>
  <c r="AF162" i="4"/>
  <c r="M162" i="4"/>
  <c r="O59" i="4"/>
  <c r="P59" i="4"/>
  <c r="AD59" i="4"/>
  <c r="AF59" i="4"/>
  <c r="O145" i="4"/>
  <c r="P145" i="4"/>
  <c r="AD145" i="4"/>
  <c r="M145" i="4"/>
  <c r="AF145" i="4"/>
  <c r="M9" i="4"/>
  <c r="AF24" i="4"/>
  <c r="AM24" i="4" s="1"/>
  <c r="P38" i="4"/>
  <c r="O38" i="4"/>
  <c r="M38" i="4"/>
  <c r="AM38" i="4" s="1"/>
  <c r="P94" i="4"/>
  <c r="O94" i="4"/>
  <c r="M94" i="4"/>
  <c r="AK94" i="4" s="1"/>
  <c r="P126" i="4"/>
  <c r="O126" i="4"/>
  <c r="P157" i="4"/>
  <c r="O157" i="4"/>
  <c r="AD157" i="4"/>
  <c r="AF157" i="4"/>
  <c r="M157" i="4"/>
  <c r="P11" i="4"/>
  <c r="O11" i="4"/>
  <c r="AF11" i="4"/>
  <c r="P122" i="4"/>
  <c r="O122" i="4"/>
  <c r="AD122" i="4"/>
  <c r="P159" i="4"/>
  <c r="O159" i="4"/>
  <c r="AF159" i="4"/>
  <c r="AM159" i="4" s="1"/>
  <c r="P36" i="4"/>
  <c r="O36" i="4"/>
  <c r="AD36" i="4"/>
  <c r="AK36" i="4" s="1"/>
  <c r="P10" i="4"/>
  <c r="O10" i="4"/>
  <c r="AD10" i="4"/>
  <c r="M10" i="4"/>
  <c r="O43" i="4"/>
  <c r="P43" i="4"/>
  <c r="AD43" i="4"/>
  <c r="P151" i="4"/>
  <c r="O151" i="4"/>
  <c r="M151" i="4"/>
  <c r="AK151" i="4" s="1"/>
  <c r="P105" i="4"/>
  <c r="O105" i="4"/>
  <c r="AD105" i="4"/>
  <c r="P155" i="4"/>
  <c r="O155" i="4"/>
  <c r="AF155" i="4"/>
  <c r="AD155" i="4"/>
  <c r="M155" i="4"/>
  <c r="P97" i="4"/>
  <c r="O97" i="4"/>
  <c r="AD132" i="4"/>
  <c r="O52" i="4"/>
  <c r="P52" i="4"/>
  <c r="AF52" i="4"/>
  <c r="M52" i="4"/>
  <c r="AD52" i="4"/>
  <c r="P49" i="4"/>
  <c r="O49" i="4"/>
  <c r="AF49" i="4"/>
  <c r="AD49" i="4"/>
  <c r="P129" i="4"/>
  <c r="O129" i="4"/>
  <c r="AF129" i="4"/>
  <c r="M129" i="4"/>
  <c r="P101" i="4"/>
  <c r="O101" i="4"/>
  <c r="M101" i="4"/>
  <c r="AK101" i="4" s="1"/>
  <c r="M19" i="4"/>
  <c r="AM19" i="4" s="1"/>
  <c r="P142" i="4"/>
  <c r="O142" i="4"/>
  <c r="P53" i="4"/>
  <c r="O53" i="4"/>
  <c r="M53" i="4"/>
  <c r="AD53" i="4"/>
  <c r="P12" i="4"/>
  <c r="O12" i="4"/>
  <c r="M12" i="4"/>
  <c r="AF12" i="4"/>
  <c r="AD12" i="4"/>
  <c r="P116" i="4"/>
  <c r="O116" i="4"/>
  <c r="AF116" i="4"/>
  <c r="M11" i="4"/>
  <c r="M116" i="4"/>
  <c r="AK116" i="4" s="1"/>
  <c r="P23" i="4"/>
  <c r="O23" i="4"/>
  <c r="M23" i="4"/>
  <c r="AM23" i="4" s="1"/>
  <c r="AM138" i="4"/>
  <c r="AD79" i="4"/>
  <c r="AK79" i="4" s="1"/>
  <c r="AF105" i="4"/>
  <c r="AD129" i="4"/>
  <c r="AD162" i="4"/>
  <c r="P68" i="4"/>
  <c r="O68" i="4"/>
  <c r="AD68" i="4"/>
  <c r="P130" i="4"/>
  <c r="O130" i="4"/>
  <c r="P170" i="4"/>
  <c r="O170" i="4"/>
  <c r="M170" i="4"/>
  <c r="AM170" i="4" s="1"/>
  <c r="P139" i="4"/>
  <c r="O139" i="4"/>
  <c r="M43" i="4"/>
  <c r="AD159" i="4"/>
  <c r="AK159" i="4" s="1"/>
  <c r="O50" i="4"/>
  <c r="P50" i="4"/>
  <c r="M50" i="4"/>
  <c r="AD50" i="4"/>
  <c r="AF36" i="4"/>
  <c r="AM36" i="4" s="1"/>
  <c r="M142" i="4"/>
  <c r="AM142" i="4" s="1"/>
  <c r="AF139" i="4"/>
  <c r="AM139" i="4" s="1"/>
  <c r="P156" i="4"/>
  <c r="O156" i="4"/>
  <c r="AD156" i="4"/>
  <c r="M156" i="4"/>
  <c r="P172" i="4"/>
  <c r="O172" i="4"/>
  <c r="AD172" i="4"/>
  <c r="M172" i="4"/>
  <c r="AF172" i="4"/>
  <c r="P137" i="4"/>
  <c r="O137" i="4"/>
  <c r="AF137" i="4"/>
  <c r="AM137" i="4" s="1"/>
  <c r="Z51" i="4"/>
  <c r="O24" i="4"/>
  <c r="P24" i="4"/>
  <c r="O65" i="4"/>
  <c r="P65" i="4"/>
  <c r="AF65" i="4"/>
  <c r="M65" i="4"/>
  <c r="AD65" i="4"/>
  <c r="P47" i="4"/>
  <c r="O47" i="4"/>
  <c r="AF47" i="4"/>
  <c r="AD47" i="4"/>
  <c r="O46" i="4"/>
  <c r="P46" i="4"/>
  <c r="AD46" i="4"/>
  <c r="M46" i="4"/>
  <c r="P82" i="4"/>
  <c r="O82" i="4"/>
  <c r="AD82" i="4"/>
  <c r="AK82" i="4" s="1"/>
  <c r="AF82" i="4"/>
  <c r="AM82" i="4" s="1"/>
  <c r="P165" i="4"/>
  <c r="O165" i="4"/>
  <c r="AF165" i="4"/>
  <c r="P171" i="4"/>
  <c r="O171" i="4"/>
  <c r="AF171" i="4"/>
  <c r="M171" i="4"/>
  <c r="P18" i="4"/>
  <c r="O18" i="4"/>
  <c r="M18" i="4"/>
  <c r="P33" i="4"/>
  <c r="O33" i="4"/>
  <c r="M33" i="4"/>
  <c r="AK33" i="4" s="1"/>
  <c r="P55" i="4"/>
  <c r="O55" i="4"/>
  <c r="AF55" i="4"/>
  <c r="M55" i="4"/>
  <c r="Z13" i="4"/>
  <c r="P86" i="4"/>
  <c r="O86" i="4"/>
  <c r="M86" i="4"/>
  <c r="AF86" i="4"/>
  <c r="P63" i="4"/>
  <c r="O63" i="4"/>
  <c r="M63" i="4"/>
  <c r="AM63" i="4" s="1"/>
  <c r="AF43" i="4"/>
  <c r="P102" i="4"/>
  <c r="O102" i="4"/>
  <c r="M102" i="4"/>
  <c r="AM102" i="4" s="1"/>
  <c r="AD102" i="4"/>
  <c r="P143" i="4"/>
  <c r="O143" i="4"/>
  <c r="AF143" i="4"/>
  <c r="AM143" i="4" s="1"/>
  <c r="AD55" i="4"/>
  <c r="AF151" i="4"/>
  <c r="P153" i="4"/>
  <c r="O153" i="4"/>
  <c r="AD153" i="4"/>
  <c r="AK153" i="4" s="1"/>
  <c r="O117" i="4"/>
  <c r="P117" i="4"/>
  <c r="AF117" i="4"/>
  <c r="AD117" i="4"/>
  <c r="Z98" i="4"/>
  <c r="P35" i="4"/>
  <c r="O35" i="4"/>
  <c r="AD35" i="4"/>
  <c r="AK35" i="4" s="1"/>
  <c r="P148" i="4"/>
  <c r="O148" i="4"/>
  <c r="AF148" i="4"/>
  <c r="M148" i="4"/>
  <c r="AD148" i="4"/>
  <c r="O19" i="4"/>
  <c r="P19" i="4"/>
  <c r="AD19" i="4"/>
  <c r="P67" i="4"/>
  <c r="O67" i="4"/>
  <c r="AF67" i="4"/>
  <c r="AM67" i="4" s="1"/>
  <c r="AD67" i="4"/>
  <c r="AK67" i="4" s="1"/>
  <c r="P135" i="4"/>
  <c r="O135" i="4"/>
  <c r="AF135" i="4"/>
  <c r="M135" i="4"/>
  <c r="P76" i="4"/>
  <c r="O76" i="4"/>
  <c r="P136" i="4"/>
  <c r="O136" i="4"/>
  <c r="M136" i="4"/>
  <c r="AF136" i="4"/>
  <c r="O61" i="4"/>
  <c r="P61" i="4"/>
  <c r="AD61" i="4"/>
  <c r="AK61" i="4" s="1"/>
  <c r="AF61" i="4"/>
  <c r="AM61" i="4" s="1"/>
  <c r="O127" i="4"/>
  <c r="P127" i="4"/>
  <c r="AF127" i="4"/>
  <c r="AF33" i="4"/>
  <c r="AD171" i="4"/>
  <c r="M47" i="4"/>
  <c r="AD136" i="4"/>
  <c r="AD127" i="4"/>
  <c r="P124" i="4"/>
  <c r="O124" i="4"/>
  <c r="AM6" i="4"/>
  <c r="O106" i="4"/>
  <c r="P106" i="4"/>
  <c r="M106" i="4"/>
  <c r="AM106" i="4" s="1"/>
  <c r="AD106" i="4"/>
  <c r="AD18" i="4"/>
  <c r="AD24" i="4"/>
  <c r="AK24" i="4" s="1"/>
  <c r="M76" i="4"/>
  <c r="AF10" i="4"/>
  <c r="AF153" i="4"/>
  <c r="AM153" i="4" s="1"/>
  <c r="AD142" i="4"/>
  <c r="AF156" i="4"/>
  <c r="P28" i="4"/>
  <c r="O28" i="4"/>
  <c r="P69" i="4"/>
  <c r="O69" i="4"/>
  <c r="AD69" i="4"/>
  <c r="AK69" i="4" s="1"/>
  <c r="P111" i="4"/>
  <c r="O111" i="4"/>
  <c r="M111" i="4"/>
  <c r="AD111" i="4"/>
  <c r="O62" i="4"/>
  <c r="P62" i="4"/>
  <c r="M62" i="4"/>
  <c r="AK62" i="4" s="1"/>
  <c r="AF62" i="4"/>
  <c r="P173" i="4"/>
  <c r="O173" i="4"/>
  <c r="AD173" i="4"/>
  <c r="AF173" i="4"/>
  <c r="M173" i="4"/>
  <c r="Z44" i="4"/>
  <c r="P132" i="4"/>
  <c r="O132" i="4"/>
  <c r="AD63" i="4"/>
  <c r="P152" i="4"/>
  <c r="O152" i="4"/>
  <c r="AF152" i="4"/>
  <c r="AM152" i="4" s="1"/>
  <c r="AD152" i="4"/>
  <c r="AK152" i="4" s="1"/>
  <c r="M49" i="4"/>
  <c r="AD124" i="4"/>
  <c r="AF97" i="4"/>
  <c r="AM97" i="4" s="1"/>
  <c r="M124" i="4"/>
  <c r="AM124" i="4" s="1"/>
  <c r="AD135" i="4"/>
  <c r="P54" i="4"/>
  <c r="O54" i="4"/>
  <c r="P31" i="4"/>
  <c r="O31" i="4"/>
  <c r="P95" i="4"/>
  <c r="O95" i="4"/>
  <c r="AF95" i="4"/>
  <c r="M95" i="4"/>
  <c r="AD95" i="4"/>
  <c r="P79" i="4"/>
  <c r="O79" i="4"/>
  <c r="AF79" i="4"/>
  <c r="AM79" i="4" s="1"/>
  <c r="AF46" i="4"/>
  <c r="AD170" i="4"/>
  <c r="AK34" i="4"/>
  <c r="M105" i="4"/>
  <c r="Z78" i="4"/>
  <c r="P81" i="4"/>
  <c r="O81" i="4"/>
  <c r="AF81" i="4"/>
  <c r="AD81" i="4"/>
  <c r="M81" i="4"/>
  <c r="AF53" i="4"/>
  <c r="AD11" i="4"/>
  <c r="AK21" i="4"/>
  <c r="M59" i="4"/>
  <c r="M122" i="4"/>
  <c r="M117" i="4"/>
  <c r="AD143" i="4"/>
  <c r="AK143" i="4" s="1"/>
  <c r="M127" i="4"/>
  <c r="AB34" i="4"/>
  <c r="P138" i="4"/>
  <c r="O138" i="4"/>
  <c r="AD138" i="4"/>
  <c r="AK138" i="4" s="1"/>
  <c r="P58" i="4"/>
  <c r="O58" i="4"/>
  <c r="AF58" i="4"/>
  <c r="M58" i="4"/>
  <c r="AK58" i="4" s="1"/>
  <c r="P40" i="4"/>
  <c r="O40" i="4"/>
  <c r="M40" i="4"/>
  <c r="O146" i="4"/>
  <c r="P146" i="4"/>
  <c r="AD146" i="4"/>
  <c r="M146" i="4"/>
  <c r="AM146" i="4" s="1"/>
  <c r="P149" i="4"/>
  <c r="O149" i="4"/>
  <c r="P88" i="4"/>
  <c r="O88" i="4"/>
  <c r="AF88" i="4"/>
  <c r="M88" i="4"/>
  <c r="P25" i="4"/>
  <c r="O25" i="4"/>
  <c r="AM41" i="4"/>
  <c r="M161" i="4"/>
  <c r="P167" i="4"/>
  <c r="O167" i="4"/>
  <c r="P89" i="4"/>
  <c r="O89" i="4"/>
  <c r="O75" i="4"/>
  <c r="P75" i="4"/>
  <c r="O114" i="4"/>
  <c r="P114" i="4"/>
  <c r="O144" i="4"/>
  <c r="P144" i="4"/>
  <c r="P87" i="4"/>
  <c r="O87" i="4"/>
  <c r="O169" i="4"/>
  <c r="P169" i="4"/>
  <c r="P107" i="4"/>
  <c r="O107" i="4"/>
  <c r="Z41" i="4"/>
  <c r="AF75" i="4"/>
  <c r="AM75" i="4" s="1"/>
  <c r="AK51" i="4"/>
  <c r="AM44" i="4"/>
  <c r="AF37" i="4"/>
  <c r="AM37" i="4" s="1"/>
  <c r="AK41" i="4"/>
  <c r="AD112" i="4"/>
  <c r="P140" i="4"/>
  <c r="O140" i="4"/>
  <c r="O120" i="4"/>
  <c r="P120" i="4"/>
  <c r="P39" i="4"/>
  <c r="O39" i="4"/>
  <c r="Z115" i="4"/>
  <c r="P16" i="4"/>
  <c r="O16" i="4"/>
  <c r="P118" i="4"/>
  <c r="O118" i="4"/>
  <c r="P74" i="4"/>
  <c r="O74" i="4"/>
  <c r="O96" i="4"/>
  <c r="P96" i="4"/>
  <c r="P17" i="4"/>
  <c r="O17" i="4"/>
  <c r="O161" i="4"/>
  <c r="P161" i="4"/>
  <c r="AM21" i="4"/>
  <c r="AM154" i="4"/>
  <c r="AF144" i="4"/>
  <c r="AM144" i="4" s="1"/>
  <c r="P154" i="4"/>
  <c r="O154" i="4"/>
  <c r="P80" i="4"/>
  <c r="O80" i="4"/>
  <c r="P22" i="4"/>
  <c r="O22" i="4"/>
  <c r="Z64" i="4"/>
  <c r="O147" i="4"/>
  <c r="P147" i="4"/>
  <c r="P83" i="4"/>
  <c r="O83" i="4"/>
  <c r="O42" i="4"/>
  <c r="P42" i="4"/>
  <c r="P113" i="4"/>
  <c r="O113" i="4"/>
  <c r="P128" i="4"/>
  <c r="O128" i="4"/>
  <c r="P84" i="4"/>
  <c r="O84" i="4"/>
  <c r="P92" i="4"/>
  <c r="O92" i="4"/>
  <c r="O163" i="4"/>
  <c r="P163" i="4"/>
  <c r="P70" i="4"/>
  <c r="O70" i="4"/>
  <c r="O15" i="4"/>
  <c r="P15" i="4"/>
  <c r="O14" i="4"/>
  <c r="P14" i="4"/>
  <c r="O166" i="4"/>
  <c r="P166" i="4"/>
  <c r="P160" i="4"/>
  <c r="O160" i="4"/>
  <c r="Z34" i="4"/>
  <c r="G38" i="4"/>
  <c r="G37" i="4"/>
  <c r="I37" i="4" s="1"/>
  <c r="I33" i="4"/>
  <c r="M169" i="4"/>
  <c r="AD89" i="4"/>
  <c r="AK89" i="4" s="1"/>
  <c r="P26" i="4"/>
  <c r="O26" i="4"/>
  <c r="P60" i="4"/>
  <c r="O60" i="4"/>
  <c r="O109" i="4"/>
  <c r="P109" i="4"/>
  <c r="O90" i="4"/>
  <c r="P90" i="4"/>
  <c r="P134" i="4"/>
  <c r="O134" i="4"/>
  <c r="P150" i="4"/>
  <c r="O150" i="4"/>
  <c r="P119" i="4"/>
  <c r="O119" i="4"/>
  <c r="P100" i="4"/>
  <c r="O100" i="4"/>
  <c r="D77" i="4"/>
  <c r="Y41" i="4" s="1"/>
  <c r="I32" i="4"/>
  <c r="P72" i="4"/>
  <c r="O72" i="4"/>
  <c r="P108" i="4"/>
  <c r="O108" i="4"/>
  <c r="P37" i="4"/>
  <c r="O37" i="4"/>
  <c r="O91" i="4"/>
  <c r="P91" i="4"/>
  <c r="P158" i="4"/>
  <c r="O158" i="4"/>
  <c r="AF87" i="4"/>
  <c r="AM87" i="4" s="1"/>
  <c r="AM64" i="4"/>
  <c r="P21" i="4"/>
  <c r="P73" i="4"/>
  <c r="P7" i="4"/>
  <c r="P103" i="4"/>
  <c r="P8" i="4"/>
  <c r="P6" i="4"/>
  <c r="P64" i="4"/>
  <c r="O45" i="4"/>
  <c r="P45" i="4"/>
  <c r="P71" i="4"/>
  <c r="O71" i="4"/>
  <c r="O164" i="4"/>
  <c r="P164" i="4"/>
  <c r="P20" i="4"/>
  <c r="O20" i="4"/>
  <c r="P125" i="4"/>
  <c r="O125" i="4"/>
  <c r="P57" i="4"/>
  <c r="O57" i="4"/>
  <c r="P66" i="4"/>
  <c r="O66" i="4"/>
  <c r="O56" i="4"/>
  <c r="P56" i="4"/>
  <c r="AM34" i="4"/>
  <c r="M71" i="4"/>
  <c r="AD91" i="4"/>
  <c r="AD144" i="4"/>
  <c r="AK144" i="4" s="1"/>
  <c r="P85" i="4"/>
  <c r="O85" i="4"/>
  <c r="P104" i="4"/>
  <c r="O104" i="4"/>
  <c r="P77" i="4"/>
  <c r="O77" i="4"/>
  <c r="P27" i="4"/>
  <c r="O27" i="4"/>
  <c r="P121" i="4"/>
  <c r="O121" i="4"/>
  <c r="P131" i="4"/>
  <c r="O131" i="4"/>
  <c r="P123" i="4"/>
  <c r="O123" i="4"/>
  <c r="P168" i="4"/>
  <c r="O168" i="4"/>
  <c r="G78" i="4"/>
  <c r="I78" i="4" s="1"/>
  <c r="G77" i="4"/>
  <c r="P112" i="4"/>
  <c r="O112" i="4"/>
  <c r="AK6" i="4"/>
  <c r="AK7" i="4"/>
  <c r="M114" i="4"/>
  <c r="AM114" i="4" s="1"/>
  <c r="P99" i="4"/>
  <c r="O99" i="4"/>
  <c r="O110" i="4"/>
  <c r="P110" i="4"/>
  <c r="AF71" i="4"/>
  <c r="AD72" i="4"/>
  <c r="AK72" i="4" s="1"/>
  <c r="AF72" i="4"/>
  <c r="AM72" i="4" s="1"/>
  <c r="AD71" i="4"/>
  <c r="AF20" i="4"/>
  <c r="AM20" i="4" s="1"/>
  <c r="AM96" i="4"/>
  <c r="AF107" i="4"/>
  <c r="AM107" i="4" s="1"/>
  <c r="AD107" i="4"/>
  <c r="AK107" i="4" s="1"/>
  <c r="AD114" i="4"/>
  <c r="M160" i="4"/>
  <c r="AM160" i="4" s="1"/>
  <c r="P133" i="4"/>
  <c r="O133" i="4"/>
  <c r="P93" i="4"/>
  <c r="O93" i="4"/>
  <c r="P30" i="4"/>
  <c r="O30" i="4"/>
  <c r="P29" i="4"/>
  <c r="O29" i="4"/>
  <c r="P141" i="4"/>
  <c r="O141" i="4"/>
  <c r="P48" i="4"/>
  <c r="O48" i="4"/>
  <c r="O32" i="4"/>
  <c r="P32" i="4"/>
  <c r="AK154" i="4" l="1"/>
  <c r="AM77" i="4"/>
  <c r="AK74" i="4"/>
  <c r="AK68" i="4"/>
  <c r="AK111" i="4"/>
  <c r="AM86" i="4"/>
  <c r="AK55" i="4"/>
  <c r="AK80" i="4"/>
  <c r="AK126" i="4"/>
  <c r="AK48" i="4"/>
  <c r="AK22" i="4"/>
  <c r="AM147" i="4"/>
  <c r="AM125" i="4"/>
  <c r="AM166" i="4"/>
  <c r="AM151" i="4"/>
  <c r="AK169" i="4"/>
  <c r="AM120" i="4"/>
  <c r="AK57" i="4"/>
  <c r="AM150" i="4"/>
  <c r="AK28" i="4"/>
  <c r="AM128" i="4"/>
  <c r="AM70" i="4"/>
  <c r="AK133" i="4"/>
  <c r="AK141" i="4"/>
  <c r="AM165" i="4"/>
  <c r="AK31" i="4"/>
  <c r="AK118" i="4"/>
  <c r="AK85" i="4"/>
  <c r="AM84" i="4"/>
  <c r="AK148" i="4"/>
  <c r="AK66" i="4"/>
  <c r="AK136" i="4"/>
  <c r="AM104" i="4"/>
  <c r="AM90" i="4"/>
  <c r="AK124" i="4"/>
  <c r="AK142" i="4"/>
  <c r="AM131" i="4"/>
  <c r="AK77" i="4"/>
  <c r="AK23" i="4"/>
  <c r="AK95" i="4"/>
  <c r="AM33" i="4"/>
  <c r="AK102" i="4"/>
  <c r="AM99" i="4"/>
  <c r="AM83" i="4"/>
  <c r="AM53" i="4"/>
  <c r="AK127" i="4"/>
  <c r="AM30" i="4"/>
  <c r="AM100" i="4"/>
  <c r="AM29" i="4"/>
  <c r="AK112" i="4"/>
  <c r="AK125" i="4"/>
  <c r="AK132" i="4"/>
  <c r="AK131" i="4"/>
  <c r="AA34" i="4"/>
  <c r="AA98" i="4"/>
  <c r="AK26" i="4"/>
  <c r="AK121" i="4"/>
  <c r="AM172" i="4"/>
  <c r="AK120" i="4"/>
  <c r="AM119" i="4"/>
  <c r="Y34" i="4"/>
  <c r="AM95" i="4"/>
  <c r="AM62" i="4"/>
  <c r="AK10" i="4"/>
  <c r="AM10" i="4"/>
  <c r="Y13" i="4"/>
  <c r="AM26" i="4"/>
  <c r="AA44" i="4"/>
  <c r="AM32" i="4"/>
  <c r="AK162" i="4"/>
  <c r="Y78" i="4"/>
  <c r="AK106" i="4"/>
  <c r="Y115" i="4"/>
  <c r="AK170" i="4"/>
  <c r="AB98" i="4"/>
  <c r="Y51" i="4"/>
  <c r="H82" i="4"/>
  <c r="AM94" i="4"/>
  <c r="AK50" i="4"/>
  <c r="AK38" i="4"/>
  <c r="AK110" i="4"/>
  <c r="AM127" i="4"/>
  <c r="AM135" i="4"/>
  <c r="AK135" i="4"/>
  <c r="AK172" i="4"/>
  <c r="AA13" i="4"/>
  <c r="AK122" i="4"/>
  <c r="AK43" i="4"/>
  <c r="AK149" i="4"/>
  <c r="AK71" i="4"/>
  <c r="AK17" i="4"/>
  <c r="Y44" i="4"/>
  <c r="Y98" i="4"/>
  <c r="AK65" i="4"/>
  <c r="AK53" i="4"/>
  <c r="AK123" i="4"/>
  <c r="AK160" i="4"/>
  <c r="AM169" i="4"/>
  <c r="AK147" i="4"/>
  <c r="AK25" i="4"/>
  <c r="AK11" i="4"/>
  <c r="AK117" i="4"/>
  <c r="AM117" i="4"/>
  <c r="AM16" i="4"/>
  <c r="AK168" i="4"/>
  <c r="AM71" i="4"/>
  <c r="AM136" i="4"/>
  <c r="AK19" i="4"/>
  <c r="AM43" i="4"/>
  <c r="AM101" i="4"/>
  <c r="AK91" i="4"/>
  <c r="AA51" i="4"/>
  <c r="AK52" i="4"/>
  <c r="Y128" i="4"/>
  <c r="Z128" i="4"/>
  <c r="Y28" i="4"/>
  <c r="Z28" i="4"/>
  <c r="AA159" i="4"/>
  <c r="AB159" i="4"/>
  <c r="AA112" i="4"/>
  <c r="AB112" i="4"/>
  <c r="AA119" i="4"/>
  <c r="AB119" i="4"/>
  <c r="Y26" i="4"/>
  <c r="Z26" i="4"/>
  <c r="AA120" i="4"/>
  <c r="AB120" i="4"/>
  <c r="AM88" i="4"/>
  <c r="AM122" i="4"/>
  <c r="AA172" i="4"/>
  <c r="AB172" i="4"/>
  <c r="AA126" i="4"/>
  <c r="AB126" i="4"/>
  <c r="AA77" i="4"/>
  <c r="AB77" i="4"/>
  <c r="AA46" i="4"/>
  <c r="AB46" i="4"/>
  <c r="M176" i="4"/>
  <c r="AM59" i="4"/>
  <c r="Y170" i="4"/>
  <c r="Z170" i="4"/>
  <c r="AK105" i="4"/>
  <c r="AK59" i="4"/>
  <c r="AA23" i="4"/>
  <c r="AB23" i="4"/>
  <c r="Y19" i="4"/>
  <c r="Z19" i="4"/>
  <c r="Y131" i="4"/>
  <c r="Z131" i="4"/>
  <c r="Y146" i="4"/>
  <c r="Z146" i="4"/>
  <c r="AA47" i="4"/>
  <c r="AB47" i="4"/>
  <c r="AA125" i="4"/>
  <c r="AB125" i="4"/>
  <c r="AA70" i="4"/>
  <c r="AB70" i="4"/>
  <c r="Y114" i="4"/>
  <c r="Z114" i="4"/>
  <c r="M182" i="4"/>
  <c r="AK40" i="4"/>
  <c r="AM40" i="4"/>
  <c r="AA75" i="4"/>
  <c r="AB75" i="4"/>
  <c r="AA17" i="4"/>
  <c r="AB17" i="4"/>
  <c r="Y62" i="4"/>
  <c r="Z62" i="4"/>
  <c r="Y77" i="4"/>
  <c r="Z77" i="4"/>
  <c r="AK46" i="4"/>
  <c r="I36" i="4"/>
  <c r="AA167" i="4"/>
  <c r="AB167" i="4"/>
  <c r="AA84" i="4"/>
  <c r="AB84" i="4"/>
  <c r="Y136" i="4"/>
  <c r="Z136" i="4"/>
  <c r="AA170" i="4"/>
  <c r="AB170" i="4"/>
  <c r="Y12" i="4"/>
  <c r="Z12" i="4"/>
  <c r="Y101" i="4"/>
  <c r="Z101" i="4"/>
  <c r="Y11" i="4"/>
  <c r="Z11" i="4"/>
  <c r="AA59" i="4"/>
  <c r="AB59" i="4"/>
  <c r="Y90" i="4"/>
  <c r="Z90" i="4"/>
  <c r="AA91" i="4"/>
  <c r="AB91" i="4"/>
  <c r="AA28" i="4"/>
  <c r="AB28" i="4"/>
  <c r="G43" i="4"/>
  <c r="I43" i="4" s="1"/>
  <c r="I38" i="4"/>
  <c r="Y91" i="4"/>
  <c r="Z91" i="4"/>
  <c r="Y42" i="4"/>
  <c r="Z42" i="4"/>
  <c r="Y17" i="4"/>
  <c r="Z17" i="4"/>
  <c r="Y54" i="4"/>
  <c r="Z54" i="4"/>
  <c r="Y135" i="4"/>
  <c r="Z135" i="4"/>
  <c r="AA33" i="4"/>
  <c r="AB33" i="4"/>
  <c r="AA49" i="4"/>
  <c r="AB49" i="4"/>
  <c r="Y112" i="4"/>
  <c r="Z112" i="4"/>
  <c r="Y119" i="4"/>
  <c r="Z119" i="4"/>
  <c r="AK88" i="4"/>
  <c r="AA54" i="4"/>
  <c r="AB54" i="4"/>
  <c r="Y172" i="4"/>
  <c r="Z172" i="4"/>
  <c r="AA26" i="4"/>
  <c r="AB26" i="4"/>
  <c r="Y120" i="4"/>
  <c r="Z120" i="4"/>
  <c r="Y48" i="4"/>
  <c r="Z48" i="4"/>
  <c r="AA48" i="4"/>
  <c r="AB48" i="4"/>
  <c r="Y169" i="4"/>
  <c r="Z169" i="4"/>
  <c r="Y118" i="4"/>
  <c r="Z118" i="4"/>
  <c r="AK161" i="4"/>
  <c r="AM161" i="4"/>
  <c r="AM76" i="4"/>
  <c r="AK76" i="4"/>
  <c r="AA10" i="4"/>
  <c r="AB10" i="4"/>
  <c r="AM50" i="4"/>
  <c r="AA45" i="4"/>
  <c r="AB45" i="4"/>
  <c r="AA118" i="4"/>
  <c r="AB118" i="4"/>
  <c r="Y87" i="4"/>
  <c r="Z87" i="4"/>
  <c r="Y138" i="4"/>
  <c r="Z138" i="4"/>
  <c r="AA97" i="4"/>
  <c r="AB97" i="4"/>
  <c r="AA11" i="4"/>
  <c r="AB11" i="4"/>
  <c r="Y83" i="4"/>
  <c r="Z83" i="4"/>
  <c r="Y72" i="4"/>
  <c r="Z72" i="4"/>
  <c r="Y59" i="4"/>
  <c r="Z59" i="4"/>
  <c r="AA72" i="4"/>
  <c r="AB72" i="4"/>
  <c r="Y96" i="4"/>
  <c r="Z96" i="4"/>
  <c r="AA95" i="4"/>
  <c r="AB95" i="4"/>
  <c r="Y173" i="4"/>
  <c r="Z173" i="4"/>
  <c r="Y67" i="4"/>
  <c r="Z67" i="4"/>
  <c r="Y143" i="4"/>
  <c r="Z143" i="4"/>
  <c r="AA63" i="4"/>
  <c r="AB63" i="4"/>
  <c r="Y55" i="4"/>
  <c r="Z55" i="4"/>
  <c r="Y18" i="4"/>
  <c r="Z18" i="4"/>
  <c r="AA165" i="4"/>
  <c r="AB165" i="4"/>
  <c r="AK129" i="4"/>
  <c r="Y129" i="4"/>
  <c r="Z129" i="4"/>
  <c r="AB8" i="4"/>
  <c r="AA8" i="4"/>
  <c r="Y109" i="4"/>
  <c r="Z109" i="4"/>
  <c r="AA113" i="4"/>
  <c r="AB113" i="4"/>
  <c r="Y147" i="4"/>
  <c r="Z147" i="4"/>
  <c r="Y154" i="4"/>
  <c r="Z154" i="4"/>
  <c r="Y140" i="4"/>
  <c r="Z140" i="4"/>
  <c r="AA144" i="4"/>
  <c r="AB144" i="4"/>
  <c r="Y89" i="4"/>
  <c r="Z89" i="4"/>
  <c r="Y149" i="4"/>
  <c r="Z149" i="4"/>
  <c r="AA40" i="4"/>
  <c r="AB40" i="4"/>
  <c r="AK81" i="4"/>
  <c r="Y79" i="4"/>
  <c r="Z79" i="4"/>
  <c r="AA173" i="4"/>
  <c r="AB173" i="4"/>
  <c r="AA106" i="4"/>
  <c r="AB106" i="4"/>
  <c r="AA61" i="4"/>
  <c r="AB61" i="4"/>
  <c r="AA143" i="4"/>
  <c r="AB143" i="4"/>
  <c r="AA55" i="4"/>
  <c r="AB55" i="4"/>
  <c r="AA18" i="4"/>
  <c r="AB18" i="4"/>
  <c r="Y137" i="4"/>
  <c r="Z137" i="4"/>
  <c r="Y156" i="4"/>
  <c r="Z156" i="4"/>
  <c r="AM105" i="4"/>
  <c r="AA129" i="4"/>
  <c r="AB129" i="4"/>
  <c r="AA52" i="4"/>
  <c r="AB52" i="4"/>
  <c r="Y43" i="4"/>
  <c r="Z43" i="4"/>
  <c r="Y157" i="4"/>
  <c r="Z157" i="4"/>
  <c r="AM145" i="4"/>
  <c r="AM162" i="4"/>
  <c r="AA128" i="4"/>
  <c r="AB128" i="4"/>
  <c r="Y150" i="4"/>
  <c r="Z150" i="4"/>
  <c r="AA94" i="4"/>
  <c r="AB94" i="4"/>
  <c r="Y29" i="4"/>
  <c r="Z29" i="4"/>
  <c r="AM171" i="4"/>
  <c r="AA116" i="4"/>
  <c r="AB116" i="4"/>
  <c r="AA53" i="4"/>
  <c r="AB53" i="4"/>
  <c r="AK145" i="4"/>
  <c r="Y75" i="4"/>
  <c r="Z75" i="4"/>
  <c r="Y16" i="4"/>
  <c r="Z16" i="4"/>
  <c r="Y94" i="4"/>
  <c r="Z94" i="4"/>
  <c r="AK157" i="4"/>
  <c r="AA93" i="4"/>
  <c r="AB93" i="4"/>
  <c r="AA16" i="4"/>
  <c r="AB16" i="4"/>
  <c r="AA140" i="4"/>
  <c r="AB140" i="4"/>
  <c r="AA121" i="4"/>
  <c r="AB121" i="4"/>
  <c r="Y85" i="4"/>
  <c r="Z85" i="4"/>
  <c r="AA73" i="4"/>
  <c r="AB73" i="4"/>
  <c r="Y134" i="4"/>
  <c r="Z134" i="4"/>
  <c r="AA166" i="4"/>
  <c r="AB166" i="4"/>
  <c r="AA92" i="4"/>
  <c r="AB92" i="4"/>
  <c r="AA161" i="4"/>
  <c r="AB161" i="4"/>
  <c r="Y74" i="4"/>
  <c r="Z74" i="4"/>
  <c r="AA107" i="4"/>
  <c r="AB107" i="4"/>
  <c r="Y58" i="4"/>
  <c r="Z58" i="4"/>
  <c r="Y81" i="4"/>
  <c r="Z81" i="4"/>
  <c r="Y69" i="4"/>
  <c r="Z69" i="4"/>
  <c r="Y106" i="4"/>
  <c r="Z106" i="4"/>
  <c r="Y82" i="4"/>
  <c r="Z82" i="4"/>
  <c r="AK47" i="4"/>
  <c r="AK49" i="4"/>
  <c r="AM155" i="4"/>
  <c r="Y38" i="4"/>
  <c r="Z38" i="4"/>
  <c r="AA145" i="4"/>
  <c r="AB145" i="4"/>
  <c r="Y162" i="4"/>
  <c r="Z162" i="4"/>
  <c r="AM157" i="4"/>
  <c r="AA141" i="4"/>
  <c r="AB141" i="4"/>
  <c r="AA122" i="4"/>
  <c r="AB122" i="4"/>
  <c r="AA162" i="4"/>
  <c r="AB162" i="4"/>
  <c r="AK155" i="4"/>
  <c r="AA56" i="4"/>
  <c r="AB56" i="4"/>
  <c r="AA134" i="4"/>
  <c r="AB134" i="4"/>
  <c r="AA74" i="4"/>
  <c r="AB74" i="4"/>
  <c r="Y39" i="4"/>
  <c r="Z39" i="4"/>
  <c r="Y144" i="4"/>
  <c r="Z144" i="4"/>
  <c r="Y25" i="4"/>
  <c r="Z25" i="4"/>
  <c r="AA58" i="4"/>
  <c r="AB58" i="4"/>
  <c r="AA81" i="4"/>
  <c r="AB81" i="4"/>
  <c r="Y132" i="4"/>
  <c r="Z132" i="4"/>
  <c r="AA69" i="4"/>
  <c r="AB69" i="4"/>
  <c r="Y153" i="4"/>
  <c r="Z153" i="4"/>
  <c r="Y86" i="4"/>
  <c r="Z86" i="4"/>
  <c r="AA82" i="4"/>
  <c r="AB82" i="4"/>
  <c r="AM47" i="4"/>
  <c r="Y24" i="4"/>
  <c r="Z24" i="4"/>
  <c r="Y139" i="4"/>
  <c r="Z139" i="4"/>
  <c r="AM49" i="4"/>
  <c r="Y151" i="4"/>
  <c r="Z151" i="4"/>
  <c r="AK86" i="4"/>
  <c r="AA38" i="4"/>
  <c r="AB38" i="4"/>
  <c r="Y124" i="4"/>
  <c r="Z124" i="4"/>
  <c r="AA127" i="4"/>
  <c r="AB127" i="4"/>
  <c r="AA136" i="4"/>
  <c r="AB136" i="4"/>
  <c r="Y68" i="4"/>
  <c r="Z68" i="4"/>
  <c r="AA12" i="4"/>
  <c r="AB12" i="4"/>
  <c r="Y99" i="4"/>
  <c r="Z99" i="4"/>
  <c r="Y20" i="4"/>
  <c r="Z20" i="4"/>
  <c r="AA14" i="4"/>
  <c r="AB14" i="4"/>
  <c r="Y88" i="4"/>
  <c r="Z88" i="4"/>
  <c r="AM173" i="4"/>
  <c r="AM156" i="4"/>
  <c r="AA124" i="4"/>
  <c r="AB124" i="4"/>
  <c r="AA135" i="4"/>
  <c r="AB135" i="4"/>
  <c r="AM65" i="4"/>
  <c r="AK156" i="4"/>
  <c r="Y141" i="4"/>
  <c r="Z141" i="4"/>
  <c r="AA99" i="4"/>
  <c r="AB99" i="4"/>
  <c r="Y45" i="4"/>
  <c r="Z45" i="4"/>
  <c r="AA109" i="4"/>
  <c r="AB109" i="4"/>
  <c r="AM46" i="4"/>
  <c r="Y152" i="4"/>
  <c r="Z152" i="4"/>
  <c r="Y111" i="4"/>
  <c r="Z111" i="4"/>
  <c r="Y127" i="4"/>
  <c r="Z127" i="4"/>
  <c r="Y148" i="4"/>
  <c r="Z148" i="4"/>
  <c r="Y165" i="4"/>
  <c r="Z165" i="4"/>
  <c r="AM111" i="4"/>
  <c r="Y142" i="4"/>
  <c r="Z142" i="4"/>
  <c r="Y122" i="4"/>
  <c r="Z122" i="4"/>
  <c r="Y9" i="4"/>
  <c r="O179" i="4"/>
  <c r="O182" i="4"/>
  <c r="O176" i="4"/>
  <c r="Z9" i="4"/>
  <c r="AA20" i="4"/>
  <c r="AB20" i="4"/>
  <c r="M179" i="4"/>
  <c r="AA150" i="4"/>
  <c r="AB150" i="4"/>
  <c r="Y14" i="4"/>
  <c r="Z14" i="4"/>
  <c r="AA87" i="4"/>
  <c r="AB87" i="4"/>
  <c r="AA76" i="4"/>
  <c r="AB76" i="4"/>
  <c r="AA148" i="4"/>
  <c r="AB148" i="4"/>
  <c r="AA164" i="4"/>
  <c r="AB164" i="4"/>
  <c r="Y113" i="4"/>
  <c r="Z113" i="4"/>
  <c r="AA103" i="4"/>
  <c r="AB103" i="4"/>
  <c r="AA154" i="4"/>
  <c r="AB154" i="4"/>
  <c r="AA89" i="4"/>
  <c r="AB89" i="4"/>
  <c r="AA149" i="4"/>
  <c r="AB149" i="4"/>
  <c r="AA79" i="4"/>
  <c r="AB79" i="4"/>
  <c r="AA67" i="4"/>
  <c r="AB67" i="4"/>
  <c r="Y65" i="4"/>
  <c r="Z65" i="4"/>
  <c r="Y53" i="4"/>
  <c r="Z53" i="4"/>
  <c r="Y52" i="4"/>
  <c r="Z52" i="4"/>
  <c r="Y36" i="4"/>
  <c r="Z36" i="4"/>
  <c r="AA157" i="4"/>
  <c r="AB157" i="4"/>
  <c r="AD179" i="4"/>
  <c r="H77" i="4"/>
  <c r="I77" i="4"/>
  <c r="Y73" i="4"/>
  <c r="Y21" i="4"/>
  <c r="Y8" i="4"/>
  <c r="Y7" i="4"/>
  <c r="Y103" i="4"/>
  <c r="Y6" i="4"/>
  <c r="AA15" i="4"/>
  <c r="AB15" i="4"/>
  <c r="Y107" i="4"/>
  <c r="Z107" i="4"/>
  <c r="Y31" i="4"/>
  <c r="Z31" i="4"/>
  <c r="AK63" i="4"/>
  <c r="AK171" i="4"/>
  <c r="AA24" i="4"/>
  <c r="AB24" i="4"/>
  <c r="AA36" i="4"/>
  <c r="AB36" i="4"/>
  <c r="AA133" i="4"/>
  <c r="AB133" i="4"/>
  <c r="Y32" i="4"/>
  <c r="Z32" i="4"/>
  <c r="AA168" i="4"/>
  <c r="AB168" i="4"/>
  <c r="Y158" i="4"/>
  <c r="Z158" i="4"/>
  <c r="Y100" i="4"/>
  <c r="Z100" i="4"/>
  <c r="Y27" i="4"/>
  <c r="Z27" i="4"/>
  <c r="Y108" i="4"/>
  <c r="Z108" i="4"/>
  <c r="Y15" i="4"/>
  <c r="Z15" i="4"/>
  <c r="AA42" i="4"/>
  <c r="AB42" i="4"/>
  <c r="AA39" i="4"/>
  <c r="AB39" i="4"/>
  <c r="Y167" i="4"/>
  <c r="Z167" i="4"/>
  <c r="AK146" i="4"/>
  <c r="AA132" i="4"/>
  <c r="AB132" i="4"/>
  <c r="AA62" i="4"/>
  <c r="AB62" i="4"/>
  <c r="AF179" i="4"/>
  <c r="AA19" i="4"/>
  <c r="AB19" i="4"/>
  <c r="AA153" i="4"/>
  <c r="AB153" i="4"/>
  <c r="Y102" i="4"/>
  <c r="Z102" i="4"/>
  <c r="AA86" i="4"/>
  <c r="AB86" i="4"/>
  <c r="Y171" i="4"/>
  <c r="Z171" i="4"/>
  <c r="AA139" i="4"/>
  <c r="AB139" i="4"/>
  <c r="AA101" i="4"/>
  <c r="AB101" i="4"/>
  <c r="AA9" i="4"/>
  <c r="AB9" i="4"/>
  <c r="AA163" i="4"/>
  <c r="AB163" i="4"/>
  <c r="Y80" i="4"/>
  <c r="Z80" i="4"/>
  <c r="AA138" i="4"/>
  <c r="AB138" i="4"/>
  <c r="AK18" i="4"/>
  <c r="AM148" i="4"/>
  <c r="AM55" i="4"/>
  <c r="Y46" i="4"/>
  <c r="Z46" i="4"/>
  <c r="AA50" i="4"/>
  <c r="AB50" i="4"/>
  <c r="AA68" i="4"/>
  <c r="AB68" i="4"/>
  <c r="AM52" i="4"/>
  <c r="Y105" i="4"/>
  <c r="Z105" i="4"/>
  <c r="Y66" i="4"/>
  <c r="Z66" i="4"/>
  <c r="Y163" i="4"/>
  <c r="Z163" i="4"/>
  <c r="AA83" i="4"/>
  <c r="AB83" i="4"/>
  <c r="AA96" i="4"/>
  <c r="AB96" i="4"/>
  <c r="AA88" i="4"/>
  <c r="AB88" i="4"/>
  <c r="Y95" i="4"/>
  <c r="Z95" i="4"/>
  <c r="AK173" i="4"/>
  <c r="Y76" i="4"/>
  <c r="Z76" i="4"/>
  <c r="Y63" i="4"/>
  <c r="Z63" i="4"/>
  <c r="AA65" i="4"/>
  <c r="AB65" i="4"/>
  <c r="AM129" i="4"/>
  <c r="Y93" i="4"/>
  <c r="Z93" i="4"/>
  <c r="AA131" i="4"/>
  <c r="AB131" i="4"/>
  <c r="AA66" i="4"/>
  <c r="AB66" i="4"/>
  <c r="AA64" i="4"/>
  <c r="AB64" i="4"/>
  <c r="Y37" i="4"/>
  <c r="Z37" i="4"/>
  <c r="Y40" i="4"/>
  <c r="Z40" i="4"/>
  <c r="AA111" i="4"/>
  <c r="AB111" i="4"/>
  <c r="AA117" i="4"/>
  <c r="AB117" i="4"/>
  <c r="Y50" i="4"/>
  <c r="Z50" i="4"/>
  <c r="AM116" i="4"/>
  <c r="AA142" i="4"/>
  <c r="AB142" i="4"/>
  <c r="AA105" i="4"/>
  <c r="AB105" i="4"/>
  <c r="AA43" i="4"/>
  <c r="AB43" i="4"/>
  <c r="Y104" i="4"/>
  <c r="Z104" i="4"/>
  <c r="P176" i="4"/>
  <c r="P179" i="4"/>
  <c r="P182" i="4"/>
  <c r="AA6" i="4"/>
  <c r="AB6" i="4"/>
  <c r="AA37" i="4"/>
  <c r="AB37" i="4"/>
  <c r="AA147" i="4"/>
  <c r="AB147" i="4"/>
  <c r="Y164" i="4"/>
  <c r="Z164" i="4"/>
  <c r="Y60" i="4"/>
  <c r="Z60" i="4"/>
  <c r="Y160" i="4"/>
  <c r="Z160" i="4"/>
  <c r="AM81" i="4"/>
  <c r="AA152" i="4"/>
  <c r="AB152" i="4"/>
  <c r="Y117" i="4"/>
  <c r="Z117" i="4"/>
  <c r="AA137" i="4"/>
  <c r="AB137" i="4"/>
  <c r="AA156" i="4"/>
  <c r="AB156" i="4"/>
  <c r="Y130" i="4"/>
  <c r="Z130" i="4"/>
  <c r="Y116" i="4"/>
  <c r="Z116" i="4"/>
  <c r="AM18" i="4"/>
  <c r="AA32" i="4"/>
  <c r="AB32" i="4"/>
  <c r="Y133" i="4"/>
  <c r="Z133" i="4"/>
  <c r="Y168" i="4"/>
  <c r="Z168" i="4"/>
  <c r="Y121" i="4"/>
  <c r="Z121" i="4"/>
  <c r="AA104" i="4"/>
  <c r="AB104" i="4"/>
  <c r="AA7" i="4"/>
  <c r="AB7" i="4"/>
  <c r="Y92" i="4"/>
  <c r="Z92" i="4"/>
  <c r="AM58" i="4"/>
  <c r="Y61" i="4"/>
  <c r="Z61" i="4"/>
  <c r="AA130" i="4"/>
  <c r="AB130" i="4"/>
  <c r="AA29" i="4"/>
  <c r="AB29" i="4"/>
  <c r="AD182" i="4"/>
  <c r="Y57" i="4"/>
  <c r="Z57" i="4"/>
  <c r="AD176" i="4"/>
  <c r="AA57" i="4"/>
  <c r="AB57" i="4"/>
  <c r="AA21" i="4"/>
  <c r="AB21" i="4"/>
  <c r="AA60" i="4"/>
  <c r="AB60" i="4"/>
  <c r="Y64" i="4"/>
  <c r="Y123" i="4"/>
  <c r="Z123" i="4"/>
  <c r="AA85" i="4"/>
  <c r="AB85" i="4"/>
  <c r="H86" i="4"/>
  <c r="H66" i="4"/>
  <c r="AA158" i="4"/>
  <c r="AB158" i="4"/>
  <c r="AA100" i="4"/>
  <c r="AB100" i="4"/>
  <c r="Y166" i="4"/>
  <c r="Z166" i="4"/>
  <c r="AA25" i="4"/>
  <c r="AB25" i="4"/>
  <c r="Y30" i="4"/>
  <c r="Z30" i="4"/>
  <c r="AA110" i="4"/>
  <c r="AB110" i="4"/>
  <c r="AA115" i="4"/>
  <c r="AA27" i="4"/>
  <c r="AB27" i="4"/>
  <c r="Y71" i="4"/>
  <c r="Z71" i="4"/>
  <c r="AA108" i="4"/>
  <c r="AB108" i="4"/>
  <c r="Y84" i="4"/>
  <c r="Z84" i="4"/>
  <c r="Y22" i="4"/>
  <c r="Z22" i="4"/>
  <c r="AA169" i="4"/>
  <c r="AB169" i="4"/>
  <c r="AA114" i="4"/>
  <c r="AB114" i="4"/>
  <c r="AA146" i="4"/>
  <c r="AB146" i="4"/>
  <c r="AA31" i="4"/>
  <c r="AB31" i="4"/>
  <c r="AF182" i="4"/>
  <c r="Y35" i="4"/>
  <c r="Z35" i="4"/>
  <c r="AA102" i="4"/>
  <c r="AB102" i="4"/>
  <c r="Y33" i="4"/>
  <c r="Z33" i="4"/>
  <c r="AA171" i="4"/>
  <c r="AB171" i="4"/>
  <c r="Y47" i="4"/>
  <c r="Z47" i="4"/>
  <c r="AA78" i="4"/>
  <c r="AK12" i="4"/>
  <c r="Y49" i="4"/>
  <c r="Z49" i="4"/>
  <c r="Y155" i="4"/>
  <c r="Z155" i="4"/>
  <c r="AM11" i="4"/>
  <c r="Y126" i="4"/>
  <c r="Z126" i="4"/>
  <c r="AK9" i="4"/>
  <c r="AA80" i="4"/>
  <c r="AB80" i="4"/>
  <c r="AA160" i="4"/>
  <c r="AB160" i="4"/>
  <c r="AA30" i="4"/>
  <c r="AB30" i="4"/>
  <c r="AK114" i="4"/>
  <c r="Y110" i="4"/>
  <c r="Z110" i="4"/>
  <c r="AA123" i="4"/>
  <c r="AB123" i="4"/>
  <c r="Y56" i="4"/>
  <c r="Z56" i="4"/>
  <c r="Y125" i="4"/>
  <c r="Z125" i="4"/>
  <c r="AA71" i="4"/>
  <c r="AB71" i="4"/>
  <c r="AA90" i="4"/>
  <c r="AB90" i="4"/>
  <c r="Y70" i="4"/>
  <c r="Z70" i="4"/>
  <c r="AA22" i="4"/>
  <c r="AB22" i="4"/>
  <c r="Y161" i="4"/>
  <c r="Z161" i="4"/>
  <c r="AA41" i="4"/>
  <c r="AF176" i="4"/>
  <c r="AA35" i="4"/>
  <c r="AB35" i="4"/>
  <c r="Y23" i="4"/>
  <c r="Z23" i="4"/>
  <c r="AM12" i="4"/>
  <c r="Y97" i="4"/>
  <c r="Z97" i="4"/>
  <c r="AA155" i="4"/>
  <c r="AB155" i="4"/>
  <c r="AA151" i="4"/>
  <c r="AB151" i="4"/>
  <c r="Y10" i="4"/>
  <c r="Z10" i="4"/>
  <c r="Y159" i="4"/>
  <c r="Z159" i="4"/>
  <c r="Y145" i="4"/>
  <c r="Z145" i="4"/>
  <c r="AM9" i="4"/>
  <c r="H88" i="4" l="1"/>
  <c r="H101" i="4" s="1"/>
  <c r="AK182" i="4"/>
  <c r="AM182" i="4"/>
  <c r="AK179" i="4"/>
  <c r="AK176" i="4"/>
  <c r="Y176" i="4"/>
  <c r="Y182" i="4"/>
  <c r="Y179" i="4"/>
  <c r="AM176" i="4"/>
  <c r="AB182" i="4"/>
  <c r="AB176" i="4"/>
  <c r="AB179" i="4"/>
  <c r="AA182" i="4"/>
  <c r="AA176" i="4"/>
  <c r="AA179" i="4"/>
  <c r="Z182" i="4"/>
  <c r="Z176" i="4"/>
  <c r="Z179" i="4"/>
  <c r="AM179" i="4"/>
  <c r="I39" i="4"/>
  <c r="I44" i="4"/>
  <c r="I45" i="4" s="1"/>
  <c r="H90" i="4" l="1"/>
  <c r="Q64" i="4" s="1"/>
  <c r="S64" i="4" s="1"/>
  <c r="I46" i="4"/>
  <c r="AH7" i="4"/>
  <c r="AH21" i="4"/>
  <c r="AH73" i="4"/>
  <c r="AH8" i="4"/>
  <c r="AH103" i="4"/>
  <c r="AH6" i="4"/>
  <c r="AH64" i="4"/>
  <c r="AH78" i="4"/>
  <c r="AH34" i="4"/>
  <c r="AH51" i="4"/>
  <c r="AH41" i="4"/>
  <c r="AH115" i="4"/>
  <c r="AH44" i="4"/>
  <c r="AH13" i="4"/>
  <c r="AH98" i="4"/>
  <c r="AH49" i="4"/>
  <c r="AH47" i="4"/>
  <c r="AH33" i="4"/>
  <c r="AH86" i="4"/>
  <c r="AH19" i="4"/>
  <c r="AH136" i="4"/>
  <c r="AH28" i="4"/>
  <c r="AH62" i="4"/>
  <c r="AH132" i="4"/>
  <c r="AH58" i="4"/>
  <c r="AH114" i="4"/>
  <c r="AH39" i="4"/>
  <c r="AH84" i="4"/>
  <c r="AH26" i="4"/>
  <c r="AH158" i="4"/>
  <c r="AH85" i="4"/>
  <c r="AH163" i="4"/>
  <c r="AH97" i="4"/>
  <c r="AH172" i="4"/>
  <c r="AH24" i="4"/>
  <c r="AH69" i="4"/>
  <c r="AH74" i="4"/>
  <c r="AH42" i="4"/>
  <c r="AH166" i="4"/>
  <c r="AH100" i="4"/>
  <c r="AH32" i="4"/>
  <c r="AH108" i="4"/>
  <c r="AH43" i="4"/>
  <c r="AH117" i="4"/>
  <c r="AH173" i="4"/>
  <c r="AH79" i="4"/>
  <c r="AH144" i="4"/>
  <c r="AH147" i="4"/>
  <c r="AH92" i="4"/>
  <c r="AH160" i="4"/>
  <c r="AH109" i="4"/>
  <c r="AH150" i="4"/>
  <c r="AH52" i="4"/>
  <c r="AH137" i="4"/>
  <c r="AH46" i="4"/>
  <c r="AH75" i="4"/>
  <c r="AH140" i="4"/>
  <c r="AH18" i="4"/>
  <c r="AH77" i="4"/>
  <c r="AH12" i="4"/>
  <c r="AH127" i="4"/>
  <c r="AH17" i="4"/>
  <c r="AH72" i="4"/>
  <c r="AH170" i="4"/>
  <c r="AH162" i="4"/>
  <c r="AH145" i="4"/>
  <c r="AH38" i="4"/>
  <c r="AH159" i="4"/>
  <c r="AH10" i="4"/>
  <c r="AH82" i="4"/>
  <c r="AH107" i="4"/>
  <c r="AH161" i="4"/>
  <c r="AH134" i="4"/>
  <c r="AH29" i="4"/>
  <c r="AH71" i="4"/>
  <c r="AH139" i="4"/>
  <c r="AH81" i="4"/>
  <c r="AH63" i="4"/>
  <c r="AH148" i="4"/>
  <c r="AH113" i="4"/>
  <c r="AH57" i="4"/>
  <c r="AH104" i="4"/>
  <c r="AH168" i="4"/>
  <c r="AH89" i="4"/>
  <c r="AH154" i="4"/>
  <c r="AH156" i="4"/>
  <c r="AH65" i="4"/>
  <c r="AH165" i="4"/>
  <c r="AH16" i="4"/>
  <c r="AH128" i="4"/>
  <c r="AH105" i="4"/>
  <c r="AH55" i="4"/>
  <c r="AH143" i="4"/>
  <c r="AH94" i="4"/>
  <c r="AH40" i="4"/>
  <c r="AH119" i="4"/>
  <c r="AH91" i="4"/>
  <c r="AH131" i="4"/>
  <c r="AH50" i="4"/>
  <c r="AH135" i="4"/>
  <c r="AH95" i="4"/>
  <c r="AH155" i="4"/>
  <c r="AH53" i="4"/>
  <c r="AH130" i="4"/>
  <c r="AH61" i="4"/>
  <c r="AH31" i="4"/>
  <c r="AH167" i="4"/>
  <c r="AH87" i="4"/>
  <c r="AH157" i="4"/>
  <c r="AH36" i="4"/>
  <c r="AH151" i="4"/>
  <c r="AH116" i="4"/>
  <c r="AH171" i="4"/>
  <c r="AH35" i="4"/>
  <c r="AH149" i="4"/>
  <c r="AH25" i="4"/>
  <c r="AH15" i="4"/>
  <c r="AH60" i="4"/>
  <c r="AH164" i="4"/>
  <c r="AH59" i="4"/>
  <c r="AH129" i="4"/>
  <c r="AH106" i="4"/>
  <c r="AH14" i="4"/>
  <c r="AH142" i="4"/>
  <c r="AH67" i="4"/>
  <c r="AH76" i="4"/>
  <c r="AH111" i="4"/>
  <c r="AH96" i="4"/>
  <c r="AH37" i="4"/>
  <c r="AH121" i="4"/>
  <c r="AH133" i="4"/>
  <c r="AH141" i="4"/>
  <c r="AH9" i="4"/>
  <c r="AH122" i="4"/>
  <c r="AH152" i="4"/>
  <c r="AH102" i="4"/>
  <c r="AH11" i="4"/>
  <c r="AH169" i="4"/>
  <c r="AH66" i="4"/>
  <c r="AH110" i="4"/>
  <c r="AH88" i="4"/>
  <c r="AH83" i="4"/>
  <c r="AH70" i="4"/>
  <c r="AH20" i="4"/>
  <c r="AH112" i="4"/>
  <c r="AH68" i="4"/>
  <c r="AH23" i="4"/>
  <c r="AH22" i="4"/>
  <c r="AH123" i="4"/>
  <c r="AH138" i="4"/>
  <c r="AH99" i="4"/>
  <c r="AH56" i="4"/>
  <c r="AH54" i="4"/>
  <c r="AH126" i="4"/>
  <c r="AH124" i="4"/>
  <c r="AH93" i="4"/>
  <c r="AH30" i="4"/>
  <c r="AH153" i="4"/>
  <c r="AH146" i="4"/>
  <c r="AH90" i="4"/>
  <c r="AH118" i="4"/>
  <c r="AH48" i="4"/>
  <c r="AH125" i="4"/>
  <c r="AH101" i="4"/>
  <c r="AH120" i="4"/>
  <c r="AH80" i="4"/>
  <c r="AH45" i="4"/>
  <c r="AH27" i="4"/>
  <c r="I40" i="4"/>
  <c r="N8" i="4"/>
  <c r="N103" i="4"/>
  <c r="N21" i="4"/>
  <c r="N6" i="4"/>
  <c r="N73" i="4"/>
  <c r="N7" i="4"/>
  <c r="N34" i="4"/>
  <c r="N115" i="4"/>
  <c r="N64" i="4"/>
  <c r="N44" i="4"/>
  <c r="N13" i="4"/>
  <c r="N78" i="4"/>
  <c r="N98" i="4"/>
  <c r="N41" i="4"/>
  <c r="N51" i="4"/>
  <c r="N126" i="4"/>
  <c r="N11" i="4"/>
  <c r="N172" i="4"/>
  <c r="N82" i="4"/>
  <c r="N54" i="4"/>
  <c r="N146" i="4"/>
  <c r="N167" i="4"/>
  <c r="N169" i="4"/>
  <c r="N118" i="4"/>
  <c r="N166" i="4"/>
  <c r="N87" i="4"/>
  <c r="N141" i="4"/>
  <c r="N145" i="4"/>
  <c r="N159" i="4"/>
  <c r="N10" i="4"/>
  <c r="N151" i="4"/>
  <c r="N23" i="4"/>
  <c r="N153" i="4"/>
  <c r="N132" i="4"/>
  <c r="N81" i="4"/>
  <c r="N161" i="4"/>
  <c r="N70" i="4"/>
  <c r="N134" i="4"/>
  <c r="N56" i="4"/>
  <c r="N123" i="4"/>
  <c r="N58" i="4"/>
  <c r="N84" i="4"/>
  <c r="N110" i="4"/>
  <c r="N27" i="4"/>
  <c r="N57" i="4"/>
  <c r="N106" i="4"/>
  <c r="N107" i="4"/>
  <c r="N121" i="4"/>
  <c r="N133" i="4"/>
  <c r="N29" i="4"/>
  <c r="N140" i="4"/>
  <c r="N18" i="4"/>
  <c r="N63" i="4"/>
  <c r="N96" i="4"/>
  <c r="N147" i="4"/>
  <c r="N104" i="4"/>
  <c r="N46" i="4"/>
  <c r="N72" i="4"/>
  <c r="N112" i="4"/>
  <c r="N9" i="4"/>
  <c r="N165" i="4"/>
  <c r="N111" i="4"/>
  <c r="N95" i="4"/>
  <c r="N120" i="4"/>
  <c r="N109" i="4"/>
  <c r="N66" i="4"/>
  <c r="N155" i="4"/>
  <c r="N49" i="4"/>
  <c r="N47" i="4"/>
  <c r="N35" i="4"/>
  <c r="N22" i="4"/>
  <c r="N71" i="4"/>
  <c r="N125" i="4"/>
  <c r="N42" i="4"/>
  <c r="N85" i="4"/>
  <c r="N168" i="4"/>
  <c r="N32" i="4"/>
  <c r="N69" i="4"/>
  <c r="N25" i="4"/>
  <c r="N74" i="4"/>
  <c r="N154" i="4"/>
  <c r="N113" i="4"/>
  <c r="N60" i="4"/>
  <c r="N61" i="4"/>
  <c r="N150" i="4"/>
  <c r="N149" i="4"/>
  <c r="N129" i="4"/>
  <c r="N55" i="4"/>
  <c r="N143" i="4"/>
  <c r="N88" i="4"/>
  <c r="N40" i="4"/>
  <c r="N14" i="4"/>
  <c r="N37" i="4"/>
  <c r="N20" i="4"/>
  <c r="N131" i="4"/>
  <c r="N93" i="4"/>
  <c r="N76" i="4"/>
  <c r="N122" i="4"/>
  <c r="N105" i="4"/>
  <c r="N171" i="4"/>
  <c r="N102" i="4"/>
  <c r="N15" i="4"/>
  <c r="N142" i="4"/>
  <c r="N16" i="4"/>
  <c r="N139" i="4"/>
  <c r="N24" i="4"/>
  <c r="N67" i="4"/>
  <c r="N31" i="4"/>
  <c r="N89" i="4"/>
  <c r="N144" i="4"/>
  <c r="N39" i="4"/>
  <c r="N100" i="4"/>
  <c r="N108" i="4"/>
  <c r="N158" i="4"/>
  <c r="N162" i="4"/>
  <c r="N38" i="4"/>
  <c r="N94" i="4"/>
  <c r="N36" i="4"/>
  <c r="N53" i="4"/>
  <c r="N116" i="4"/>
  <c r="N130" i="4"/>
  <c r="N65" i="4"/>
  <c r="N117" i="4"/>
  <c r="N152" i="4"/>
  <c r="N92" i="4"/>
  <c r="N160" i="4"/>
  <c r="N164" i="4"/>
  <c r="N157" i="4"/>
  <c r="N43" i="4"/>
  <c r="N52" i="4"/>
  <c r="N50" i="4"/>
  <c r="N156" i="4"/>
  <c r="N137" i="4"/>
  <c r="N148" i="4"/>
  <c r="N79" i="4"/>
  <c r="N173" i="4"/>
  <c r="N59" i="4"/>
  <c r="N128" i="4"/>
  <c r="N90" i="4"/>
  <c r="N138" i="4"/>
  <c r="N99" i="4"/>
  <c r="N48" i="4"/>
  <c r="N86" i="4"/>
  <c r="N163" i="4"/>
  <c r="N75" i="4"/>
  <c r="N114" i="4"/>
  <c r="N30" i="4"/>
  <c r="N28" i="4"/>
  <c r="N97" i="4"/>
  <c r="N45" i="4"/>
  <c r="N19" i="4"/>
  <c r="N119" i="4"/>
  <c r="N77" i="4"/>
  <c r="N135" i="4"/>
  <c r="N83" i="4"/>
  <c r="N26" i="4"/>
  <c r="N68" i="4"/>
  <c r="N33" i="4"/>
  <c r="N91" i="4"/>
  <c r="N127" i="4"/>
  <c r="N80" i="4"/>
  <c r="N101" i="4"/>
  <c r="N12" i="4"/>
  <c r="N136" i="4"/>
  <c r="N170" i="4"/>
  <c r="N124" i="4"/>
  <c r="N62" i="4"/>
  <c r="N17" i="4"/>
  <c r="H103" i="4"/>
  <c r="Q7" i="4"/>
  <c r="S7" i="4" s="1"/>
  <c r="Q21" i="4"/>
  <c r="S21" i="4" s="1"/>
  <c r="Q103" i="4"/>
  <c r="S103" i="4" s="1"/>
  <c r="Q6" i="4"/>
  <c r="Q8" i="4"/>
  <c r="S8" i="4" s="1"/>
  <c r="Q73" i="4"/>
  <c r="S73" i="4" s="1"/>
  <c r="Q78" i="4"/>
  <c r="S78" i="4" s="1"/>
  <c r="Q34" i="4"/>
  <c r="S34" i="4" s="1"/>
  <c r="Q115" i="4"/>
  <c r="S115" i="4" s="1"/>
  <c r="Q98" i="4"/>
  <c r="S98" i="4" s="1"/>
  <c r="Q44" i="4"/>
  <c r="S44" i="4" s="1"/>
  <c r="Q41" i="4"/>
  <c r="S41" i="4" s="1"/>
  <c r="Q51" i="4"/>
  <c r="S51" i="4" s="1"/>
  <c r="Q13" i="4"/>
  <c r="S13" i="4" s="1"/>
  <c r="Q101" i="4"/>
  <c r="S101" i="4" s="1"/>
  <c r="Q171" i="4"/>
  <c r="S171" i="4" s="1"/>
  <c r="Q102" i="4"/>
  <c r="S102" i="4" s="1"/>
  <c r="Q153" i="4"/>
  <c r="S153" i="4" s="1"/>
  <c r="Q42" i="4"/>
  <c r="S42" i="4" s="1"/>
  <c r="Q100" i="4"/>
  <c r="S100" i="4" s="1"/>
  <c r="Q27" i="4"/>
  <c r="S27" i="4" s="1"/>
  <c r="Q48" i="4"/>
  <c r="S48" i="4" s="1"/>
  <c r="Q38" i="4"/>
  <c r="S38" i="4" s="1"/>
  <c r="Q139" i="4"/>
  <c r="S139" i="4" s="1"/>
  <c r="Q82" i="4"/>
  <c r="S82" i="4" s="1"/>
  <c r="Q86" i="4"/>
  <c r="S86" i="4" s="1"/>
  <c r="Q19" i="4"/>
  <c r="S19" i="4" s="1"/>
  <c r="Q62" i="4"/>
  <c r="S62" i="4" s="1"/>
  <c r="Q58" i="4"/>
  <c r="S58" i="4" s="1"/>
  <c r="Q25" i="4"/>
  <c r="S25" i="4" s="1"/>
  <c r="Q167" i="4"/>
  <c r="S167" i="4" s="1"/>
  <c r="Q39" i="4"/>
  <c r="S39" i="4" s="1"/>
  <c r="Q26" i="4"/>
  <c r="S26" i="4" s="1"/>
  <c r="Q158" i="4"/>
  <c r="S158" i="4" s="1"/>
  <c r="Q125" i="4"/>
  <c r="S125" i="4" s="1"/>
  <c r="Q85" i="4"/>
  <c r="S85" i="4" s="1"/>
  <c r="Q69" i="4"/>
  <c r="S69" i="4" s="1"/>
  <c r="Q114" i="4"/>
  <c r="S114" i="4" s="1"/>
  <c r="Q74" i="4"/>
  <c r="S74" i="4" s="1"/>
  <c r="Q60" i="4"/>
  <c r="S60" i="4" s="1"/>
  <c r="Q56" i="4"/>
  <c r="S56" i="4" s="1"/>
  <c r="Q32" i="4"/>
  <c r="S32" i="4" s="1"/>
  <c r="Q133" i="4"/>
  <c r="S133" i="4" s="1"/>
  <c r="Q137" i="4"/>
  <c r="S137" i="4" s="1"/>
  <c r="Q67" i="4"/>
  <c r="S67" i="4" s="1"/>
  <c r="Q134" i="4"/>
  <c r="S134" i="4" s="1"/>
  <c r="Q108" i="4"/>
  <c r="S108" i="4" s="1"/>
  <c r="Q164" i="4"/>
  <c r="S164" i="4" s="1"/>
  <c r="Q43" i="4"/>
  <c r="S43" i="4" s="1"/>
  <c r="Q173" i="4"/>
  <c r="S173" i="4" s="1"/>
  <c r="Q96" i="4"/>
  <c r="S96" i="4" s="1"/>
  <c r="Q147" i="4"/>
  <c r="S147" i="4" s="1"/>
  <c r="Q111" i="4"/>
  <c r="S111" i="4" s="1"/>
  <c r="Q66" i="4"/>
  <c r="S66" i="4" s="1"/>
  <c r="Q121" i="4"/>
  <c r="S121" i="4" s="1"/>
  <c r="Q80" i="4"/>
  <c r="S80" i="4" s="1"/>
  <c r="Q163" i="4"/>
  <c r="S163" i="4" s="1"/>
  <c r="Q160" i="4"/>
  <c r="S160" i="4" s="1"/>
  <c r="Q109" i="4"/>
  <c r="S109" i="4" s="1"/>
  <c r="Q99" i="4"/>
  <c r="S99" i="4" s="1"/>
  <c r="Q156" i="4"/>
  <c r="S156" i="4" s="1"/>
  <c r="Q124" i="4"/>
  <c r="S124" i="4" s="1"/>
  <c r="Q138" i="4"/>
  <c r="S138" i="4" s="1"/>
  <c r="Q75" i="4"/>
  <c r="S75" i="4" s="1"/>
  <c r="Q87" i="4"/>
  <c r="S87" i="4" s="1"/>
  <c r="Q140" i="4"/>
  <c r="S140" i="4" s="1"/>
  <c r="Q122" i="4"/>
  <c r="S122" i="4" s="1"/>
  <c r="Q170" i="4"/>
  <c r="S170" i="4" s="1"/>
  <c r="Q77" i="4"/>
  <c r="S77" i="4" s="1"/>
  <c r="Q112" i="4"/>
  <c r="S112" i="4" s="1"/>
  <c r="Q46" i="4"/>
  <c r="S46" i="4" s="1"/>
  <c r="Q151" i="4"/>
  <c r="S151" i="4" s="1"/>
  <c r="Q24" i="4"/>
  <c r="S24" i="4" s="1"/>
  <c r="Q31" i="4"/>
  <c r="S31" i="4" s="1"/>
  <c r="Q81" i="4"/>
  <c r="S81" i="4" s="1"/>
  <c r="Q29" i="4"/>
  <c r="S29" i="4" s="1"/>
  <c r="Q149" i="4"/>
  <c r="S149" i="4" s="1"/>
  <c r="Q89" i="4"/>
  <c r="S89" i="4" s="1"/>
  <c r="Q129" i="4"/>
  <c r="S129" i="4" s="1"/>
  <c r="Q55" i="4"/>
  <c r="S55" i="4" s="1"/>
  <c r="Q143" i="4"/>
  <c r="S143" i="4" s="1"/>
  <c r="Q144" i="4"/>
  <c r="S144" i="4" s="1"/>
  <c r="Q15" i="4"/>
  <c r="S15" i="4" s="1"/>
  <c r="Q37" i="4"/>
  <c r="S37" i="4" s="1"/>
  <c r="Q40" i="4"/>
  <c r="S40" i="4" s="1"/>
  <c r="Q9" i="4"/>
  <c r="S9" i="4" s="1"/>
  <c r="Q152" i="4"/>
  <c r="S152" i="4" s="1"/>
  <c r="Q95" i="4"/>
  <c r="S95" i="4" s="1"/>
  <c r="Q52" i="4"/>
  <c r="S52" i="4" s="1"/>
  <c r="Q12" i="4"/>
  <c r="S12" i="4" s="1"/>
  <c r="Q50" i="4"/>
  <c r="S50" i="4" s="1"/>
  <c r="Q128" i="4"/>
  <c r="S128" i="4" s="1"/>
  <c r="Q18" i="4"/>
  <c r="S18" i="4" s="1"/>
  <c r="Q45" i="4"/>
  <c r="S45" i="4" s="1"/>
  <c r="Q93" i="4"/>
  <c r="S93" i="4" s="1"/>
  <c r="Q28" i="4"/>
  <c r="S28" i="4" s="1"/>
  <c r="Q162" i="4"/>
  <c r="S162" i="4" s="1"/>
  <c r="Q145" i="4"/>
  <c r="S145" i="4" s="1"/>
  <c r="Q35" i="4"/>
  <c r="S35" i="4" s="1"/>
  <c r="Q107" i="4"/>
  <c r="S107" i="4" s="1"/>
  <c r="Q161" i="4"/>
  <c r="S161" i="4" s="1"/>
  <c r="Q92" i="4"/>
  <c r="S92" i="4" s="1"/>
  <c r="Q166" i="4"/>
  <c r="S166" i="4" s="1"/>
  <c r="Q141" i="4"/>
  <c r="S141" i="4" s="1"/>
  <c r="Q59" i="4"/>
  <c r="S59" i="4" s="1"/>
  <c r="Q53" i="4"/>
  <c r="S53" i="4" s="1"/>
  <c r="Q130" i="4"/>
  <c r="S130" i="4" s="1"/>
  <c r="Q61" i="4"/>
  <c r="S61" i="4" s="1"/>
  <c r="Q79" i="4"/>
  <c r="S79" i="4" s="1"/>
  <c r="Q154" i="4"/>
  <c r="S154" i="4" s="1"/>
  <c r="Q113" i="4"/>
  <c r="S113" i="4" s="1"/>
  <c r="Q157" i="4"/>
  <c r="S157" i="4" s="1"/>
  <c r="Q11" i="4"/>
  <c r="S11" i="4" s="1"/>
  <c r="Q165" i="4"/>
  <c r="S165" i="4" s="1"/>
  <c r="Q63" i="4"/>
  <c r="S63" i="4" s="1"/>
  <c r="Q148" i="4"/>
  <c r="S148" i="4" s="1"/>
  <c r="Q16" i="4"/>
  <c r="S16" i="4" s="1"/>
  <c r="Q14" i="4"/>
  <c r="S14" i="4" s="1"/>
  <c r="Q150" i="4"/>
  <c r="S150" i="4" s="1"/>
  <c r="Q72" i="4"/>
  <c r="S72" i="4" s="1"/>
  <c r="Q57" i="4"/>
  <c r="S57" i="4" s="1"/>
  <c r="Q104" i="4"/>
  <c r="S104" i="4" s="1"/>
  <c r="Q168" i="4"/>
  <c r="S168" i="4" s="1"/>
  <c r="Q94" i="4"/>
  <c r="S94" i="4" s="1"/>
  <c r="Q36" i="4"/>
  <c r="S36" i="4" s="1"/>
  <c r="Q142" i="4"/>
  <c r="S142" i="4" s="1"/>
  <c r="Q116" i="4"/>
  <c r="S116" i="4" s="1"/>
  <c r="Q65" i="4"/>
  <c r="S65" i="4" s="1"/>
  <c r="Q117" i="4"/>
  <c r="S117" i="4" s="1"/>
  <c r="Q76" i="4"/>
  <c r="S76" i="4" s="1"/>
  <c r="Q106" i="4"/>
  <c r="S106" i="4" s="1"/>
  <c r="Q123" i="4"/>
  <c r="S123" i="4" s="1"/>
  <c r="Q49" i="4"/>
  <c r="S49" i="4" s="1"/>
  <c r="Q136" i="4"/>
  <c r="S136" i="4" s="1"/>
  <c r="Q84" i="4"/>
  <c r="S84" i="4" s="1"/>
  <c r="Q71" i="4"/>
  <c r="S71" i="4" s="1"/>
  <c r="Q120" i="4"/>
  <c r="S120" i="4" s="1"/>
  <c r="Q88" i="4"/>
  <c r="S88" i="4" s="1"/>
  <c r="Q172" i="4"/>
  <c r="S172" i="4" s="1"/>
  <c r="Q119" i="4"/>
  <c r="S119" i="4" s="1"/>
  <c r="Q68" i="4"/>
  <c r="S68" i="4" s="1"/>
  <c r="Q127" i="4"/>
  <c r="S127" i="4" s="1"/>
  <c r="Q90" i="4"/>
  <c r="S90" i="4" s="1"/>
  <c r="Q131" i="4"/>
  <c r="S131" i="4" s="1"/>
  <c r="Q22" i="4"/>
  <c r="S22" i="4" s="1"/>
  <c r="Q10" i="4"/>
  <c r="S10" i="4" s="1"/>
  <c r="Q105" i="4"/>
  <c r="S105" i="4" s="1"/>
  <c r="Q132" i="4"/>
  <c r="S132" i="4" s="1"/>
  <c r="Q169" i="4"/>
  <c r="S169" i="4" s="1"/>
  <c r="Q110" i="4"/>
  <c r="S110" i="4" s="1"/>
  <c r="Q33" i="4"/>
  <c r="S33" i="4" s="1"/>
  <c r="Q17" i="4"/>
  <c r="S17" i="4" s="1"/>
  <c r="Q20" i="4"/>
  <c r="S20" i="4" s="1"/>
  <c r="Q70" i="4"/>
  <c r="S70" i="4" s="1"/>
  <c r="Q30" i="4"/>
  <c r="S30" i="4" s="1"/>
  <c r="Q146" i="4"/>
  <c r="S146" i="4" s="1"/>
  <c r="Q47" i="4"/>
  <c r="S47" i="4" s="1"/>
  <c r="Q23" i="4"/>
  <c r="S23" i="4" s="1"/>
  <c r="Q97" i="4"/>
  <c r="S97" i="4" s="1"/>
  <c r="Q118" i="4"/>
  <c r="S118" i="4" s="1"/>
  <c r="Q155" i="4"/>
  <c r="S155" i="4" s="1"/>
  <c r="Q159" i="4"/>
  <c r="S159" i="4" s="1"/>
  <c r="Q135" i="4"/>
  <c r="S135" i="4" s="1"/>
  <c r="Q54" i="4"/>
  <c r="S54" i="4" s="1"/>
  <c r="Q83" i="4"/>
  <c r="S83" i="4" s="1"/>
  <c r="Q126" i="4"/>
  <c r="S126" i="4" s="1"/>
  <c r="Q91" i="4"/>
  <c r="S91" i="4" s="1"/>
  <c r="AO144" i="4" l="1"/>
  <c r="AI144" i="4"/>
  <c r="AP144" i="4" s="1"/>
  <c r="W94" i="4"/>
  <c r="AE94" i="4"/>
  <c r="AL94" i="4" s="1"/>
  <c r="AG94" i="4"/>
  <c r="AN94" i="4" s="1"/>
  <c r="X94" i="4"/>
  <c r="AI127" i="4"/>
  <c r="AP127" i="4" s="1"/>
  <c r="AO127" i="4"/>
  <c r="AO43" i="4"/>
  <c r="AI43" i="4"/>
  <c r="AP43" i="4" s="1"/>
  <c r="W154" i="4"/>
  <c r="AG154" i="4"/>
  <c r="AN154" i="4" s="1"/>
  <c r="AE154" i="4"/>
  <c r="AL154" i="4" s="1"/>
  <c r="X154" i="4"/>
  <c r="W126" i="4"/>
  <c r="AG126" i="4"/>
  <c r="AN126" i="4" s="1"/>
  <c r="AE126" i="4"/>
  <c r="AL126" i="4" s="1"/>
  <c r="X126" i="4"/>
  <c r="AO132" i="4"/>
  <c r="AI132" i="4"/>
  <c r="AP132" i="4" s="1"/>
  <c r="W33" i="4"/>
  <c r="AE33" i="4"/>
  <c r="AL33" i="4" s="1"/>
  <c r="AG33" i="4"/>
  <c r="AN33" i="4" s="1"/>
  <c r="X33" i="4"/>
  <c r="W48" i="4"/>
  <c r="AE48" i="4"/>
  <c r="AL48" i="4" s="1"/>
  <c r="AG48" i="4"/>
  <c r="AN48" i="4" s="1"/>
  <c r="X48" i="4"/>
  <c r="W160" i="4"/>
  <c r="AG160" i="4"/>
  <c r="AN160" i="4" s="1"/>
  <c r="AE160" i="4"/>
  <c r="AL160" i="4" s="1"/>
  <c r="X160" i="4"/>
  <c r="W144" i="4"/>
  <c r="AG144" i="4"/>
  <c r="AN144" i="4" s="1"/>
  <c r="AE144" i="4"/>
  <c r="AL144" i="4" s="1"/>
  <c r="X144" i="4"/>
  <c r="AG20" i="4"/>
  <c r="AN20" i="4" s="1"/>
  <c r="W20" i="4"/>
  <c r="AE20" i="4"/>
  <c r="AL20" i="4" s="1"/>
  <c r="X20" i="4"/>
  <c r="AG69" i="4"/>
  <c r="AN69" i="4" s="1"/>
  <c r="AE69" i="4"/>
  <c r="AL69" i="4" s="1"/>
  <c r="W69" i="4"/>
  <c r="X69" i="4"/>
  <c r="W111" i="4"/>
  <c r="AG111" i="4"/>
  <c r="AN111" i="4" s="1"/>
  <c r="AE111" i="4"/>
  <c r="AL111" i="4" s="1"/>
  <c r="X111" i="4"/>
  <c r="W106" i="4"/>
  <c r="AG106" i="4"/>
  <c r="AN106" i="4" s="1"/>
  <c r="AE106" i="4"/>
  <c r="AL106" i="4" s="1"/>
  <c r="X106" i="4"/>
  <c r="W10" i="4"/>
  <c r="AG10" i="4"/>
  <c r="AN10" i="4" s="1"/>
  <c r="AE10" i="4"/>
  <c r="AL10" i="4" s="1"/>
  <c r="X10" i="4"/>
  <c r="AG41" i="4"/>
  <c r="AN41" i="4" s="1"/>
  <c r="AE41" i="4"/>
  <c r="AL41" i="4" s="1"/>
  <c r="W41" i="4"/>
  <c r="X41" i="4"/>
  <c r="AO45" i="4"/>
  <c r="AI45" i="4"/>
  <c r="AP45" i="4" s="1"/>
  <c r="AO99" i="4"/>
  <c r="AI99" i="4"/>
  <c r="AP99" i="4" s="1"/>
  <c r="AI152" i="4"/>
  <c r="AP152" i="4" s="1"/>
  <c r="AO152" i="4"/>
  <c r="AO164" i="4"/>
  <c r="AI164" i="4"/>
  <c r="AP164" i="4" s="1"/>
  <c r="AI53" i="4"/>
  <c r="AP53" i="4" s="1"/>
  <c r="AO53" i="4"/>
  <c r="AO65" i="4"/>
  <c r="AI65" i="4"/>
  <c r="AP65" i="4" s="1"/>
  <c r="AI107" i="4"/>
  <c r="AP107" i="4" s="1"/>
  <c r="AO107" i="4"/>
  <c r="AO46" i="4"/>
  <c r="AI46" i="4"/>
  <c r="AP46" i="4" s="1"/>
  <c r="AO166" i="4"/>
  <c r="AI166" i="4"/>
  <c r="AP166" i="4" s="1"/>
  <c r="AO62" i="4"/>
  <c r="AI62" i="4"/>
  <c r="AP62" i="4" s="1"/>
  <c r="AI64" i="4"/>
  <c r="AP64" i="4" s="1"/>
  <c r="AO64" i="4"/>
  <c r="AO72" i="4"/>
  <c r="AI72" i="4"/>
  <c r="AP72" i="4" s="1"/>
  <c r="W150" i="4"/>
  <c r="AG150" i="4"/>
  <c r="AN150" i="4" s="1"/>
  <c r="AE150" i="4"/>
  <c r="AL150" i="4" s="1"/>
  <c r="X150" i="4"/>
  <c r="AI173" i="4"/>
  <c r="AP173" i="4" s="1"/>
  <c r="AO173" i="4"/>
  <c r="W30" i="4"/>
  <c r="AG30" i="4"/>
  <c r="AN30" i="4" s="1"/>
  <c r="AE30" i="4"/>
  <c r="AL30" i="4" s="1"/>
  <c r="X30" i="4"/>
  <c r="AO71" i="4"/>
  <c r="AI71" i="4"/>
  <c r="AP71" i="4" s="1"/>
  <c r="AG75" i="4"/>
  <c r="AN75" i="4" s="1"/>
  <c r="AE75" i="4"/>
  <c r="AL75" i="4" s="1"/>
  <c r="W75" i="4"/>
  <c r="X75" i="4"/>
  <c r="AO32" i="4"/>
  <c r="AI32" i="4"/>
  <c r="AP32" i="4" s="1"/>
  <c r="AG95" i="4"/>
  <c r="AN95" i="4" s="1"/>
  <c r="AE95" i="4"/>
  <c r="AL95" i="4" s="1"/>
  <c r="W95" i="4"/>
  <c r="X95" i="4"/>
  <c r="W159" i="4"/>
  <c r="AE159" i="4"/>
  <c r="AL159" i="4" s="1"/>
  <c r="AG159" i="4"/>
  <c r="AN159" i="4" s="1"/>
  <c r="X159" i="4"/>
  <c r="AE124" i="4"/>
  <c r="AL124" i="4" s="1"/>
  <c r="W124" i="4"/>
  <c r="AG124" i="4"/>
  <c r="AN124" i="4" s="1"/>
  <c r="X124" i="4"/>
  <c r="W148" i="4"/>
  <c r="AG148" i="4"/>
  <c r="AN148" i="4" s="1"/>
  <c r="AE148" i="4"/>
  <c r="AL148" i="4" s="1"/>
  <c r="X148" i="4"/>
  <c r="W15" i="4"/>
  <c r="AE15" i="4"/>
  <c r="AL15" i="4" s="1"/>
  <c r="AG15" i="4"/>
  <c r="AN15" i="4" s="1"/>
  <c r="X15" i="4"/>
  <c r="W96" i="4"/>
  <c r="AG96" i="4"/>
  <c r="AN96" i="4" s="1"/>
  <c r="AE96" i="4"/>
  <c r="AL96" i="4" s="1"/>
  <c r="X96" i="4"/>
  <c r="AG7" i="4"/>
  <c r="AN7" i="4" s="1"/>
  <c r="AE7" i="4"/>
  <c r="AL7" i="4" s="1"/>
  <c r="W7" i="4"/>
  <c r="X7" i="4"/>
  <c r="AI70" i="4"/>
  <c r="AP70" i="4" s="1"/>
  <c r="AO70" i="4"/>
  <c r="AO40" i="4"/>
  <c r="AI40" i="4"/>
  <c r="AP40" i="4" s="1"/>
  <c r="AO85" i="4"/>
  <c r="AI85" i="4"/>
  <c r="AP85" i="4" s="1"/>
  <c r="W170" i="4"/>
  <c r="AG170" i="4"/>
  <c r="AN170" i="4" s="1"/>
  <c r="AE170" i="4"/>
  <c r="AL170" i="4" s="1"/>
  <c r="X170" i="4"/>
  <c r="W102" i="4"/>
  <c r="AG102" i="4"/>
  <c r="AN102" i="4" s="1"/>
  <c r="AE102" i="4"/>
  <c r="AL102" i="4" s="1"/>
  <c r="X102" i="4"/>
  <c r="W70" i="4"/>
  <c r="AG70" i="4"/>
  <c r="AN70" i="4" s="1"/>
  <c r="AE70" i="4"/>
  <c r="AL70" i="4" s="1"/>
  <c r="X70" i="4"/>
  <c r="AE73" i="4"/>
  <c r="AL73" i="4" s="1"/>
  <c r="AG73" i="4"/>
  <c r="AN73" i="4" s="1"/>
  <c r="W73" i="4"/>
  <c r="X73" i="4"/>
  <c r="AO83" i="4"/>
  <c r="AI83" i="4"/>
  <c r="AP83" i="4" s="1"/>
  <c r="AI36" i="4"/>
  <c r="AP36" i="4" s="1"/>
  <c r="AO36" i="4"/>
  <c r="AO63" i="4"/>
  <c r="AI63" i="4"/>
  <c r="AP63" i="4" s="1"/>
  <c r="AI158" i="4"/>
  <c r="AP158" i="4" s="1"/>
  <c r="AO158" i="4"/>
  <c r="AG38" i="4"/>
  <c r="AN38" i="4" s="1"/>
  <c r="AE38" i="4"/>
  <c r="AL38" i="4" s="1"/>
  <c r="W38" i="4"/>
  <c r="X38" i="4"/>
  <c r="W61" i="4"/>
  <c r="AG61" i="4"/>
  <c r="AN61" i="4" s="1"/>
  <c r="AE61" i="4"/>
  <c r="AL61" i="4" s="1"/>
  <c r="X61" i="4"/>
  <c r="AG49" i="4"/>
  <c r="AN49" i="4" s="1"/>
  <c r="AE49" i="4"/>
  <c r="AL49" i="4" s="1"/>
  <c r="W49" i="4"/>
  <c r="X49" i="4"/>
  <c r="AE161" i="4"/>
  <c r="AL161" i="4" s="1"/>
  <c r="AG161" i="4"/>
  <c r="AN161" i="4" s="1"/>
  <c r="W161" i="4"/>
  <c r="X161" i="4"/>
  <c r="N176" i="4"/>
  <c r="N179" i="4"/>
  <c r="N182" i="4"/>
  <c r="AG6" i="4"/>
  <c r="AE6" i="4"/>
  <c r="X6" i="4"/>
  <c r="W6" i="4"/>
  <c r="AO88" i="4"/>
  <c r="AI88" i="4"/>
  <c r="AP88" i="4" s="1"/>
  <c r="AI157" i="4"/>
  <c r="AP157" i="4" s="1"/>
  <c r="AO157" i="4"/>
  <c r="AI26" i="4"/>
  <c r="AP26" i="4" s="1"/>
  <c r="AO26" i="4"/>
  <c r="AE50" i="4"/>
  <c r="AL50" i="4" s="1"/>
  <c r="W50" i="4"/>
  <c r="AG50" i="4"/>
  <c r="AN50" i="4" s="1"/>
  <c r="X50" i="4"/>
  <c r="W60" i="4"/>
  <c r="AG60" i="4"/>
  <c r="AN60" i="4" s="1"/>
  <c r="AE60" i="4"/>
  <c r="AL60" i="4" s="1"/>
  <c r="X60" i="4"/>
  <c r="AE140" i="4"/>
  <c r="AL140" i="4" s="1"/>
  <c r="AG140" i="4"/>
  <c r="AN140" i="4" s="1"/>
  <c r="W140" i="4"/>
  <c r="X140" i="4"/>
  <c r="AG82" i="4"/>
  <c r="AN82" i="4" s="1"/>
  <c r="AE82" i="4"/>
  <c r="AL82" i="4" s="1"/>
  <c r="W82" i="4"/>
  <c r="X82" i="4"/>
  <c r="AI110" i="4"/>
  <c r="AP110" i="4" s="1"/>
  <c r="AO110" i="4"/>
  <c r="AO55" i="4"/>
  <c r="AI55" i="4"/>
  <c r="AP55" i="4" s="1"/>
  <c r="AO12" i="4"/>
  <c r="AI12" i="4"/>
  <c r="AP12" i="4" s="1"/>
  <c r="AI84" i="4"/>
  <c r="AP84" i="4" s="1"/>
  <c r="AO84" i="4"/>
  <c r="W114" i="4"/>
  <c r="AG114" i="4"/>
  <c r="AN114" i="4" s="1"/>
  <c r="AE114" i="4"/>
  <c r="AL114" i="4" s="1"/>
  <c r="X114" i="4"/>
  <c r="AG122" i="4"/>
  <c r="AN122" i="4" s="1"/>
  <c r="W122" i="4"/>
  <c r="AE122" i="4"/>
  <c r="AL122" i="4" s="1"/>
  <c r="X122" i="4"/>
  <c r="W66" i="4"/>
  <c r="AG66" i="4"/>
  <c r="AN66" i="4" s="1"/>
  <c r="AE66" i="4"/>
  <c r="AL66" i="4" s="1"/>
  <c r="X66" i="4"/>
  <c r="W29" i="4"/>
  <c r="AG29" i="4"/>
  <c r="AN29" i="4" s="1"/>
  <c r="AE29" i="4"/>
  <c r="AL29" i="4" s="1"/>
  <c r="X29" i="4"/>
  <c r="AE172" i="4"/>
  <c r="AL172" i="4" s="1"/>
  <c r="AG172" i="4"/>
  <c r="AN172" i="4" s="1"/>
  <c r="W172" i="4"/>
  <c r="X172" i="4"/>
  <c r="AO124" i="4"/>
  <c r="AI124" i="4"/>
  <c r="AP124" i="4" s="1"/>
  <c r="AO167" i="4"/>
  <c r="AI167" i="4"/>
  <c r="AP167" i="4" s="1"/>
  <c r="AO39" i="4"/>
  <c r="AI39" i="4"/>
  <c r="AP39" i="4" s="1"/>
  <c r="W76" i="4"/>
  <c r="AG76" i="4"/>
  <c r="AN76" i="4" s="1"/>
  <c r="AE76" i="4"/>
  <c r="AL76" i="4" s="1"/>
  <c r="X76" i="4"/>
  <c r="W133" i="4"/>
  <c r="AG133" i="4"/>
  <c r="AN133" i="4" s="1"/>
  <c r="AE133" i="4"/>
  <c r="AL133" i="4" s="1"/>
  <c r="X133" i="4"/>
  <c r="AG11" i="4"/>
  <c r="AN11" i="4" s="1"/>
  <c r="AE11" i="4"/>
  <c r="AL11" i="4" s="1"/>
  <c r="W11" i="4"/>
  <c r="X11" i="4"/>
  <c r="AO126" i="4"/>
  <c r="AI126" i="4"/>
  <c r="AP126" i="4" s="1"/>
  <c r="AI31" i="4"/>
  <c r="AP31" i="4" s="1"/>
  <c r="AO31" i="4"/>
  <c r="AO29" i="4"/>
  <c r="AI29" i="4"/>
  <c r="AP29" i="4" s="1"/>
  <c r="AI114" i="4"/>
  <c r="AP114" i="4" s="1"/>
  <c r="AO114" i="4"/>
  <c r="AE127" i="4"/>
  <c r="AL127" i="4" s="1"/>
  <c r="AG127" i="4"/>
  <c r="AN127" i="4" s="1"/>
  <c r="W127" i="4"/>
  <c r="X127" i="4"/>
  <c r="AE93" i="4"/>
  <c r="AL93" i="4" s="1"/>
  <c r="AG93" i="4"/>
  <c r="AN93" i="4" s="1"/>
  <c r="W93" i="4"/>
  <c r="X93" i="4"/>
  <c r="AG121" i="4"/>
  <c r="AN121" i="4" s="1"/>
  <c r="W121" i="4"/>
  <c r="AE121" i="4"/>
  <c r="AL121" i="4" s="1"/>
  <c r="X121" i="4"/>
  <c r="AI129" i="4"/>
  <c r="AP129" i="4" s="1"/>
  <c r="AO129" i="4"/>
  <c r="AO16" i="4"/>
  <c r="AI16" i="4"/>
  <c r="AP16" i="4" s="1"/>
  <c r="AO34" i="4"/>
  <c r="AI34" i="4"/>
  <c r="AP34" i="4" s="1"/>
  <c r="AG86" i="4"/>
  <c r="AN86" i="4" s="1"/>
  <c r="AE86" i="4"/>
  <c r="AL86" i="4" s="1"/>
  <c r="W86" i="4"/>
  <c r="X86" i="4"/>
  <c r="AG131" i="4"/>
  <c r="AN131" i="4" s="1"/>
  <c r="AE131" i="4"/>
  <c r="AL131" i="4" s="1"/>
  <c r="W131" i="4"/>
  <c r="X131" i="4"/>
  <c r="AG151" i="4"/>
  <c r="AN151" i="4" s="1"/>
  <c r="AE151" i="4"/>
  <c r="AL151" i="4" s="1"/>
  <c r="W151" i="4"/>
  <c r="X151" i="4"/>
  <c r="AI27" i="4"/>
  <c r="AP27" i="4" s="1"/>
  <c r="AO27" i="4"/>
  <c r="AO59" i="4"/>
  <c r="AI59" i="4"/>
  <c r="AP59" i="4" s="1"/>
  <c r="AO78" i="4"/>
  <c r="AI78" i="4"/>
  <c r="AP78" i="4" s="1"/>
  <c r="Q179" i="4"/>
  <c r="Q182" i="4"/>
  <c r="Q176" i="4"/>
  <c r="AG68" i="4"/>
  <c r="AN68" i="4" s="1"/>
  <c r="AE68" i="4"/>
  <c r="AL68" i="4" s="1"/>
  <c r="W68" i="4"/>
  <c r="X68" i="4"/>
  <c r="AG99" i="4"/>
  <c r="AN99" i="4" s="1"/>
  <c r="AE99" i="4"/>
  <c r="AL99" i="4" s="1"/>
  <c r="W99" i="4"/>
  <c r="X99" i="4"/>
  <c r="W92" i="4"/>
  <c r="AE92" i="4"/>
  <c r="AL92" i="4" s="1"/>
  <c r="AG92" i="4"/>
  <c r="AN92" i="4" s="1"/>
  <c r="X92" i="4"/>
  <c r="W89" i="4"/>
  <c r="AG89" i="4"/>
  <c r="AN89" i="4" s="1"/>
  <c r="AE89" i="4"/>
  <c r="AL89" i="4" s="1"/>
  <c r="X89" i="4"/>
  <c r="AG37" i="4"/>
  <c r="AN37" i="4" s="1"/>
  <c r="W37" i="4"/>
  <c r="AE37" i="4"/>
  <c r="AL37" i="4" s="1"/>
  <c r="X37" i="4"/>
  <c r="W32" i="4"/>
  <c r="AG32" i="4"/>
  <c r="AN32" i="4" s="1"/>
  <c r="AE32" i="4"/>
  <c r="AL32" i="4" s="1"/>
  <c r="X32" i="4"/>
  <c r="W165" i="4"/>
  <c r="AG165" i="4"/>
  <c r="AN165" i="4" s="1"/>
  <c r="AE165" i="4"/>
  <c r="AL165" i="4" s="1"/>
  <c r="X165" i="4"/>
  <c r="AE57" i="4"/>
  <c r="AL57" i="4" s="1"/>
  <c r="W57" i="4"/>
  <c r="AG57" i="4"/>
  <c r="AN57" i="4" s="1"/>
  <c r="X57" i="4"/>
  <c r="AG98" i="4"/>
  <c r="AN98" i="4" s="1"/>
  <c r="AE98" i="4"/>
  <c r="AL98" i="4" s="1"/>
  <c r="W98" i="4"/>
  <c r="X98" i="4"/>
  <c r="AO80" i="4"/>
  <c r="AI80" i="4"/>
  <c r="AP80" i="4" s="1"/>
  <c r="AO138" i="4"/>
  <c r="AI138" i="4"/>
  <c r="AP138" i="4" s="1"/>
  <c r="AO122" i="4"/>
  <c r="AI122" i="4"/>
  <c r="AP122" i="4" s="1"/>
  <c r="AO60" i="4"/>
  <c r="AI60" i="4"/>
  <c r="AP60" i="4" s="1"/>
  <c r="AO155" i="4"/>
  <c r="AI155" i="4"/>
  <c r="AP155" i="4" s="1"/>
  <c r="AI156" i="4"/>
  <c r="AP156" i="4" s="1"/>
  <c r="AO156" i="4"/>
  <c r="AI82" i="4"/>
  <c r="AP82" i="4" s="1"/>
  <c r="AO82" i="4"/>
  <c r="AI137" i="4"/>
  <c r="AP137" i="4" s="1"/>
  <c r="AO137" i="4"/>
  <c r="AO42" i="4"/>
  <c r="AI42" i="4"/>
  <c r="AP42" i="4" s="1"/>
  <c r="AI28" i="4"/>
  <c r="AP28" i="4" s="1"/>
  <c r="AO28" i="4"/>
  <c r="AH179" i="4"/>
  <c r="AH182" i="4"/>
  <c r="AH176" i="4"/>
  <c r="AI6" i="4"/>
  <c r="AO6" i="4"/>
  <c r="AG26" i="4"/>
  <c r="AN26" i="4" s="1"/>
  <c r="AE26" i="4"/>
  <c r="AL26" i="4" s="1"/>
  <c r="W26" i="4"/>
  <c r="X26" i="4"/>
  <c r="W138" i="4"/>
  <c r="AG138" i="4"/>
  <c r="AN138" i="4" s="1"/>
  <c r="AE138" i="4"/>
  <c r="AL138" i="4" s="1"/>
  <c r="X138" i="4"/>
  <c r="AG152" i="4"/>
  <c r="AN152" i="4" s="1"/>
  <c r="AE152" i="4"/>
  <c r="AL152" i="4" s="1"/>
  <c r="W152" i="4"/>
  <c r="X152" i="4"/>
  <c r="AG31" i="4"/>
  <c r="AN31" i="4" s="1"/>
  <c r="AE31" i="4"/>
  <c r="AL31" i="4" s="1"/>
  <c r="W31" i="4"/>
  <c r="X31" i="4"/>
  <c r="W14" i="4"/>
  <c r="AG14" i="4"/>
  <c r="AN14" i="4" s="1"/>
  <c r="AE14" i="4"/>
  <c r="AL14" i="4" s="1"/>
  <c r="X14" i="4"/>
  <c r="AG168" i="4"/>
  <c r="AN168" i="4" s="1"/>
  <c r="AE168" i="4"/>
  <c r="AL168" i="4" s="1"/>
  <c r="W168" i="4"/>
  <c r="X168" i="4"/>
  <c r="W9" i="4"/>
  <c r="AG9" i="4"/>
  <c r="AN9" i="4" s="1"/>
  <c r="AE9" i="4"/>
  <c r="AL9" i="4" s="1"/>
  <c r="X9" i="4"/>
  <c r="AE27" i="4"/>
  <c r="AL27" i="4" s="1"/>
  <c r="W27" i="4"/>
  <c r="AG27" i="4"/>
  <c r="AN27" i="4" s="1"/>
  <c r="X27" i="4"/>
  <c r="AE145" i="4"/>
  <c r="AL145" i="4" s="1"/>
  <c r="AG145" i="4"/>
  <c r="AN145" i="4" s="1"/>
  <c r="W145" i="4"/>
  <c r="X145" i="4"/>
  <c r="AG78" i="4"/>
  <c r="AN78" i="4" s="1"/>
  <c r="AE78" i="4"/>
  <c r="AL78" i="4" s="1"/>
  <c r="W78" i="4"/>
  <c r="X78" i="4"/>
  <c r="AO120" i="4"/>
  <c r="AI120" i="4"/>
  <c r="AP120" i="4" s="1"/>
  <c r="AO123" i="4"/>
  <c r="AI123" i="4"/>
  <c r="AP123" i="4" s="1"/>
  <c r="AO9" i="4"/>
  <c r="AI9" i="4"/>
  <c r="AP9" i="4" s="1"/>
  <c r="AO15" i="4"/>
  <c r="AI15" i="4"/>
  <c r="AP15" i="4" s="1"/>
  <c r="AI95" i="4"/>
  <c r="AP95" i="4" s="1"/>
  <c r="AO95" i="4"/>
  <c r="AO154" i="4"/>
  <c r="AI154" i="4"/>
  <c r="AP154" i="4" s="1"/>
  <c r="AI10" i="4"/>
  <c r="AP10" i="4" s="1"/>
  <c r="AO10" i="4"/>
  <c r="AO52" i="4"/>
  <c r="AI52" i="4"/>
  <c r="AP52" i="4" s="1"/>
  <c r="AI74" i="4"/>
  <c r="AP74" i="4" s="1"/>
  <c r="AO74" i="4"/>
  <c r="AI136" i="4"/>
  <c r="AP136" i="4" s="1"/>
  <c r="AO136" i="4"/>
  <c r="AO103" i="4"/>
  <c r="AI103" i="4"/>
  <c r="AP103" i="4" s="1"/>
  <c r="AG35" i="4"/>
  <c r="AN35" i="4" s="1"/>
  <c r="AE35" i="4"/>
  <c r="AL35" i="4" s="1"/>
  <c r="W35" i="4"/>
  <c r="X35" i="4"/>
  <c r="AI79" i="4"/>
  <c r="AP79" i="4" s="1"/>
  <c r="AO79" i="4"/>
  <c r="W28" i="4"/>
  <c r="AG28" i="4"/>
  <c r="AN28" i="4" s="1"/>
  <c r="AE28" i="4"/>
  <c r="AL28" i="4" s="1"/>
  <c r="X28" i="4"/>
  <c r="AI117" i="4"/>
  <c r="AP117" i="4" s="1"/>
  <c r="AO117" i="4"/>
  <c r="W158" i="4"/>
  <c r="AG158" i="4"/>
  <c r="AN158" i="4" s="1"/>
  <c r="AE158" i="4"/>
  <c r="AL158" i="4" s="1"/>
  <c r="X158" i="4"/>
  <c r="AI108" i="4"/>
  <c r="AP108" i="4" s="1"/>
  <c r="AO108" i="4"/>
  <c r="AG100" i="4"/>
  <c r="AN100" i="4" s="1"/>
  <c r="AE100" i="4"/>
  <c r="AL100" i="4" s="1"/>
  <c r="W100" i="4"/>
  <c r="X100" i="4"/>
  <c r="AO130" i="4"/>
  <c r="AI130" i="4"/>
  <c r="AP130" i="4" s="1"/>
  <c r="AE83" i="4"/>
  <c r="AL83" i="4" s="1"/>
  <c r="W83" i="4"/>
  <c r="AG83" i="4"/>
  <c r="AN83" i="4" s="1"/>
  <c r="X83" i="4"/>
  <c r="AG90" i="4"/>
  <c r="AN90" i="4" s="1"/>
  <c r="AE90" i="4"/>
  <c r="AL90" i="4" s="1"/>
  <c r="W90" i="4"/>
  <c r="X90" i="4"/>
  <c r="W117" i="4"/>
  <c r="AG117" i="4"/>
  <c r="AN117" i="4" s="1"/>
  <c r="AE117" i="4"/>
  <c r="AL117" i="4" s="1"/>
  <c r="X117" i="4"/>
  <c r="AE67" i="4"/>
  <c r="AL67" i="4" s="1"/>
  <c r="W67" i="4"/>
  <c r="AG67" i="4"/>
  <c r="AN67" i="4" s="1"/>
  <c r="X67" i="4"/>
  <c r="AE40" i="4"/>
  <c r="AL40" i="4" s="1"/>
  <c r="W40" i="4"/>
  <c r="AG40" i="4"/>
  <c r="AN40" i="4" s="1"/>
  <c r="X40" i="4"/>
  <c r="W85" i="4"/>
  <c r="AG85" i="4"/>
  <c r="AN85" i="4" s="1"/>
  <c r="AE85" i="4"/>
  <c r="AL85" i="4" s="1"/>
  <c r="X85" i="4"/>
  <c r="W112" i="4"/>
  <c r="AE112" i="4"/>
  <c r="AL112" i="4" s="1"/>
  <c r="AG112" i="4"/>
  <c r="AN112" i="4" s="1"/>
  <c r="X112" i="4"/>
  <c r="AE110" i="4"/>
  <c r="AL110" i="4" s="1"/>
  <c r="AG110" i="4"/>
  <c r="AN110" i="4" s="1"/>
  <c r="W110" i="4"/>
  <c r="X110" i="4"/>
  <c r="AE141" i="4"/>
  <c r="AL141" i="4" s="1"/>
  <c r="W141" i="4"/>
  <c r="AG141" i="4"/>
  <c r="AN141" i="4" s="1"/>
  <c r="X141" i="4"/>
  <c r="W13" i="4"/>
  <c r="AG13" i="4"/>
  <c r="AN13" i="4" s="1"/>
  <c r="AE13" i="4"/>
  <c r="AL13" i="4" s="1"/>
  <c r="X13" i="4"/>
  <c r="AO101" i="4"/>
  <c r="AI101" i="4"/>
  <c r="AP101" i="4" s="1"/>
  <c r="AI22" i="4"/>
  <c r="AP22" i="4" s="1"/>
  <c r="AO22" i="4"/>
  <c r="AI141" i="4"/>
  <c r="AP141" i="4" s="1"/>
  <c r="AO141" i="4"/>
  <c r="AI25" i="4"/>
  <c r="AP25" i="4" s="1"/>
  <c r="AO25" i="4"/>
  <c r="AO135" i="4"/>
  <c r="AI135" i="4"/>
  <c r="AP135" i="4" s="1"/>
  <c r="AO89" i="4"/>
  <c r="AI89" i="4"/>
  <c r="AP89" i="4" s="1"/>
  <c r="AO159" i="4"/>
  <c r="AI159" i="4"/>
  <c r="AP159" i="4" s="1"/>
  <c r="AO150" i="4"/>
  <c r="AI150" i="4"/>
  <c r="AP150" i="4" s="1"/>
  <c r="AI69" i="4"/>
  <c r="AP69" i="4" s="1"/>
  <c r="AO69" i="4"/>
  <c r="AO19" i="4"/>
  <c r="AI19" i="4"/>
  <c r="AP19" i="4" s="1"/>
  <c r="AO8" i="4"/>
  <c r="AI8" i="4"/>
  <c r="AP8" i="4" s="1"/>
  <c r="AG134" i="4"/>
  <c r="AN134" i="4" s="1"/>
  <c r="AE134" i="4"/>
  <c r="AL134" i="4" s="1"/>
  <c r="W134" i="4"/>
  <c r="X134" i="4"/>
  <c r="AI17" i="4"/>
  <c r="AP17" i="4" s="1"/>
  <c r="AO17" i="4"/>
  <c r="AE156" i="4"/>
  <c r="AL156" i="4" s="1"/>
  <c r="AG156" i="4"/>
  <c r="AN156" i="4" s="1"/>
  <c r="W156" i="4"/>
  <c r="X156" i="4"/>
  <c r="AI142" i="4"/>
  <c r="AP142" i="4" s="1"/>
  <c r="AO142" i="4"/>
  <c r="AI105" i="4"/>
  <c r="AP105" i="4" s="1"/>
  <c r="AO105" i="4"/>
  <c r="AI106" i="4"/>
  <c r="AP106" i="4" s="1"/>
  <c r="AO106" i="4"/>
  <c r="AE157" i="4"/>
  <c r="AL157" i="4" s="1"/>
  <c r="AG157" i="4"/>
  <c r="AN157" i="4" s="1"/>
  <c r="W157" i="4"/>
  <c r="X157" i="4"/>
  <c r="AO165" i="4"/>
  <c r="AI165" i="4"/>
  <c r="AP165" i="4" s="1"/>
  <c r="AG135" i="4"/>
  <c r="AN135" i="4" s="1"/>
  <c r="W135" i="4"/>
  <c r="AE135" i="4"/>
  <c r="AL135" i="4" s="1"/>
  <c r="X135" i="4"/>
  <c r="AG128" i="4"/>
  <c r="AN128" i="4" s="1"/>
  <c r="AE128" i="4"/>
  <c r="AL128" i="4" s="1"/>
  <c r="W128" i="4"/>
  <c r="X128" i="4"/>
  <c r="W65" i="4"/>
  <c r="AG65" i="4"/>
  <c r="AN65" i="4" s="1"/>
  <c r="AE65" i="4"/>
  <c r="AL65" i="4" s="1"/>
  <c r="X65" i="4"/>
  <c r="AG24" i="4"/>
  <c r="AN24" i="4" s="1"/>
  <c r="AE24" i="4"/>
  <c r="AL24" i="4" s="1"/>
  <c r="W24" i="4"/>
  <c r="X24" i="4"/>
  <c r="AG88" i="4"/>
  <c r="AN88" i="4" s="1"/>
  <c r="AE88" i="4"/>
  <c r="AL88" i="4" s="1"/>
  <c r="W88" i="4"/>
  <c r="X88" i="4"/>
  <c r="AE42" i="4"/>
  <c r="AL42" i="4" s="1"/>
  <c r="AG42" i="4"/>
  <c r="AN42" i="4" s="1"/>
  <c r="W42" i="4"/>
  <c r="X42" i="4"/>
  <c r="W72" i="4"/>
  <c r="AG72" i="4"/>
  <c r="AN72" i="4" s="1"/>
  <c r="AE72" i="4"/>
  <c r="AL72" i="4" s="1"/>
  <c r="X72" i="4"/>
  <c r="AE84" i="4"/>
  <c r="AL84" i="4" s="1"/>
  <c r="W84" i="4"/>
  <c r="AG84" i="4"/>
  <c r="AN84" i="4" s="1"/>
  <c r="X84" i="4"/>
  <c r="W87" i="4"/>
  <c r="AG87" i="4"/>
  <c r="AN87" i="4" s="1"/>
  <c r="AE87" i="4"/>
  <c r="AL87" i="4" s="1"/>
  <c r="X87" i="4"/>
  <c r="AE44" i="4"/>
  <c r="AL44" i="4" s="1"/>
  <c r="AG44" i="4"/>
  <c r="AN44" i="4" s="1"/>
  <c r="W44" i="4"/>
  <c r="X44" i="4"/>
  <c r="AI125" i="4"/>
  <c r="AP125" i="4" s="1"/>
  <c r="AO125" i="4"/>
  <c r="AI23" i="4"/>
  <c r="AP23" i="4" s="1"/>
  <c r="AO23" i="4"/>
  <c r="AO133" i="4"/>
  <c r="AI133" i="4"/>
  <c r="AP133" i="4" s="1"/>
  <c r="AO149" i="4"/>
  <c r="AI149" i="4"/>
  <c r="AP149" i="4" s="1"/>
  <c r="AO50" i="4"/>
  <c r="AI50" i="4"/>
  <c r="AP50" i="4" s="1"/>
  <c r="AI168" i="4"/>
  <c r="AP168" i="4" s="1"/>
  <c r="AO168" i="4"/>
  <c r="AI38" i="4"/>
  <c r="AP38" i="4" s="1"/>
  <c r="AO38" i="4"/>
  <c r="AI109" i="4"/>
  <c r="AP109" i="4" s="1"/>
  <c r="AO109" i="4"/>
  <c r="AI24" i="4"/>
  <c r="AP24" i="4" s="1"/>
  <c r="AO24" i="4"/>
  <c r="AI86" i="4"/>
  <c r="AP86" i="4" s="1"/>
  <c r="AO86" i="4"/>
  <c r="AO73" i="4"/>
  <c r="AI73" i="4"/>
  <c r="AP73" i="4" s="1"/>
  <c r="AO148" i="4"/>
  <c r="AI148" i="4"/>
  <c r="AP148" i="4" s="1"/>
  <c r="AG47" i="4"/>
  <c r="AN47" i="4" s="1"/>
  <c r="AE47" i="4"/>
  <c r="AL47" i="4" s="1"/>
  <c r="W47" i="4"/>
  <c r="X47" i="4"/>
  <c r="AO143" i="4"/>
  <c r="AI143" i="4"/>
  <c r="AP143" i="4" s="1"/>
  <c r="AO93" i="4"/>
  <c r="AI93" i="4"/>
  <c r="AP93" i="4" s="1"/>
  <c r="AO77" i="4"/>
  <c r="AI77" i="4"/>
  <c r="AP77" i="4" s="1"/>
  <c r="AG43" i="4"/>
  <c r="AN43" i="4" s="1"/>
  <c r="W43" i="4"/>
  <c r="AE43" i="4"/>
  <c r="AL43" i="4" s="1"/>
  <c r="X43" i="4"/>
  <c r="AI140" i="4"/>
  <c r="AP140" i="4" s="1"/>
  <c r="AO140" i="4"/>
  <c r="AI100" i="4"/>
  <c r="AP100" i="4" s="1"/>
  <c r="AO100" i="4"/>
  <c r="W77" i="4"/>
  <c r="AG77" i="4"/>
  <c r="AN77" i="4" s="1"/>
  <c r="AE77" i="4"/>
  <c r="AL77" i="4" s="1"/>
  <c r="X77" i="4"/>
  <c r="AG59" i="4"/>
  <c r="AN59" i="4" s="1"/>
  <c r="W59" i="4"/>
  <c r="AE59" i="4"/>
  <c r="AL59" i="4" s="1"/>
  <c r="X59" i="4"/>
  <c r="W130" i="4"/>
  <c r="AG130" i="4"/>
  <c r="AN130" i="4" s="1"/>
  <c r="AE130" i="4"/>
  <c r="AL130" i="4" s="1"/>
  <c r="X130" i="4"/>
  <c r="AG139" i="4"/>
  <c r="AN139" i="4" s="1"/>
  <c r="AE139" i="4"/>
  <c r="AL139" i="4" s="1"/>
  <c r="W139" i="4"/>
  <c r="X139" i="4"/>
  <c r="W143" i="4"/>
  <c r="AG143" i="4"/>
  <c r="AN143" i="4" s="1"/>
  <c r="AE143" i="4"/>
  <c r="AL143" i="4" s="1"/>
  <c r="X143" i="4"/>
  <c r="AG125" i="4"/>
  <c r="AN125" i="4" s="1"/>
  <c r="AE125" i="4"/>
  <c r="AL125" i="4" s="1"/>
  <c r="W125" i="4"/>
  <c r="X125" i="4"/>
  <c r="AG46" i="4"/>
  <c r="AN46" i="4" s="1"/>
  <c r="AE46" i="4"/>
  <c r="AL46" i="4" s="1"/>
  <c r="W46" i="4"/>
  <c r="X46" i="4"/>
  <c r="AG58" i="4"/>
  <c r="AN58" i="4" s="1"/>
  <c r="AE58" i="4"/>
  <c r="AL58" i="4" s="1"/>
  <c r="W58" i="4"/>
  <c r="X58" i="4"/>
  <c r="W166" i="4"/>
  <c r="AG166" i="4"/>
  <c r="AN166" i="4" s="1"/>
  <c r="AE166" i="4"/>
  <c r="AL166" i="4" s="1"/>
  <c r="X166" i="4"/>
  <c r="AG64" i="4"/>
  <c r="AN64" i="4" s="1"/>
  <c r="AE64" i="4"/>
  <c r="AL64" i="4" s="1"/>
  <c r="W64" i="4"/>
  <c r="X64" i="4"/>
  <c r="AO48" i="4"/>
  <c r="AI48" i="4"/>
  <c r="AP48" i="4" s="1"/>
  <c r="AO68" i="4"/>
  <c r="AI68" i="4"/>
  <c r="AP68" i="4" s="1"/>
  <c r="AI121" i="4"/>
  <c r="AP121" i="4" s="1"/>
  <c r="AO121" i="4"/>
  <c r="AO35" i="4"/>
  <c r="AI35" i="4"/>
  <c r="AP35" i="4" s="1"/>
  <c r="AI131" i="4"/>
  <c r="AP131" i="4" s="1"/>
  <c r="AO131" i="4"/>
  <c r="AI104" i="4"/>
  <c r="AP104" i="4" s="1"/>
  <c r="AO104" i="4"/>
  <c r="AO145" i="4"/>
  <c r="AI145" i="4"/>
  <c r="AP145" i="4" s="1"/>
  <c r="AO160" i="4"/>
  <c r="AI160" i="4"/>
  <c r="AP160" i="4" s="1"/>
  <c r="AI172" i="4"/>
  <c r="AP172" i="4" s="1"/>
  <c r="AO172" i="4"/>
  <c r="AO33" i="4"/>
  <c r="AI33" i="4"/>
  <c r="AP33" i="4" s="1"/>
  <c r="AI21" i="4"/>
  <c r="AP21" i="4" s="1"/>
  <c r="AO21" i="4"/>
  <c r="W45" i="4"/>
  <c r="AG45" i="4"/>
  <c r="AN45" i="4" s="1"/>
  <c r="AE45" i="4"/>
  <c r="AL45" i="4" s="1"/>
  <c r="X45" i="4"/>
  <c r="AG36" i="4"/>
  <c r="AN36" i="4" s="1"/>
  <c r="AE36" i="4"/>
  <c r="AL36" i="4" s="1"/>
  <c r="W36" i="4"/>
  <c r="X36" i="4"/>
  <c r="W149" i="4"/>
  <c r="AE149" i="4"/>
  <c r="AL149" i="4" s="1"/>
  <c r="AG149" i="4"/>
  <c r="AN149" i="4" s="1"/>
  <c r="X149" i="4"/>
  <c r="AG167" i="4"/>
  <c r="AN167" i="4" s="1"/>
  <c r="AE167" i="4"/>
  <c r="AL167" i="4" s="1"/>
  <c r="W167" i="4"/>
  <c r="X167" i="4"/>
  <c r="AO146" i="4"/>
  <c r="AI146" i="4"/>
  <c r="AP146" i="4" s="1"/>
  <c r="AO151" i="4"/>
  <c r="AI151" i="4"/>
  <c r="AP151" i="4" s="1"/>
  <c r="AO98" i="4"/>
  <c r="AI98" i="4"/>
  <c r="AP98" i="4" s="1"/>
  <c r="AE137" i="4"/>
  <c r="AL137" i="4" s="1"/>
  <c r="W137" i="4"/>
  <c r="AG137" i="4"/>
  <c r="AN137" i="4" s="1"/>
  <c r="X137" i="4"/>
  <c r="AG63" i="4"/>
  <c r="AN63" i="4" s="1"/>
  <c r="AE63" i="4"/>
  <c r="AL63" i="4" s="1"/>
  <c r="W63" i="4"/>
  <c r="X63" i="4"/>
  <c r="AG146" i="4"/>
  <c r="AN146" i="4" s="1"/>
  <c r="AE146" i="4"/>
  <c r="AL146" i="4" s="1"/>
  <c r="W146" i="4"/>
  <c r="X146" i="4"/>
  <c r="AI153" i="4"/>
  <c r="AP153" i="4" s="1"/>
  <c r="AO153" i="4"/>
  <c r="AO76" i="4"/>
  <c r="AI76" i="4"/>
  <c r="AP76" i="4" s="1"/>
  <c r="AO94" i="4"/>
  <c r="AI94" i="4"/>
  <c r="AP94" i="4" s="1"/>
  <c r="AO13" i="4"/>
  <c r="AI13" i="4"/>
  <c r="AP13" i="4" s="1"/>
  <c r="AG136" i="4"/>
  <c r="AN136" i="4" s="1"/>
  <c r="AE136" i="4"/>
  <c r="AL136" i="4" s="1"/>
  <c r="W136" i="4"/>
  <c r="X136" i="4"/>
  <c r="AG171" i="4"/>
  <c r="AN171" i="4" s="1"/>
  <c r="AE171" i="4"/>
  <c r="AL171" i="4" s="1"/>
  <c r="W171" i="4"/>
  <c r="X171" i="4"/>
  <c r="AE18" i="4"/>
  <c r="AL18" i="4" s="1"/>
  <c r="W18" i="4"/>
  <c r="AG18" i="4"/>
  <c r="AN18" i="4" s="1"/>
  <c r="X18" i="4"/>
  <c r="W54" i="4"/>
  <c r="AG54" i="4"/>
  <c r="AN54" i="4" s="1"/>
  <c r="AE54" i="4"/>
  <c r="AL54" i="4" s="1"/>
  <c r="X54" i="4"/>
  <c r="AO30" i="4"/>
  <c r="AI30" i="4"/>
  <c r="AP30" i="4" s="1"/>
  <c r="AI67" i="4"/>
  <c r="AP67" i="4" s="1"/>
  <c r="AO67" i="4"/>
  <c r="AO44" i="4"/>
  <c r="AI44" i="4"/>
  <c r="AP44" i="4" s="1"/>
  <c r="W12" i="4"/>
  <c r="AG12" i="4"/>
  <c r="AN12" i="4" s="1"/>
  <c r="AE12" i="4"/>
  <c r="AL12" i="4" s="1"/>
  <c r="X12" i="4"/>
  <c r="AG105" i="4"/>
  <c r="AN105" i="4" s="1"/>
  <c r="W105" i="4"/>
  <c r="AE105" i="4"/>
  <c r="AL105" i="4" s="1"/>
  <c r="X105" i="4"/>
  <c r="W155" i="4"/>
  <c r="AG155" i="4"/>
  <c r="AN155" i="4" s="1"/>
  <c r="AE155" i="4"/>
  <c r="AL155" i="4" s="1"/>
  <c r="X155" i="4"/>
  <c r="AE81" i="4"/>
  <c r="AL81" i="4" s="1"/>
  <c r="AG81" i="4"/>
  <c r="AN81" i="4" s="1"/>
  <c r="W81" i="4"/>
  <c r="X81" i="4"/>
  <c r="AG21" i="4"/>
  <c r="AN21" i="4" s="1"/>
  <c r="AE21" i="4"/>
  <c r="AL21" i="4" s="1"/>
  <c r="W21" i="4"/>
  <c r="X21" i="4"/>
  <c r="AO87" i="4"/>
  <c r="AI87" i="4"/>
  <c r="AP87" i="4" s="1"/>
  <c r="AO139" i="4"/>
  <c r="AI139" i="4"/>
  <c r="AP139" i="4" s="1"/>
  <c r="AI115" i="4"/>
  <c r="AP115" i="4" s="1"/>
  <c r="AO115" i="4"/>
  <c r="W101" i="4"/>
  <c r="AG101" i="4"/>
  <c r="AN101" i="4" s="1"/>
  <c r="AE101" i="4"/>
  <c r="AL101" i="4" s="1"/>
  <c r="X101" i="4"/>
  <c r="AE52" i="4"/>
  <c r="AL52" i="4" s="1"/>
  <c r="W52" i="4"/>
  <c r="AG52" i="4"/>
  <c r="AN52" i="4" s="1"/>
  <c r="X52" i="4"/>
  <c r="W113" i="4"/>
  <c r="AG113" i="4"/>
  <c r="AN113" i="4" s="1"/>
  <c r="AE113" i="4"/>
  <c r="AL113" i="4" s="1"/>
  <c r="X113" i="4"/>
  <c r="W132" i="4"/>
  <c r="AE132" i="4"/>
  <c r="AL132" i="4" s="1"/>
  <c r="AG132" i="4"/>
  <c r="AN132" i="4" s="1"/>
  <c r="X132" i="4"/>
  <c r="AG103" i="4"/>
  <c r="AN103" i="4" s="1"/>
  <c r="AE103" i="4"/>
  <c r="AL103" i="4" s="1"/>
  <c r="W103" i="4"/>
  <c r="X103" i="4"/>
  <c r="AO14" i="4"/>
  <c r="AI14" i="4"/>
  <c r="AP14" i="4" s="1"/>
  <c r="AO41" i="4"/>
  <c r="AI41" i="4"/>
  <c r="AP41" i="4" s="1"/>
  <c r="W80" i="4"/>
  <c r="AE80" i="4"/>
  <c r="AL80" i="4" s="1"/>
  <c r="AG80" i="4"/>
  <c r="AN80" i="4" s="1"/>
  <c r="X80" i="4"/>
  <c r="AE108" i="4"/>
  <c r="AL108" i="4" s="1"/>
  <c r="AG108" i="4"/>
  <c r="AN108" i="4" s="1"/>
  <c r="W108" i="4"/>
  <c r="X108" i="4"/>
  <c r="AE109" i="4"/>
  <c r="AL109" i="4" s="1"/>
  <c r="AG109" i="4"/>
  <c r="AN109" i="4" s="1"/>
  <c r="W109" i="4"/>
  <c r="X109" i="4"/>
  <c r="AG153" i="4"/>
  <c r="AN153" i="4" s="1"/>
  <c r="AE153" i="4"/>
  <c r="AL153" i="4" s="1"/>
  <c r="W153" i="4"/>
  <c r="X153" i="4"/>
  <c r="W8" i="4"/>
  <c r="AG8" i="4"/>
  <c r="AN8" i="4" s="1"/>
  <c r="AE8" i="4"/>
  <c r="AL8" i="4" s="1"/>
  <c r="X8" i="4"/>
  <c r="AI169" i="4"/>
  <c r="AP169" i="4" s="1"/>
  <c r="AO169" i="4"/>
  <c r="AI128" i="4"/>
  <c r="AP128" i="4" s="1"/>
  <c r="AO128" i="4"/>
  <c r="AI51" i="4"/>
  <c r="AP51" i="4" s="1"/>
  <c r="AO51" i="4"/>
  <c r="AG163" i="4"/>
  <c r="AN163" i="4" s="1"/>
  <c r="AE163" i="4"/>
  <c r="AL163" i="4" s="1"/>
  <c r="W163" i="4"/>
  <c r="X163" i="4"/>
  <c r="AG74" i="4"/>
  <c r="AN74" i="4" s="1"/>
  <c r="AE74" i="4"/>
  <c r="AL74" i="4" s="1"/>
  <c r="W74" i="4"/>
  <c r="X74" i="4"/>
  <c r="W120" i="4"/>
  <c r="AE120" i="4"/>
  <c r="AL120" i="4" s="1"/>
  <c r="AG120" i="4"/>
  <c r="AN120" i="4" s="1"/>
  <c r="X120" i="4"/>
  <c r="AE23" i="4"/>
  <c r="AL23" i="4" s="1"/>
  <c r="W23" i="4"/>
  <c r="AG23" i="4"/>
  <c r="AN23" i="4" s="1"/>
  <c r="X23" i="4"/>
  <c r="AI11" i="4"/>
  <c r="AP11" i="4" s="1"/>
  <c r="AO11" i="4"/>
  <c r="AO61" i="4"/>
  <c r="AI61" i="4"/>
  <c r="AP61" i="4" s="1"/>
  <c r="AI134" i="4"/>
  <c r="AP134" i="4" s="1"/>
  <c r="AO134" i="4"/>
  <c r="AI58" i="4"/>
  <c r="AP58" i="4" s="1"/>
  <c r="AO58" i="4"/>
  <c r="W91" i="4"/>
  <c r="AG91" i="4"/>
  <c r="AN91" i="4" s="1"/>
  <c r="AE91" i="4"/>
  <c r="AL91" i="4" s="1"/>
  <c r="X91" i="4"/>
  <c r="W164" i="4"/>
  <c r="AG164" i="4"/>
  <c r="AN164" i="4" s="1"/>
  <c r="AE164" i="4"/>
  <c r="AL164" i="4" s="1"/>
  <c r="X164" i="4"/>
  <c r="W39" i="4"/>
  <c r="AG39" i="4"/>
  <c r="AN39" i="4" s="1"/>
  <c r="AE39" i="4"/>
  <c r="AL39" i="4" s="1"/>
  <c r="X39" i="4"/>
  <c r="W25" i="4"/>
  <c r="AG25" i="4"/>
  <c r="AN25" i="4" s="1"/>
  <c r="AE25" i="4"/>
  <c r="AL25" i="4" s="1"/>
  <c r="X25" i="4"/>
  <c r="AE107" i="4"/>
  <c r="AL107" i="4" s="1"/>
  <c r="AG107" i="4"/>
  <c r="AN107" i="4" s="1"/>
  <c r="W107" i="4"/>
  <c r="X107" i="4"/>
  <c r="AG51" i="4"/>
  <c r="AN51" i="4" s="1"/>
  <c r="AE51" i="4"/>
  <c r="AL51" i="4" s="1"/>
  <c r="W51" i="4"/>
  <c r="X51" i="4"/>
  <c r="AI56" i="4"/>
  <c r="AP56" i="4" s="1"/>
  <c r="AO56" i="4"/>
  <c r="AI102" i="4"/>
  <c r="AP102" i="4" s="1"/>
  <c r="AO102" i="4"/>
  <c r="AI161" i="4"/>
  <c r="AP161" i="4" s="1"/>
  <c r="AO161" i="4"/>
  <c r="AG17" i="4"/>
  <c r="AN17" i="4" s="1"/>
  <c r="AE17" i="4"/>
  <c r="AL17" i="4" s="1"/>
  <c r="W17" i="4"/>
  <c r="X17" i="4"/>
  <c r="AE119" i="4"/>
  <c r="AL119" i="4" s="1"/>
  <c r="AG119" i="4"/>
  <c r="AN119" i="4" s="1"/>
  <c r="W119" i="4"/>
  <c r="X119" i="4"/>
  <c r="AE173" i="4"/>
  <c r="AL173" i="4" s="1"/>
  <c r="AG173" i="4"/>
  <c r="AN173" i="4" s="1"/>
  <c r="W173" i="4"/>
  <c r="X173" i="4"/>
  <c r="AG116" i="4"/>
  <c r="AN116" i="4" s="1"/>
  <c r="W116" i="4"/>
  <c r="AE116" i="4"/>
  <c r="AL116" i="4" s="1"/>
  <c r="X116" i="4"/>
  <c r="AE16" i="4"/>
  <c r="AL16" i="4" s="1"/>
  <c r="W16" i="4"/>
  <c r="AG16" i="4"/>
  <c r="AN16" i="4" s="1"/>
  <c r="X16" i="4"/>
  <c r="W55" i="4"/>
  <c r="AG55" i="4"/>
  <c r="AN55" i="4" s="1"/>
  <c r="AE55" i="4"/>
  <c r="AL55" i="4" s="1"/>
  <c r="X55" i="4"/>
  <c r="W71" i="4"/>
  <c r="AG71" i="4"/>
  <c r="AN71" i="4" s="1"/>
  <c r="AE71" i="4"/>
  <c r="AL71" i="4" s="1"/>
  <c r="X71" i="4"/>
  <c r="AG104" i="4"/>
  <c r="AN104" i="4" s="1"/>
  <c r="W104" i="4"/>
  <c r="AE104" i="4"/>
  <c r="AL104" i="4" s="1"/>
  <c r="X104" i="4"/>
  <c r="W123" i="4"/>
  <c r="AG123" i="4"/>
  <c r="AN123" i="4" s="1"/>
  <c r="AE123" i="4"/>
  <c r="AL123" i="4" s="1"/>
  <c r="X123" i="4"/>
  <c r="W118" i="4"/>
  <c r="AG118" i="4"/>
  <c r="AN118" i="4" s="1"/>
  <c r="AE118" i="4"/>
  <c r="AL118" i="4" s="1"/>
  <c r="X118" i="4"/>
  <c r="AG115" i="4"/>
  <c r="AN115" i="4" s="1"/>
  <c r="AE115" i="4"/>
  <c r="AL115" i="4" s="1"/>
  <c r="W115" i="4"/>
  <c r="X115" i="4"/>
  <c r="AO118" i="4"/>
  <c r="AI118" i="4"/>
  <c r="AP118" i="4" s="1"/>
  <c r="AO112" i="4"/>
  <c r="AI112" i="4"/>
  <c r="AP112" i="4" s="1"/>
  <c r="AI37" i="4"/>
  <c r="AP37" i="4" s="1"/>
  <c r="AO37" i="4"/>
  <c r="AO171" i="4"/>
  <c r="AI171" i="4"/>
  <c r="AP171" i="4" s="1"/>
  <c r="AO91" i="4"/>
  <c r="AI91" i="4"/>
  <c r="AP91" i="4" s="1"/>
  <c r="AI57" i="4"/>
  <c r="AP57" i="4" s="1"/>
  <c r="AO57" i="4"/>
  <c r="AI162" i="4"/>
  <c r="AP162" i="4" s="1"/>
  <c r="AO162" i="4"/>
  <c r="AO92" i="4"/>
  <c r="AI92" i="4"/>
  <c r="AP92" i="4" s="1"/>
  <c r="AO97" i="4"/>
  <c r="AI97" i="4"/>
  <c r="AP97" i="4" s="1"/>
  <c r="AO47" i="4"/>
  <c r="AI47" i="4"/>
  <c r="AP47" i="4" s="1"/>
  <c r="AI7" i="4"/>
  <c r="AP7" i="4" s="1"/>
  <c r="AO7" i="4"/>
  <c r="AO111" i="4"/>
  <c r="AI111" i="4"/>
  <c r="AP111" i="4" s="1"/>
  <c r="AE97" i="4"/>
  <c r="AL97" i="4" s="1"/>
  <c r="AG97" i="4"/>
  <c r="AN97" i="4" s="1"/>
  <c r="W97" i="4"/>
  <c r="X97" i="4"/>
  <c r="AO81" i="4"/>
  <c r="AI81" i="4"/>
  <c r="AP81" i="4" s="1"/>
  <c r="AG162" i="4"/>
  <c r="AN162" i="4" s="1"/>
  <c r="AE162" i="4"/>
  <c r="AL162" i="4" s="1"/>
  <c r="W162" i="4"/>
  <c r="X162" i="4"/>
  <c r="AO66" i="4"/>
  <c r="AI66" i="4"/>
  <c r="AP66" i="4" s="1"/>
  <c r="AO18" i="4"/>
  <c r="AI18" i="4"/>
  <c r="AP18" i="4" s="1"/>
  <c r="AO54" i="4"/>
  <c r="AI54" i="4"/>
  <c r="AP54" i="4" s="1"/>
  <c r="AI75" i="4"/>
  <c r="AP75" i="4" s="1"/>
  <c r="AO75" i="4"/>
  <c r="AE62" i="4"/>
  <c r="AL62" i="4" s="1"/>
  <c r="AG62" i="4"/>
  <c r="AN62" i="4" s="1"/>
  <c r="W62" i="4"/>
  <c r="X62" i="4"/>
  <c r="AE19" i="4"/>
  <c r="AL19" i="4" s="1"/>
  <c r="AG19" i="4"/>
  <c r="AN19" i="4" s="1"/>
  <c r="W19" i="4"/>
  <c r="X19" i="4"/>
  <c r="AG79" i="4"/>
  <c r="AN79" i="4" s="1"/>
  <c r="AE79" i="4"/>
  <c r="AL79" i="4" s="1"/>
  <c r="W79" i="4"/>
  <c r="X79" i="4"/>
  <c r="AG53" i="4"/>
  <c r="AN53" i="4" s="1"/>
  <c r="W53" i="4"/>
  <c r="AE53" i="4"/>
  <c r="AL53" i="4" s="1"/>
  <c r="X53" i="4"/>
  <c r="W142" i="4"/>
  <c r="AE142" i="4"/>
  <c r="AL142" i="4" s="1"/>
  <c r="AG142" i="4"/>
  <c r="AN142" i="4" s="1"/>
  <c r="X142" i="4"/>
  <c r="AE129" i="4"/>
  <c r="AL129" i="4" s="1"/>
  <c r="AG129" i="4"/>
  <c r="AN129" i="4" s="1"/>
  <c r="W129" i="4"/>
  <c r="X129" i="4"/>
  <c r="AG22" i="4"/>
  <c r="AN22" i="4" s="1"/>
  <c r="AE22" i="4"/>
  <c r="AL22" i="4" s="1"/>
  <c r="W22" i="4"/>
  <c r="X22" i="4"/>
  <c r="AG147" i="4"/>
  <c r="AN147" i="4" s="1"/>
  <c r="AE147" i="4"/>
  <c r="AL147" i="4" s="1"/>
  <c r="W147" i="4"/>
  <c r="X147" i="4"/>
  <c r="AG56" i="4"/>
  <c r="AN56" i="4" s="1"/>
  <c r="AE56" i="4"/>
  <c r="AL56" i="4" s="1"/>
  <c r="W56" i="4"/>
  <c r="X56" i="4"/>
  <c r="AG169" i="4"/>
  <c r="AN169" i="4" s="1"/>
  <c r="AE169" i="4"/>
  <c r="AL169" i="4" s="1"/>
  <c r="W169" i="4"/>
  <c r="X169" i="4"/>
  <c r="AG34" i="4"/>
  <c r="AN34" i="4" s="1"/>
  <c r="AE34" i="4"/>
  <c r="AL34" i="4" s="1"/>
  <c r="W34" i="4"/>
  <c r="X34" i="4"/>
  <c r="AI90" i="4"/>
  <c r="AP90" i="4" s="1"/>
  <c r="AO90" i="4"/>
  <c r="AO20" i="4"/>
  <c r="AI20" i="4"/>
  <c r="AP20" i="4" s="1"/>
  <c r="AI96" i="4"/>
  <c r="AP96" i="4" s="1"/>
  <c r="AO96" i="4"/>
  <c r="AO116" i="4"/>
  <c r="AI116" i="4"/>
  <c r="AP116" i="4" s="1"/>
  <c r="AI119" i="4"/>
  <c r="AP119" i="4" s="1"/>
  <c r="AO119" i="4"/>
  <c r="AO113" i="4"/>
  <c r="AI113" i="4"/>
  <c r="AP113" i="4" s="1"/>
  <c r="AO170" i="4"/>
  <c r="AI170" i="4"/>
  <c r="AP170" i="4" s="1"/>
  <c r="AO147" i="4"/>
  <c r="AI147" i="4"/>
  <c r="AP147" i="4" s="1"/>
  <c r="AO163" i="4"/>
  <c r="AI163" i="4"/>
  <c r="AP163" i="4" s="1"/>
  <c r="AO49" i="4"/>
  <c r="AI49" i="4"/>
  <c r="AP49" i="4" s="1"/>
  <c r="AP6" i="4" l="1"/>
  <c r="AL6" i="4"/>
  <c r="AN6" i="4"/>
  <c r="X176" i="4"/>
  <c r="X182" i="4"/>
  <c r="X179" i="4"/>
  <c r="AE179" i="4"/>
  <c r="AE182" i="4"/>
  <c r="AE176" i="4"/>
  <c r="AG176" i="4"/>
  <c r="AG179" i="4"/>
  <c r="AG182" i="4"/>
  <c r="S176" i="4"/>
  <c r="S179" i="4"/>
  <c r="S182" i="4"/>
  <c r="AO182" i="4"/>
  <c r="AO179" i="4"/>
  <c r="AO176" i="4"/>
  <c r="AI176" i="4"/>
  <c r="AI182" i="4"/>
  <c r="AI179" i="4"/>
  <c r="W182" i="4"/>
  <c r="W176" i="4"/>
  <c r="W179" i="4"/>
  <c r="AL179" i="4" l="1"/>
  <c r="AL182" i="4"/>
  <c r="AL176" i="4"/>
  <c r="AN182" i="4"/>
  <c r="AN179" i="4"/>
  <c r="AN176" i="4"/>
  <c r="AP182" i="4"/>
  <c r="AP179" i="4"/>
  <c r="AP17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 O'Donnell</author>
    <author>Eoin Keogh</author>
    <author>User</author>
  </authors>
  <commentList>
    <comment ref="K3" authorId="0" shapeId="0" xr:uid="{EACA055C-CEF6-492C-B1BE-C65F623F08C6}">
      <text>
        <r>
          <rPr>
            <b/>
            <sz val="9"/>
            <color indexed="81"/>
            <rFont val="Tahoma"/>
            <family val="2"/>
          </rPr>
          <t>Day Of Calculated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" authorId="0" shapeId="0" xr:uid="{617F3860-8CFE-49C2-8CEB-54467674DF80}">
      <text>
        <r>
          <rPr>
            <b/>
            <sz val="9"/>
            <color indexed="81"/>
            <rFont val="Tahoma"/>
            <family val="2"/>
          </rPr>
          <t>Hour of Calculated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" authorId="0" shapeId="0" xr:uid="{BA40ECF2-94AA-4089-90A2-5E271D515D18}">
      <text>
        <r>
          <rPr>
            <sz val="11"/>
            <color theme="1"/>
            <rFont val="Calibri"/>
            <family val="2"/>
            <scheme val="minor"/>
          </rPr>
          <t>Heat Loss Through Ventilation in Watts
= V̇*cair*ρair*dT
V̇ = 
cair =
ρair = 
dT = 
Sus c;
He still hasn't found it</t>
        </r>
      </text>
    </comment>
    <comment ref="N3" authorId="0" shapeId="0" xr:uid="{962F3425-6FEF-4AAE-BBA0-399A256E9F29}">
      <text>
        <r>
          <rPr>
            <b/>
            <sz val="14"/>
            <color theme="1"/>
            <rFont val="Calibri"/>
            <family val="2"/>
            <scheme val="minor"/>
          </rPr>
          <t>Heat Transfer Through Wall, Measured in Watts
= dT/R</t>
        </r>
        <r>
          <rPr>
            <b/>
            <vertAlign val="subscript"/>
            <sz val="14"/>
            <color theme="1"/>
            <rFont val="Calibri"/>
            <family val="2"/>
            <scheme val="minor"/>
          </rPr>
          <t xml:space="preserve">total
</t>
        </r>
        <r>
          <rPr>
            <b/>
            <sz val="14"/>
            <color theme="1"/>
            <rFont val="Calibri"/>
            <family val="2"/>
            <scheme val="minor"/>
          </rPr>
          <t>dT = 
R</t>
        </r>
        <r>
          <rPr>
            <b/>
            <vertAlign val="subscript"/>
            <sz val="14"/>
            <color theme="1"/>
            <rFont val="Calibri"/>
            <family val="2"/>
            <scheme val="minor"/>
          </rPr>
          <t>total</t>
        </r>
        <r>
          <rPr>
            <b/>
            <sz val="14"/>
            <color theme="1"/>
            <rFont val="Calibri"/>
            <family val="2"/>
            <scheme val="minor"/>
          </rPr>
          <t xml:space="preserve"> = </t>
        </r>
        <r>
          <rPr>
            <b/>
            <vertAlign val="subscript"/>
            <sz val="14"/>
            <color theme="1"/>
            <rFont val="Calibri"/>
            <family val="2"/>
            <scheme val="minor"/>
          </rPr>
          <t xml:space="preserve">
</t>
        </r>
      </text>
    </comment>
    <comment ref="S3" authorId="0" shapeId="0" xr:uid="{151E7318-4C2C-479A-9E08-4A902EB81C78}">
      <text>
        <r>
          <rPr>
            <b/>
            <sz val="14"/>
            <color theme="1"/>
            <rFont val="Calibri"/>
            <family val="2"/>
            <scheme val="minor"/>
          </rPr>
          <t>Total Heat Transfer in Watts
= Q̇</t>
        </r>
        <r>
          <rPr>
            <b/>
            <vertAlign val="subscript"/>
            <sz val="14"/>
            <color theme="1"/>
            <rFont val="Calibri"/>
            <family val="2"/>
            <scheme val="minor"/>
          </rPr>
          <t xml:space="preserve">wall </t>
        </r>
        <r>
          <rPr>
            <b/>
            <sz val="14"/>
            <color theme="1"/>
            <rFont val="Calibri"/>
            <family val="2"/>
            <scheme val="minor"/>
          </rPr>
          <t>+ Q̇</t>
        </r>
        <r>
          <rPr>
            <b/>
            <vertAlign val="subscript"/>
            <sz val="14"/>
            <color theme="1"/>
            <rFont val="Calibri"/>
            <family val="2"/>
            <scheme val="minor"/>
          </rPr>
          <t xml:space="preserve">vent </t>
        </r>
        <r>
          <rPr>
            <b/>
            <sz val="14"/>
            <color theme="1"/>
            <rFont val="Calibri"/>
            <family val="2"/>
            <scheme val="minor"/>
          </rPr>
          <t>- Q̇</t>
        </r>
        <r>
          <rPr>
            <b/>
            <vertAlign val="subscript"/>
            <sz val="14"/>
            <color theme="1"/>
            <rFont val="Calibri"/>
            <family val="2"/>
            <scheme val="minor"/>
          </rPr>
          <t>int,obj</t>
        </r>
      </text>
    </comment>
    <comment ref="U3" authorId="0" shapeId="0" xr:uid="{889565CF-23C6-4681-AF50-9DCAB7B19EB4}">
      <text>
        <r>
          <rPr>
            <b/>
            <sz val="14"/>
            <color theme="1"/>
            <rFont val="Calibri"/>
            <family val="2"/>
            <scheme val="minor"/>
          </rPr>
          <t>Temperature Exterior
7-(A*sin(2*pi*hr/24))-sin(2*pi*d/7)
A = Combination Of Last Number, From SN.
D = Day
hr = Hour</t>
        </r>
        <r>
          <rPr>
            <sz val="11"/>
            <color theme="1"/>
            <rFont val="Calibri"/>
            <family val="2"/>
            <scheme val="minor"/>
          </rPr>
          <t xml:space="preserve">
</t>
        </r>
      </text>
    </comment>
    <comment ref="V3" authorId="0" shapeId="0" xr:uid="{E1CCAE0B-4FF8-46F5-9A34-5AF2E24EF162}">
      <text>
        <r>
          <rPr>
            <b/>
            <sz val="14"/>
            <color theme="1"/>
            <rFont val="Calibri"/>
            <family val="2"/>
            <scheme val="minor"/>
          </rPr>
          <t>Temperature Difference
=Temp</t>
        </r>
        <r>
          <rPr>
            <b/>
            <vertAlign val="subscript"/>
            <sz val="14"/>
            <color theme="1"/>
            <rFont val="Calibri"/>
            <family val="2"/>
            <scheme val="minor"/>
          </rPr>
          <t>Interior</t>
        </r>
        <r>
          <rPr>
            <b/>
            <sz val="14"/>
            <color theme="1"/>
            <rFont val="Calibri"/>
            <family val="2"/>
            <scheme val="minor"/>
          </rPr>
          <t xml:space="preserve">  - Temp</t>
        </r>
        <r>
          <rPr>
            <b/>
            <vertAlign val="subscript"/>
            <sz val="14"/>
            <color theme="1"/>
            <rFont val="Calibri"/>
            <family val="2"/>
            <scheme val="minor"/>
          </rPr>
          <t>Exterior</t>
        </r>
      </text>
    </comment>
    <comment ref="W3" authorId="0" shapeId="0" xr:uid="{C55CE0E4-ECD3-4935-B2DC-12D0CAD96679}">
      <text>
        <r>
          <rPr>
            <b/>
            <sz val="14"/>
            <color theme="1"/>
            <rFont val="Calibri"/>
            <family val="2"/>
            <scheme val="minor"/>
          </rPr>
          <t xml:space="preserve">Calculated Interior Wall Temperature
</t>
        </r>
        <r>
          <rPr>
            <b/>
            <sz val="12"/>
            <color theme="1"/>
            <rFont val="Calibri"/>
            <family val="2"/>
            <scheme val="minor"/>
          </rPr>
          <t>= T</t>
        </r>
        <r>
          <rPr>
            <b/>
            <vertAlign val="subscript"/>
            <sz val="12"/>
            <color theme="1"/>
            <rFont val="Calibri"/>
            <family val="2"/>
            <scheme val="minor"/>
          </rPr>
          <t xml:space="preserve">∞1 </t>
        </r>
        <r>
          <rPr>
            <b/>
            <sz val="12"/>
            <color theme="1"/>
            <rFont val="Calibri"/>
            <family val="2"/>
            <scheme val="minor"/>
          </rPr>
          <t>- Q̇</t>
        </r>
        <r>
          <rPr>
            <b/>
            <vertAlign val="subscript"/>
            <sz val="12"/>
            <color theme="1"/>
            <rFont val="Calibri"/>
            <family val="2"/>
            <scheme val="minor"/>
          </rPr>
          <t xml:space="preserve">total </t>
        </r>
        <r>
          <rPr>
            <b/>
            <sz val="12"/>
            <color theme="1"/>
            <rFont val="Calibri"/>
            <family val="2"/>
            <scheme val="minor"/>
          </rPr>
          <t>/ (h</t>
        </r>
        <r>
          <rPr>
            <b/>
            <vertAlign val="subscript"/>
            <sz val="12"/>
            <color theme="1"/>
            <rFont val="Calibri"/>
            <family val="2"/>
            <scheme val="minor"/>
          </rPr>
          <t>i</t>
        </r>
        <r>
          <rPr>
            <b/>
            <sz val="12"/>
            <color theme="1"/>
            <rFont val="Calibri"/>
            <family val="2"/>
            <scheme val="minor"/>
          </rPr>
          <t>*A)</t>
        </r>
        <r>
          <rPr>
            <b/>
            <sz val="14"/>
            <color theme="1"/>
            <rFont val="Calibri"/>
            <family val="2"/>
            <scheme val="minor"/>
          </rPr>
          <t xml:space="preserve">
T</t>
        </r>
        <r>
          <rPr>
            <b/>
            <vertAlign val="subscript"/>
            <sz val="14"/>
            <color theme="1"/>
            <rFont val="Calibri"/>
            <family val="2"/>
            <scheme val="minor"/>
          </rPr>
          <t>∞1</t>
        </r>
        <r>
          <rPr>
            <b/>
            <sz val="14"/>
            <color theme="1"/>
            <rFont val="Calibri"/>
            <family val="2"/>
            <scheme val="minor"/>
          </rPr>
          <t xml:space="preserve"> = 
Q̇</t>
        </r>
        <r>
          <rPr>
            <b/>
            <vertAlign val="subscript"/>
            <sz val="14"/>
            <color theme="1"/>
            <rFont val="Calibri"/>
            <family val="2"/>
            <scheme val="minor"/>
          </rPr>
          <t>total</t>
        </r>
        <r>
          <rPr>
            <b/>
            <sz val="14"/>
            <color theme="1"/>
            <rFont val="Calibri"/>
            <family val="2"/>
            <scheme val="minor"/>
          </rPr>
          <t xml:space="preserve">  = 
h</t>
        </r>
        <r>
          <rPr>
            <b/>
            <vertAlign val="subscript"/>
            <sz val="14"/>
            <color theme="1"/>
            <rFont val="Calibri"/>
            <family val="2"/>
            <scheme val="minor"/>
          </rPr>
          <t>i</t>
        </r>
        <r>
          <rPr>
            <b/>
            <sz val="14"/>
            <color theme="1"/>
            <rFont val="Calibri"/>
            <family val="2"/>
            <scheme val="minor"/>
          </rPr>
          <t xml:space="preserve"> = 
A = 
</t>
        </r>
        <r>
          <rPr>
            <sz val="11"/>
            <color theme="1"/>
            <rFont val="Calibri"/>
            <family val="2"/>
            <scheme val="minor"/>
          </rPr>
          <t xml:space="preserve">
</t>
        </r>
      </text>
    </comment>
    <comment ref="X3" authorId="0" shapeId="0" xr:uid="{0E331DFB-4F11-4362-98C0-6D922A450D5D}">
      <text>
        <r>
          <rPr>
            <b/>
            <sz val="14"/>
            <color theme="1"/>
            <rFont val="Calibri"/>
            <family val="2"/>
            <scheme val="minor"/>
          </rPr>
          <t>Calculated Exterior Wall Temperature
= T</t>
        </r>
        <r>
          <rPr>
            <b/>
            <vertAlign val="subscript"/>
            <sz val="14"/>
            <color theme="1"/>
            <rFont val="Calibri"/>
            <family val="2"/>
            <scheme val="minor"/>
          </rPr>
          <t xml:space="preserve">∞2 </t>
        </r>
        <r>
          <rPr>
            <b/>
            <sz val="14"/>
            <color theme="1"/>
            <rFont val="Calibri"/>
            <family val="2"/>
            <scheme val="minor"/>
          </rPr>
          <t>+ Q̇ / (h</t>
        </r>
        <r>
          <rPr>
            <b/>
            <vertAlign val="subscript"/>
            <sz val="14"/>
            <color theme="1"/>
            <rFont val="Calibri"/>
            <family val="2"/>
            <scheme val="minor"/>
          </rPr>
          <t>e</t>
        </r>
        <r>
          <rPr>
            <b/>
            <sz val="14"/>
            <color theme="1"/>
            <rFont val="Calibri"/>
            <family val="2"/>
            <scheme val="minor"/>
          </rPr>
          <t>*A)
T</t>
        </r>
        <r>
          <rPr>
            <b/>
            <vertAlign val="subscript"/>
            <sz val="14"/>
            <color theme="1"/>
            <rFont val="Calibri"/>
            <family val="2"/>
            <scheme val="minor"/>
          </rPr>
          <t>∞2</t>
        </r>
        <r>
          <rPr>
            <b/>
            <sz val="14"/>
            <color theme="1"/>
            <rFont val="Calibri"/>
            <family val="2"/>
            <scheme val="minor"/>
          </rPr>
          <t xml:space="preserve"> =
Q̇ = 
h</t>
        </r>
        <r>
          <rPr>
            <b/>
            <vertAlign val="subscript"/>
            <sz val="14"/>
            <color theme="1"/>
            <rFont val="Calibri"/>
            <family val="2"/>
            <scheme val="minor"/>
          </rPr>
          <t>e</t>
        </r>
        <r>
          <rPr>
            <b/>
            <sz val="14"/>
            <color theme="1"/>
            <rFont val="Calibri"/>
            <family val="2"/>
            <scheme val="minor"/>
          </rPr>
          <t xml:space="preserve"> =
A = </t>
        </r>
        <r>
          <rPr>
            <sz val="11"/>
            <color theme="1"/>
            <rFont val="Calibri"/>
            <family val="2"/>
            <scheme val="minor"/>
          </rPr>
          <t xml:space="preserve">
</t>
        </r>
      </text>
    </comment>
    <comment ref="H28" authorId="1" shapeId="0" xr:uid="{E0A3A8EE-73B7-4C68-8EF4-ADCAC1EBA22A}">
      <text>
        <r>
          <rPr>
            <sz val="11"/>
            <color theme="1"/>
            <rFont val="Calibri"/>
            <family val="2"/>
            <scheme val="minor"/>
          </rPr>
          <t>Thickness/conductivity</t>
        </r>
      </text>
    </comment>
    <comment ref="I28" authorId="1" shapeId="0" xr:uid="{E11FF28E-C1BF-4502-930F-4D3957611D31}">
      <text>
        <r>
          <rPr>
            <sz val="11"/>
            <color theme="1"/>
            <rFont val="Calibri"/>
            <family val="2"/>
            <scheme val="minor"/>
          </rPr>
          <t>Resistance
Thickness/(Conductivity*Area)</t>
        </r>
      </text>
    </comment>
    <comment ref="F115" authorId="2" shapeId="0" xr:uid="{2B74FD94-0299-46FC-80A3-E367E2A584DE}">
      <text>
        <r>
          <rPr>
            <b/>
            <sz val="13"/>
            <color indexed="81"/>
            <rFont val="Tahoma"/>
            <family val="2"/>
          </rPr>
          <t>User:</t>
        </r>
        <r>
          <rPr>
            <sz val="13"/>
            <color indexed="81"/>
            <rFont val="Tahoma"/>
            <family val="2"/>
          </rPr>
          <t xml:space="preserve">
Standard block 
Ignore Glass
Dry wall int
resilient underlayment and damping compound</t>
        </r>
      </text>
    </comment>
  </commentList>
</comments>
</file>

<file path=xl/sharedStrings.xml><?xml version="1.0" encoding="utf-8"?>
<sst xmlns="http://schemas.openxmlformats.org/spreadsheetml/2006/main" count="256" uniqueCount="220">
  <si>
    <t>Energy Group 101</t>
  </si>
  <si>
    <t>Q.c</t>
  </si>
  <si>
    <t xml:space="preserve">Heat Transfer </t>
  </si>
  <si>
    <t>Q.e</t>
  </si>
  <si>
    <t>Q.d</t>
  </si>
  <si>
    <t>Temperatures</t>
  </si>
  <si>
    <t>Q.g</t>
  </si>
  <si>
    <t>Modifications</t>
  </si>
  <si>
    <t>Q.h</t>
  </si>
  <si>
    <t>Difference In Modifications</t>
  </si>
  <si>
    <t>Constant Values</t>
  </si>
  <si>
    <t>Day</t>
  </si>
  <si>
    <t>Hour</t>
  </si>
  <si>
    <t>Heat Loss(Vent)(W)</t>
  </si>
  <si>
    <t>Heat Transfer Through Wall(W)</t>
  </si>
  <si>
    <t>Heat Transfer Through Window(W)</t>
  </si>
  <si>
    <t>Heat Transfer Through Window Frame(W)</t>
  </si>
  <si>
    <t>Temperature Ext</t>
  </si>
  <si>
    <t>Temperature Difference</t>
  </si>
  <si>
    <t>Int Wall Temp</t>
  </si>
  <si>
    <t>Ext Wall Temp</t>
  </si>
  <si>
    <t>Int Window Temp</t>
  </si>
  <si>
    <t>Ext Window Temp</t>
  </si>
  <si>
    <t>Int Frame Temp</t>
  </si>
  <si>
    <t>Ext Frame Temp</t>
  </si>
  <si>
    <t>Heat Loss (Vent 0.75ACH)</t>
  </si>
  <si>
    <t>Heat Transfer .75ACH</t>
  </si>
  <si>
    <t>Heat Loss (Vent 3ACH)</t>
  </si>
  <si>
    <t>Heat Transfer 3ACH</t>
  </si>
  <si>
    <t>Modified Wall Heat Transfer</t>
  </si>
  <si>
    <t>Modified Rate Of Heat Loss</t>
  </si>
  <si>
    <t>Difference In Heat Loss (Vent 0.75ACH)</t>
  </si>
  <si>
    <t>Difference In Heat Transfer .75ACH</t>
  </si>
  <si>
    <t>Difference In Heat Loss (Vent 3ACH)</t>
  </si>
  <si>
    <t>Difference In Heat Transfer 3ACH</t>
  </si>
  <si>
    <t>Difference In Modified Wall Heat Transfer</t>
  </si>
  <si>
    <t>Difference In Modified Heat Transfer</t>
  </si>
  <si>
    <t>Room Measurements</t>
  </si>
  <si>
    <r>
      <t>Total Floor Area m</t>
    </r>
    <r>
      <rPr>
        <vertAlign val="superscript"/>
        <sz val="18"/>
        <color theme="1"/>
        <rFont val="Arial"/>
        <family val="2"/>
      </rPr>
      <t>2</t>
    </r>
  </si>
  <si>
    <t>Total Wall Area</t>
  </si>
  <si>
    <t>Total Window Area</t>
  </si>
  <si>
    <t>Room Height</t>
  </si>
  <si>
    <t>Room Breath</t>
  </si>
  <si>
    <t>Room Length</t>
  </si>
  <si>
    <t>Room Volume</t>
  </si>
  <si>
    <t>Q.b</t>
  </si>
  <si>
    <t>Air Values</t>
  </si>
  <si>
    <t>Density Of Air</t>
  </si>
  <si>
    <t>Specific Heat Capacity Air</t>
  </si>
  <si>
    <t>Rate Of Exchange Of Air</t>
  </si>
  <si>
    <t>Other Values</t>
  </si>
  <si>
    <t>Thermal Bodies</t>
  </si>
  <si>
    <t>Team Value A</t>
  </si>
  <si>
    <t>Pi</t>
  </si>
  <si>
    <t>Internal Temp</t>
  </si>
  <si>
    <t>Thermal Gain</t>
  </si>
  <si>
    <t>Wall Calculations</t>
  </si>
  <si>
    <t>Q.a</t>
  </si>
  <si>
    <t xml:space="preserve">Materials </t>
  </si>
  <si>
    <t>Conductivity</t>
  </si>
  <si>
    <t>Resistivity</t>
  </si>
  <si>
    <t>Thickness</t>
  </si>
  <si>
    <r>
      <t>Area (m</t>
    </r>
    <r>
      <rPr>
        <b/>
        <vertAlign val="superscript"/>
        <sz val="20"/>
        <color theme="4" tint="-0.499984740745262"/>
        <rFont val="Arial"/>
        <family val="2"/>
      </rPr>
      <t>2</t>
    </r>
    <r>
      <rPr>
        <b/>
        <sz val="20"/>
        <color theme="4" tint="-0.499984740745262"/>
        <rFont val="Arial"/>
        <family val="2"/>
      </rPr>
      <t>)</t>
    </r>
  </si>
  <si>
    <r>
      <t>Resistance (Per m</t>
    </r>
    <r>
      <rPr>
        <b/>
        <vertAlign val="superscript"/>
        <sz val="20"/>
        <color theme="4" tint="-0.499984740745262"/>
        <rFont val="Arial"/>
        <family val="2"/>
      </rPr>
      <t>2)</t>
    </r>
  </si>
  <si>
    <t>Resistance</t>
  </si>
  <si>
    <t>Internal Plaster(Dry Wall)</t>
  </si>
  <si>
    <t>Leaf 1</t>
  </si>
  <si>
    <t>Insulation</t>
  </si>
  <si>
    <t>Leaf 2</t>
  </si>
  <si>
    <t>External Plaster</t>
  </si>
  <si>
    <t>Wall</t>
  </si>
  <si>
    <t>Conv Coeff (h)</t>
  </si>
  <si>
    <t>Total Wall Res</t>
  </si>
  <si>
    <t>Inside Air</t>
  </si>
  <si>
    <t>Outside Air</t>
  </si>
  <si>
    <t>Total Res</t>
  </si>
  <si>
    <t>U-Value</t>
  </si>
  <si>
    <t>Modified Wall</t>
  </si>
  <si>
    <t xml:space="preserve">Insulation </t>
  </si>
  <si>
    <t>Old Wall Res</t>
  </si>
  <si>
    <t>New Wall Res</t>
  </si>
  <si>
    <t>Window Calculations</t>
  </si>
  <si>
    <t>Area(m^2)</t>
  </si>
  <si>
    <t>Resistance Per m^2</t>
  </si>
  <si>
    <t>Internal (Low E)</t>
  </si>
  <si>
    <t>Air Cavity</t>
  </si>
  <si>
    <t>External (Single Pane)</t>
  </si>
  <si>
    <t>Window</t>
  </si>
  <si>
    <t>Conv Coeff</t>
  </si>
  <si>
    <t>Total Window Res</t>
  </si>
  <si>
    <t>Window Frame (PVC) Calculations</t>
  </si>
  <si>
    <t>Materials</t>
  </si>
  <si>
    <t>Window Frame (PVC)</t>
  </si>
  <si>
    <t>Air Calculations</t>
  </si>
  <si>
    <t>Air</t>
  </si>
  <si>
    <r>
      <t>Resistance Per m</t>
    </r>
    <r>
      <rPr>
        <b/>
        <vertAlign val="superscript"/>
        <sz val="18"/>
        <color theme="4" tint="-0.499984740745262"/>
        <rFont val="Arial"/>
        <family val="2"/>
      </rPr>
      <t>2</t>
    </r>
  </si>
  <si>
    <t>Area</t>
  </si>
  <si>
    <t>Resistance Calculations</t>
  </si>
  <si>
    <t>Wall Resistance Value:</t>
  </si>
  <si>
    <t>Window Resistance Value:</t>
  </si>
  <si>
    <t>Window Frame Resistance Value:</t>
  </si>
  <si>
    <t>Parallel Resistance Value:</t>
  </si>
  <si>
    <t>Total Resistance Value:</t>
  </si>
  <si>
    <t>U-Value  Calculations</t>
  </si>
  <si>
    <t>Wall U-Value:</t>
  </si>
  <si>
    <t>Window U-Value:</t>
  </si>
  <si>
    <t>Window Frame U-Value:</t>
  </si>
  <si>
    <t>Parallel U-Value:</t>
  </si>
  <si>
    <t>Total U-Value:</t>
  </si>
  <si>
    <t>Questions (F,I,J)</t>
  </si>
  <si>
    <t>Q.f</t>
  </si>
  <si>
    <t>Radiator: Required</t>
  </si>
  <si>
    <t>500 w</t>
  </si>
  <si>
    <t>Q.j</t>
  </si>
  <si>
    <t>UN</t>
  </si>
  <si>
    <t>Discussed In The Report.</t>
  </si>
  <si>
    <t>Q.i</t>
  </si>
  <si>
    <t>Upgrades</t>
  </si>
  <si>
    <t>Not Required For This Design</t>
  </si>
  <si>
    <t>Building Regulation Standards</t>
  </si>
  <si>
    <t>Notes</t>
  </si>
  <si>
    <t>Max U-Values</t>
  </si>
  <si>
    <t>Walls</t>
  </si>
  <si>
    <t>Windows</t>
  </si>
  <si>
    <t>Ideal U-Values</t>
  </si>
  <si>
    <t>Difference Between Our U-Value &amp; Max</t>
  </si>
  <si>
    <t>Difference Between Our U-Value &amp; Ideal</t>
  </si>
  <si>
    <t>Max Day</t>
  </si>
  <si>
    <t>Max Hour</t>
  </si>
  <si>
    <t>Max Heat Loss(Vent)(W)</t>
  </si>
  <si>
    <t>Max Heat Transfer Through Wall(W)</t>
  </si>
  <si>
    <t>Max Heat Transfer Through Window(W)</t>
  </si>
  <si>
    <t>Max Heat Transfer Through Window Frame(W)</t>
  </si>
  <si>
    <t>Max Temp Ext</t>
  </si>
  <si>
    <t>Max Temp Difference</t>
  </si>
  <si>
    <t>Max Int Wall Temp</t>
  </si>
  <si>
    <t>Max Ext Wall Temp</t>
  </si>
  <si>
    <t>Max Int Window Temp</t>
  </si>
  <si>
    <t>Max Ext Window Temp</t>
  </si>
  <si>
    <t>Max Int Frame Temp</t>
  </si>
  <si>
    <t>Max Ext Frame Temp</t>
  </si>
  <si>
    <t>Max Heat Loss (Vent 0.75ACH)</t>
  </si>
  <si>
    <t>Max Heat Transfer .75ACH</t>
  </si>
  <si>
    <t>Max Heat Loss (Vent 3ACH)</t>
  </si>
  <si>
    <t>Max Heat Transfer 3ACH</t>
  </si>
  <si>
    <t>Max Modified Wall Heat Transfer</t>
  </si>
  <si>
    <t>Max Modified Heat Transfer</t>
  </si>
  <si>
    <t>Max Dif In Heat Loss (Vent 0.75ACH)</t>
  </si>
  <si>
    <t>Max Difference In Heat Transfer .75ACH</t>
  </si>
  <si>
    <t>Max Difference In Heat Loss (Vent 3ACH)</t>
  </si>
  <si>
    <t>Max Difference In Heat Transfer 3ACH</t>
  </si>
  <si>
    <t>Max Difference In Modified Wall Heat Transfer</t>
  </si>
  <si>
    <t>Max Difference In Modified Heat Transfer</t>
  </si>
  <si>
    <t>Min Day</t>
  </si>
  <si>
    <t>Min Hour</t>
  </si>
  <si>
    <t>Min Heat Loss(Vent)(W)</t>
  </si>
  <si>
    <t>Min Heat Transfer Through Wall(W)</t>
  </si>
  <si>
    <t>Min Heat Transfer Through Window(W)</t>
  </si>
  <si>
    <t>Min Heat Transfer Through Window Frame(W)</t>
  </si>
  <si>
    <t>Min Temp Ext</t>
  </si>
  <si>
    <t>Min Temp Difference</t>
  </si>
  <si>
    <t>Min Int Window Temp</t>
  </si>
  <si>
    <t>Min Ext Window Temp</t>
  </si>
  <si>
    <t>Min Int Frame Temp</t>
  </si>
  <si>
    <t>Min Ext Frame Temp</t>
  </si>
  <si>
    <t>Min Heat Loss (Vent 0.75ACH)</t>
  </si>
  <si>
    <t>Min Heat Transfer .75ACH</t>
  </si>
  <si>
    <t>Min Heat Loss (Vent 3ACH)</t>
  </si>
  <si>
    <t>Min Heat Transfer 3ACH</t>
  </si>
  <si>
    <t>Min Modified Wall Heat Transfer</t>
  </si>
  <si>
    <t>Min Modified Heat Transfer</t>
  </si>
  <si>
    <t>Min Difference In Heat Loss (Vent 0.75ACH)</t>
  </si>
  <si>
    <t>Min Difference In Heat Transfer .75ACH</t>
  </si>
  <si>
    <t>Min Difference In Heat Loss (Vent 3ACH)</t>
  </si>
  <si>
    <t>Min Difference In Heat Transfer 3ACH</t>
  </si>
  <si>
    <t>Min Difference In Modified Wall Heat Transfer</t>
  </si>
  <si>
    <t>Min Difference In Modified Heat Transfer</t>
  </si>
  <si>
    <t>Avg Heat Loss Vent</t>
  </si>
  <si>
    <t>Avg Heat Transfer Through Wall</t>
  </si>
  <si>
    <t>Avg Heat Transfer Through Window</t>
  </si>
  <si>
    <t>Avg Heat Transfer Through Window Frame</t>
  </si>
  <si>
    <t>Average Temp Ext</t>
  </si>
  <si>
    <t>Average Temp Difference</t>
  </si>
  <si>
    <t>Avg Int Wall Temp</t>
  </si>
  <si>
    <t>Avg Ext Wall Temp</t>
  </si>
  <si>
    <t>Avg Int Window Temp</t>
  </si>
  <si>
    <t>Avg Ext Window Temp</t>
  </si>
  <si>
    <t>Avg Int Frame Temp</t>
  </si>
  <si>
    <t>Avg Ext Frame Temp</t>
  </si>
  <si>
    <t>Avg Heat Loss Vent 0.75 ACH</t>
  </si>
  <si>
    <t>Avg Heat Transfer 0.75 ACH</t>
  </si>
  <si>
    <t>Avg Heat Loss Vent 3 ACH</t>
  </si>
  <si>
    <t>Avg Heat Transfer 3 ACH</t>
  </si>
  <si>
    <t>Avg Modified Wall Heat Transfer</t>
  </si>
  <si>
    <t>Avg Modified Heat Transfer</t>
  </si>
  <si>
    <t>Avg Difference In Heat Loss (Vent 0.75ACH)</t>
  </si>
  <si>
    <t>Avg Difference In Heat Transfer .75ACH</t>
  </si>
  <si>
    <t>Avg Difference In Heat Loss (Vent 3ACH)</t>
  </si>
  <si>
    <t>Avg Difference In Heat Transfer 3ACH</t>
  </si>
  <si>
    <t>Avg Difference In Modified Wall Heat Transfer</t>
  </si>
  <si>
    <t>Avg Difference In Modified Heat Transfer</t>
  </si>
  <si>
    <t>Decrease</t>
  </si>
  <si>
    <t>Increase</t>
  </si>
  <si>
    <t>Max Total Heat Transfer Through Wall</t>
  </si>
  <si>
    <t>Min Total Heat Transfer Through Wall</t>
  </si>
  <si>
    <t>Note: Is Greater Due to heat gains</t>
  </si>
  <si>
    <t>Total Heat Transfer Through Wall (W)</t>
  </si>
  <si>
    <t>Total Rate Of Heat Loss (W)</t>
  </si>
  <si>
    <t>Total Rate Of Heat Transfer (W)</t>
  </si>
  <si>
    <t>Max Total Rate Of Heat Transfer (W)</t>
  </si>
  <si>
    <t>Min Total Rate Of Heat Transfer (W)</t>
  </si>
  <si>
    <t>Average Total Rate Of Heat Transfer (W)</t>
  </si>
  <si>
    <t>Max Total Rate Of Heat Loss (W)</t>
  </si>
  <si>
    <t>Min Total Rate Of Heat Loss (W)</t>
  </si>
  <si>
    <t>Avg Total Rate Of Heat Loss (W)</t>
  </si>
  <si>
    <t>Percentages Of Heat Loss</t>
  </si>
  <si>
    <t>Through Wall</t>
  </si>
  <si>
    <t>Through Window Frame</t>
  </si>
  <si>
    <t>Through Ventilation</t>
  </si>
  <si>
    <t xml:space="preserve">Through Window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</si>
</sst>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0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18"/>
      <color rgb="FFFF0000"/>
      <name val="Arial"/>
      <family val="2"/>
    </font>
    <font>
      <sz val="13"/>
      <color indexed="81"/>
      <name val="Tahoma"/>
      <family val="2"/>
    </font>
    <font>
      <b/>
      <sz val="13"/>
      <color indexed="81"/>
      <name val="Tahoma"/>
      <family val="2"/>
    </font>
    <font>
      <b/>
      <sz val="18"/>
      <color theme="4" tint="-0.499984740745262"/>
      <name val="Arial"/>
      <family val="2"/>
    </font>
    <font>
      <b/>
      <sz val="20"/>
      <color theme="4" tint="-0.499984740745262"/>
      <name val="Arial"/>
      <family val="2"/>
    </font>
    <font>
      <b/>
      <sz val="24"/>
      <color theme="4" tint="-0.499984740745262"/>
      <name val="Arial"/>
      <family val="2"/>
    </font>
    <font>
      <b/>
      <sz val="36"/>
      <color theme="4" tint="-0.49998474074526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sz val="18"/>
      <color theme="1"/>
      <name val="Calibri"/>
      <family val="2"/>
    </font>
    <font>
      <sz val="48"/>
      <color rgb="FF002060"/>
      <name val="Arial"/>
      <family val="2"/>
    </font>
    <font>
      <b/>
      <sz val="18"/>
      <color rgb="FF002060"/>
      <name val="Arial"/>
      <family val="2"/>
    </font>
    <font>
      <b/>
      <sz val="18"/>
      <color theme="1"/>
      <name val="Arial"/>
      <family val="2"/>
    </font>
    <font>
      <b/>
      <sz val="16"/>
      <color rgb="FF002060"/>
      <name val="Arial"/>
      <family val="2"/>
    </font>
    <font>
      <sz val="18"/>
      <color rgb="FFEE02D2"/>
      <name val="Arial"/>
      <family val="2"/>
    </font>
    <font>
      <b/>
      <sz val="18"/>
      <color rgb="FFEE02D2"/>
      <name val="Arial"/>
      <family val="2"/>
    </font>
    <font>
      <b/>
      <sz val="16"/>
      <color theme="1"/>
      <name val="Arial"/>
      <family val="2"/>
    </font>
    <font>
      <b/>
      <sz val="36"/>
      <color rgb="FF002060"/>
      <name val="Arial"/>
      <family val="2"/>
    </font>
    <font>
      <b/>
      <sz val="16"/>
      <color rgb="FFEE02D2"/>
      <name val="Arial"/>
      <family val="2"/>
    </font>
    <font>
      <b/>
      <sz val="36"/>
      <color theme="1"/>
      <name val="Arial"/>
      <family val="2"/>
    </font>
    <font>
      <sz val="18"/>
      <color rgb="FF002060"/>
      <name val="Arial"/>
      <family val="2"/>
    </font>
    <font>
      <b/>
      <sz val="28"/>
      <color theme="1"/>
      <name val="Arial"/>
      <family val="2"/>
    </font>
    <font>
      <vertAlign val="superscript"/>
      <sz val="18"/>
      <color theme="1"/>
      <name val="Arial"/>
      <family val="2"/>
    </font>
    <font>
      <b/>
      <sz val="48"/>
      <color theme="1"/>
      <name val="Arial"/>
      <family val="2"/>
    </font>
    <font>
      <b/>
      <sz val="20"/>
      <color theme="1"/>
      <name val="Arial"/>
      <family val="2"/>
    </font>
    <font>
      <b/>
      <sz val="25"/>
      <color theme="4" tint="-0.499984740745262"/>
      <name val="Arial"/>
      <family val="2"/>
    </font>
    <font>
      <sz val="25"/>
      <color theme="1"/>
      <name val="Arial"/>
      <family val="2"/>
    </font>
    <font>
      <b/>
      <sz val="25"/>
      <color theme="1"/>
      <name val="Arial"/>
      <family val="2"/>
    </font>
    <font>
      <sz val="25"/>
      <color rgb="FF002060"/>
      <name val="Arial"/>
      <family val="2"/>
    </font>
    <font>
      <b/>
      <sz val="22"/>
      <color theme="9" tint="-0.499984740745262"/>
      <name val="Arial"/>
      <family val="2"/>
    </font>
    <font>
      <b/>
      <sz val="18"/>
      <color theme="9" tint="-0.499984740745262"/>
      <name val="Arial"/>
      <family val="2"/>
    </font>
    <font>
      <b/>
      <sz val="20"/>
      <color theme="9" tint="-0.499984740745262"/>
      <name val="Arial"/>
      <family val="2"/>
    </font>
    <font>
      <b/>
      <sz val="48"/>
      <color rgb="FF002060"/>
      <name val="Arial"/>
      <family val="2"/>
    </font>
    <font>
      <b/>
      <sz val="48"/>
      <color theme="4" tint="-0.499984740745262"/>
      <name val="Arial"/>
      <family val="2"/>
    </font>
    <font>
      <b/>
      <sz val="26"/>
      <color rgb="FF00206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vertAlign val="superscript"/>
      <sz val="18"/>
      <color theme="4" tint="-0.499984740745262"/>
      <name val="Arial"/>
      <family val="2"/>
    </font>
    <font>
      <b/>
      <sz val="26"/>
      <color theme="4" tint="-0.499984740745262"/>
      <name val="Arial"/>
      <family val="2"/>
    </font>
    <font>
      <sz val="24"/>
      <color theme="1"/>
      <name val="Arial"/>
      <family val="2"/>
    </font>
    <font>
      <sz val="28"/>
      <color theme="1"/>
      <name val="Arial"/>
      <family val="2"/>
    </font>
    <font>
      <b/>
      <vertAlign val="superscript"/>
      <sz val="20"/>
      <color theme="4" tint="-0.499984740745262"/>
      <name val="Arial"/>
      <family val="2"/>
    </font>
    <font>
      <sz val="36"/>
      <color rgb="FF00206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AB4B4"/>
        <bgColor indexed="64"/>
      </patternFill>
    </fill>
    <fill>
      <patternFill patternType="solid">
        <fgColor rgb="FFC5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5FF"/>
        <bgColor indexed="64"/>
      </patternFill>
    </fill>
    <fill>
      <patternFill patternType="solid">
        <fgColor rgb="FFDFC9EF"/>
        <bgColor indexed="64"/>
      </patternFill>
    </fill>
    <fill>
      <patternFill patternType="solid">
        <fgColor rgb="FFC2C8F4"/>
        <bgColor indexed="64"/>
      </patternFill>
    </fill>
    <fill>
      <patternFill patternType="solid">
        <fgColor rgb="FFFF897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BECFF"/>
        <bgColor indexed="64"/>
      </patternFill>
    </fill>
    <fill>
      <patternFill patternType="solid">
        <fgColor rgb="FFC6FEE1"/>
        <bgColor indexed="64"/>
      </patternFill>
    </fill>
    <fill>
      <patternFill patternType="solid">
        <fgColor rgb="FFCCF8F8"/>
        <bgColor indexed="64"/>
      </patternFill>
    </fill>
    <fill>
      <patternFill patternType="solid">
        <fgColor rgb="FF8ABDF6"/>
        <bgColor indexed="64"/>
      </patternFill>
    </fill>
    <fill>
      <patternFill patternType="solid">
        <fgColor rgb="FFFEA0B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7B7FF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1F4F3"/>
        <bgColor indexed="64"/>
      </patternFill>
    </fill>
    <fill>
      <patternFill patternType="solid">
        <fgColor rgb="FFFFFFC9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6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5" fillId="2" borderId="4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164" fontId="1" fillId="2" borderId="6" xfId="0" applyNumberFormat="1" applyFont="1" applyFill="1" applyBorder="1" applyAlignment="1">
      <alignment horizontal="left"/>
    </xf>
    <xf numFmtId="164" fontId="1" fillId="2" borderId="8" xfId="0" applyNumberFormat="1" applyFont="1" applyFill="1" applyBorder="1" applyAlignment="1">
      <alignment horizontal="left"/>
    </xf>
    <xf numFmtId="164" fontId="1" fillId="2" borderId="9" xfId="0" applyNumberFormat="1" applyFont="1" applyFill="1" applyBorder="1" applyAlignment="1">
      <alignment horizontal="left"/>
    </xf>
    <xf numFmtId="164" fontId="1" fillId="2" borderId="10" xfId="0" applyNumberFormat="1" applyFont="1" applyFill="1" applyBorder="1" applyAlignment="1">
      <alignment horizontal="left"/>
    </xf>
    <xf numFmtId="164" fontId="1" fillId="2" borderId="5" xfId="0" applyNumberFormat="1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left"/>
    </xf>
    <xf numFmtId="164" fontId="1" fillId="3" borderId="5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164" fontId="1" fillId="3" borderId="6" xfId="0" applyNumberFormat="1" applyFont="1" applyFill="1" applyBorder="1" applyAlignment="1">
      <alignment horizontal="left"/>
    </xf>
    <xf numFmtId="164" fontId="1" fillId="3" borderId="8" xfId="0" applyNumberFormat="1" applyFont="1" applyFill="1" applyBorder="1" applyAlignment="1">
      <alignment horizontal="left"/>
    </xf>
    <xf numFmtId="164" fontId="1" fillId="3" borderId="9" xfId="0" applyNumberFormat="1" applyFont="1" applyFill="1" applyBorder="1" applyAlignment="1">
      <alignment horizontal="left"/>
    </xf>
    <xf numFmtId="164" fontId="1" fillId="3" borderId="10" xfId="0" applyNumberFormat="1" applyFont="1" applyFill="1" applyBorder="1" applyAlignment="1">
      <alignment horizontal="left"/>
    </xf>
    <xf numFmtId="164" fontId="1" fillId="3" borderId="3" xfId="0" applyNumberFormat="1" applyFont="1" applyFill="1" applyBorder="1" applyAlignment="1">
      <alignment horizontal="left"/>
    </xf>
    <xf numFmtId="164" fontId="5" fillId="3" borderId="9" xfId="0" applyNumberFormat="1" applyFont="1" applyFill="1" applyBorder="1" applyAlignment="1">
      <alignment horizontal="left"/>
    </xf>
    <xf numFmtId="164" fontId="1" fillId="2" borderId="3" xfId="0" applyNumberFormat="1" applyFont="1" applyFill="1" applyBorder="1" applyAlignment="1">
      <alignment horizontal="left"/>
    </xf>
    <xf numFmtId="164" fontId="1" fillId="2" borderId="4" xfId="0" applyNumberFormat="1" applyFont="1" applyFill="1" applyBorder="1" applyAlignment="1">
      <alignment horizontal="left"/>
    </xf>
    <xf numFmtId="164" fontId="5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164" fontId="17" fillId="2" borderId="0" xfId="0" applyNumberFormat="1" applyFont="1" applyFill="1" applyAlignment="1">
      <alignment horizontal="left"/>
    </xf>
    <xf numFmtId="164" fontId="1" fillId="2" borderId="6" xfId="0" applyNumberFormat="1" applyFont="1" applyFill="1" applyBorder="1"/>
    <xf numFmtId="164" fontId="1" fillId="2" borderId="8" xfId="0" applyNumberFormat="1" applyFont="1" applyFill="1" applyBorder="1"/>
    <xf numFmtId="164" fontId="5" fillId="2" borderId="14" xfId="0" applyNumberFormat="1" applyFont="1" applyFill="1" applyBorder="1" applyAlignment="1">
      <alignment horizontal="left"/>
    </xf>
    <xf numFmtId="164" fontId="1" fillId="2" borderId="3" xfId="0" applyNumberFormat="1" applyFont="1" applyFill="1" applyBorder="1"/>
    <xf numFmtId="164" fontId="17" fillId="2" borderId="4" xfId="0" applyNumberFormat="1" applyFont="1" applyFill="1" applyBorder="1" applyAlignment="1">
      <alignment horizontal="left"/>
    </xf>
    <xf numFmtId="164" fontId="5" fillId="3" borderId="0" xfId="0" applyNumberFormat="1" applyFont="1" applyFill="1" applyAlignment="1">
      <alignment horizontal="left"/>
    </xf>
    <xf numFmtId="164" fontId="1" fillId="4" borderId="0" xfId="0" applyNumberFormat="1" applyFont="1" applyFill="1" applyAlignment="1">
      <alignment horizontal="left"/>
    </xf>
    <xf numFmtId="164" fontId="6" fillId="3" borderId="14" xfId="0" applyNumberFormat="1" applyFont="1" applyFill="1" applyBorder="1" applyAlignment="1">
      <alignment horizontal="left"/>
    </xf>
    <xf numFmtId="164" fontId="17" fillId="2" borderId="9" xfId="0" applyNumberFormat="1" applyFont="1" applyFill="1" applyBorder="1" applyAlignment="1">
      <alignment horizontal="left"/>
    </xf>
    <xf numFmtId="164" fontId="8" fillId="0" borderId="0" xfId="0" applyNumberFormat="1" applyFont="1" applyAlignment="1">
      <alignment horizontal="center"/>
    </xf>
    <xf numFmtId="164" fontId="19" fillId="7" borderId="4" xfId="0" applyNumberFormat="1" applyFont="1" applyFill="1" applyBorder="1" applyAlignment="1">
      <alignment horizontal="left"/>
    </xf>
    <xf numFmtId="164" fontId="22" fillId="7" borderId="0" xfId="0" applyNumberFormat="1" applyFont="1" applyFill="1"/>
    <xf numFmtId="164" fontId="19" fillId="7" borderId="0" xfId="0" applyNumberFormat="1" applyFont="1" applyFill="1" applyAlignment="1">
      <alignment horizontal="left"/>
    </xf>
    <xf numFmtId="164" fontId="18" fillId="7" borderId="0" xfId="0" applyNumberFormat="1" applyFont="1" applyFill="1"/>
    <xf numFmtId="164" fontId="17" fillId="7" borderId="0" xfId="0" applyNumberFormat="1" applyFont="1" applyFill="1"/>
    <xf numFmtId="164" fontId="18" fillId="7" borderId="9" xfId="0" applyNumberFormat="1" applyFont="1" applyFill="1" applyBorder="1" applyAlignment="1">
      <alignment horizontal="left"/>
    </xf>
    <xf numFmtId="164" fontId="1" fillId="8" borderId="6" xfId="0" applyNumberFormat="1" applyFont="1" applyFill="1" applyBorder="1" applyAlignment="1">
      <alignment horizontal="left"/>
    </xf>
    <xf numFmtId="164" fontId="1" fillId="8" borderId="8" xfId="0" applyNumberFormat="1" applyFont="1" applyFill="1" applyBorder="1" applyAlignment="1">
      <alignment horizontal="left"/>
    </xf>
    <xf numFmtId="164" fontId="1" fillId="8" borderId="9" xfId="0" applyNumberFormat="1" applyFont="1" applyFill="1" applyBorder="1" applyAlignment="1">
      <alignment horizontal="left"/>
    </xf>
    <xf numFmtId="164" fontId="15" fillId="8" borderId="7" xfId="0" applyNumberFormat="1" applyFont="1" applyFill="1" applyBorder="1" applyAlignment="1">
      <alignment horizontal="left"/>
    </xf>
    <xf numFmtId="164" fontId="1" fillId="8" borderId="0" xfId="0" applyNumberFormat="1" applyFont="1" applyFill="1" applyAlignment="1">
      <alignment horizontal="left"/>
    </xf>
    <xf numFmtId="164" fontId="22" fillId="8" borderId="17" xfId="0" applyNumberFormat="1" applyFont="1" applyFill="1" applyBorder="1"/>
    <xf numFmtId="164" fontId="22" fillId="8" borderId="0" xfId="0" applyNumberFormat="1" applyFont="1" applyFill="1"/>
    <xf numFmtId="164" fontId="22" fillId="8" borderId="18" xfId="0" applyNumberFormat="1" applyFont="1" applyFill="1" applyBorder="1"/>
    <xf numFmtId="164" fontId="19" fillId="8" borderId="17" xfId="0" applyNumberFormat="1" applyFont="1" applyFill="1" applyBorder="1"/>
    <xf numFmtId="164" fontId="19" fillId="8" borderId="0" xfId="0" applyNumberFormat="1" applyFont="1" applyFill="1"/>
    <xf numFmtId="164" fontId="19" fillId="8" borderId="18" xfId="0" applyNumberFormat="1" applyFont="1" applyFill="1" applyBorder="1"/>
    <xf numFmtId="164" fontId="22" fillId="8" borderId="19" xfId="0" applyNumberFormat="1" applyFont="1" applyFill="1" applyBorder="1" applyAlignment="1">
      <alignment horizontal="left"/>
    </xf>
    <xf numFmtId="164" fontId="22" fillId="8" borderId="2" xfId="0" applyNumberFormat="1" applyFont="1" applyFill="1" applyBorder="1" applyAlignment="1">
      <alignment horizontal="left"/>
    </xf>
    <xf numFmtId="164" fontId="22" fillId="8" borderId="20" xfId="0" applyNumberFormat="1" applyFont="1" applyFill="1" applyBorder="1" applyAlignment="1">
      <alignment horizontal="left"/>
    </xf>
    <xf numFmtId="164" fontId="15" fillId="8" borderId="0" xfId="0" applyNumberFormat="1" applyFont="1" applyFill="1" applyAlignment="1">
      <alignment horizontal="left"/>
    </xf>
    <xf numFmtId="164" fontId="1" fillId="6" borderId="6" xfId="0" applyNumberFormat="1" applyFont="1" applyFill="1" applyBorder="1" applyAlignment="1">
      <alignment horizontal="left"/>
    </xf>
    <xf numFmtId="164" fontId="1" fillId="6" borderId="0" xfId="0" applyNumberFormat="1" applyFont="1" applyFill="1" applyAlignment="1">
      <alignment horizontal="left"/>
    </xf>
    <xf numFmtId="164" fontId="1" fillId="6" borderId="7" xfId="0" applyNumberFormat="1" applyFont="1" applyFill="1" applyBorder="1" applyAlignment="1">
      <alignment horizontal="left"/>
    </xf>
    <xf numFmtId="164" fontId="1" fillId="6" borderId="8" xfId="0" applyNumberFormat="1" applyFont="1" applyFill="1" applyBorder="1" applyAlignment="1">
      <alignment horizontal="left"/>
    </xf>
    <xf numFmtId="164" fontId="1" fillId="6" borderId="9" xfId="0" applyNumberFormat="1" applyFont="1" applyFill="1" applyBorder="1" applyAlignment="1">
      <alignment horizontal="left"/>
    </xf>
    <xf numFmtId="164" fontId="1" fillId="6" borderId="10" xfId="0" applyNumberFormat="1" applyFont="1" applyFill="1" applyBorder="1" applyAlignment="1">
      <alignment horizontal="left"/>
    </xf>
    <xf numFmtId="164" fontId="1" fillId="9" borderId="0" xfId="0" applyNumberFormat="1" applyFont="1" applyFill="1" applyAlignment="1">
      <alignment horizontal="left"/>
    </xf>
    <xf numFmtId="164" fontId="1" fillId="9" borderId="9" xfId="0" applyNumberFormat="1" applyFont="1" applyFill="1" applyBorder="1" applyAlignment="1">
      <alignment horizontal="left"/>
    </xf>
    <xf numFmtId="164" fontId="22" fillId="6" borderId="6" xfId="0" applyNumberFormat="1" applyFont="1" applyFill="1" applyBorder="1" applyAlignment="1">
      <alignment horizontal="left"/>
    </xf>
    <xf numFmtId="164" fontId="22" fillId="6" borderId="0" xfId="0" applyNumberFormat="1" applyFont="1" applyFill="1"/>
    <xf numFmtId="164" fontId="22" fillId="6" borderId="7" xfId="0" applyNumberFormat="1" applyFont="1" applyFill="1" applyBorder="1"/>
    <xf numFmtId="164" fontId="19" fillId="6" borderId="6" xfId="0" applyNumberFormat="1" applyFont="1" applyFill="1" applyBorder="1" applyAlignment="1">
      <alignment horizontal="left"/>
    </xf>
    <xf numFmtId="164" fontId="19" fillId="6" borderId="0" xfId="0" applyNumberFormat="1" applyFont="1" applyFill="1" applyAlignment="1">
      <alignment horizontal="left"/>
    </xf>
    <xf numFmtId="164" fontId="19" fillId="6" borderId="7" xfId="0" applyNumberFormat="1" applyFont="1" applyFill="1" applyBorder="1" applyAlignment="1">
      <alignment horizontal="left"/>
    </xf>
    <xf numFmtId="164" fontId="22" fillId="6" borderId="6" xfId="0" applyNumberFormat="1" applyFont="1" applyFill="1" applyBorder="1"/>
    <xf numFmtId="164" fontId="22" fillId="6" borderId="8" xfId="0" applyNumberFormat="1" applyFont="1" applyFill="1" applyBorder="1" applyAlignment="1">
      <alignment horizontal="left"/>
    </xf>
    <xf numFmtId="164" fontId="22" fillId="6" borderId="9" xfId="0" applyNumberFormat="1" applyFont="1" applyFill="1" applyBorder="1" applyAlignment="1">
      <alignment horizontal="left"/>
    </xf>
    <xf numFmtId="164" fontId="22" fillId="6" borderId="10" xfId="0" applyNumberFormat="1" applyFont="1" applyFill="1" applyBorder="1" applyAlignment="1">
      <alignment horizontal="left"/>
    </xf>
    <xf numFmtId="164" fontId="21" fillId="11" borderId="0" xfId="0" applyNumberFormat="1" applyFont="1" applyFill="1" applyAlignment="1">
      <alignment horizontal="left"/>
    </xf>
    <xf numFmtId="164" fontId="21" fillId="11" borderId="7" xfId="0" applyNumberFormat="1" applyFont="1" applyFill="1" applyBorder="1" applyAlignment="1">
      <alignment horizontal="left"/>
    </xf>
    <xf numFmtId="164" fontId="19" fillId="11" borderId="0" xfId="0" applyNumberFormat="1" applyFont="1" applyFill="1" applyAlignment="1">
      <alignment horizontal="left"/>
    </xf>
    <xf numFmtId="164" fontId="19" fillId="11" borderId="7" xfId="0" applyNumberFormat="1" applyFont="1" applyFill="1" applyBorder="1" applyAlignment="1">
      <alignment horizontal="left"/>
    </xf>
    <xf numFmtId="164" fontId="19" fillId="11" borderId="6" xfId="0" applyNumberFormat="1" applyFont="1" applyFill="1" applyBorder="1" applyAlignment="1">
      <alignment horizontal="left"/>
    </xf>
    <xf numFmtId="164" fontId="19" fillId="11" borderId="17" xfId="0" applyNumberFormat="1" applyFont="1" applyFill="1" applyBorder="1"/>
    <xf numFmtId="164" fontId="19" fillId="11" borderId="0" xfId="0" applyNumberFormat="1" applyFont="1" applyFill="1"/>
    <xf numFmtId="164" fontId="19" fillId="11" borderId="18" xfId="0" applyNumberFormat="1" applyFont="1" applyFill="1" applyBorder="1"/>
    <xf numFmtId="164" fontId="24" fillId="11" borderId="17" xfId="0" applyNumberFormat="1" applyFont="1" applyFill="1" applyBorder="1" applyAlignment="1">
      <alignment horizontal="left"/>
    </xf>
    <xf numFmtId="164" fontId="24" fillId="11" borderId="0" xfId="0" applyNumberFormat="1" applyFont="1" applyFill="1" applyAlignment="1">
      <alignment horizontal="left"/>
    </xf>
    <xf numFmtId="164" fontId="24" fillId="11" borderId="18" xfId="0" applyNumberFormat="1" applyFont="1" applyFill="1" applyBorder="1" applyAlignment="1">
      <alignment horizontal="left"/>
    </xf>
    <xf numFmtId="164" fontId="19" fillId="11" borderId="17" xfId="0" applyNumberFormat="1" applyFont="1" applyFill="1" applyBorder="1" applyAlignment="1">
      <alignment horizontal="left"/>
    </xf>
    <xf numFmtId="164" fontId="19" fillId="11" borderId="18" xfId="0" applyNumberFormat="1" applyFont="1" applyFill="1" applyBorder="1" applyAlignment="1">
      <alignment horizontal="left"/>
    </xf>
    <xf numFmtId="164" fontId="24" fillId="11" borderId="6" xfId="0" applyNumberFormat="1" applyFont="1" applyFill="1" applyBorder="1" applyAlignment="1">
      <alignment horizontal="left"/>
    </xf>
    <xf numFmtId="164" fontId="24" fillId="11" borderId="7" xfId="0" applyNumberFormat="1" applyFont="1" applyFill="1" applyBorder="1" applyAlignment="1">
      <alignment horizontal="left"/>
    </xf>
    <xf numFmtId="164" fontId="21" fillId="12" borderId="0" xfId="0" applyNumberFormat="1" applyFont="1" applyFill="1" applyAlignment="1">
      <alignment horizontal="left"/>
    </xf>
    <xf numFmtId="164" fontId="21" fillId="12" borderId="7" xfId="0" applyNumberFormat="1" applyFont="1" applyFill="1" applyBorder="1" applyAlignment="1">
      <alignment horizontal="left"/>
    </xf>
    <xf numFmtId="164" fontId="19" fillId="12" borderId="3" xfId="0" applyNumberFormat="1" applyFont="1" applyFill="1" applyBorder="1" applyAlignment="1">
      <alignment horizontal="left"/>
    </xf>
    <xf numFmtId="164" fontId="19" fillId="12" borderId="4" xfId="0" applyNumberFormat="1" applyFont="1" applyFill="1" applyBorder="1" applyAlignment="1">
      <alignment horizontal="left"/>
    </xf>
    <xf numFmtId="164" fontId="19" fillId="12" borderId="5" xfId="0" applyNumberFormat="1" applyFont="1" applyFill="1" applyBorder="1" applyAlignment="1">
      <alignment horizontal="left"/>
    </xf>
    <xf numFmtId="164" fontId="24" fillId="12" borderId="6" xfId="0" applyNumberFormat="1" applyFont="1" applyFill="1" applyBorder="1" applyAlignment="1">
      <alignment horizontal="left"/>
    </xf>
    <xf numFmtId="164" fontId="24" fillId="12" borderId="0" xfId="0" applyNumberFormat="1" applyFont="1" applyFill="1" applyAlignment="1">
      <alignment horizontal="left"/>
    </xf>
    <xf numFmtId="164" fontId="24" fillId="12" borderId="7" xfId="0" applyNumberFormat="1" applyFont="1" applyFill="1" applyBorder="1" applyAlignment="1">
      <alignment horizontal="left"/>
    </xf>
    <xf numFmtId="164" fontId="19" fillId="12" borderId="21" xfId="0" applyNumberFormat="1" applyFont="1" applyFill="1" applyBorder="1" applyAlignment="1">
      <alignment horizontal="left"/>
    </xf>
    <xf numFmtId="164" fontId="19" fillId="12" borderId="1" xfId="0" applyNumberFormat="1" applyFont="1" applyFill="1" applyBorder="1" applyAlignment="1">
      <alignment horizontal="left"/>
    </xf>
    <xf numFmtId="164" fontId="19" fillId="12" borderId="22" xfId="0" applyNumberFormat="1" applyFont="1" applyFill="1" applyBorder="1" applyAlignment="1">
      <alignment horizontal="left"/>
    </xf>
    <xf numFmtId="164" fontId="24" fillId="12" borderId="17" xfId="0" applyNumberFormat="1" applyFont="1" applyFill="1" applyBorder="1" applyAlignment="1">
      <alignment horizontal="left"/>
    </xf>
    <xf numFmtId="164" fontId="24" fillId="12" borderId="18" xfId="0" applyNumberFormat="1" applyFont="1" applyFill="1" applyBorder="1" applyAlignment="1">
      <alignment horizontal="left"/>
    </xf>
    <xf numFmtId="164" fontId="19" fillId="12" borderId="21" xfId="0" applyNumberFormat="1" applyFont="1" applyFill="1" applyBorder="1"/>
    <xf numFmtId="164" fontId="19" fillId="12" borderId="1" xfId="0" applyNumberFormat="1" applyFont="1" applyFill="1" applyBorder="1"/>
    <xf numFmtId="164" fontId="19" fillId="12" borderId="22" xfId="0" applyNumberFormat="1" applyFont="1" applyFill="1" applyBorder="1"/>
    <xf numFmtId="164" fontId="22" fillId="13" borderId="17" xfId="0" applyNumberFormat="1" applyFont="1" applyFill="1" applyBorder="1"/>
    <xf numFmtId="164" fontId="22" fillId="13" borderId="0" xfId="0" applyNumberFormat="1" applyFont="1" applyFill="1"/>
    <xf numFmtId="164" fontId="22" fillId="13" borderId="18" xfId="0" applyNumberFormat="1" applyFont="1" applyFill="1" applyBorder="1"/>
    <xf numFmtId="164" fontId="19" fillId="13" borderId="17" xfId="0" applyNumberFormat="1" applyFont="1" applyFill="1" applyBorder="1"/>
    <xf numFmtId="164" fontId="19" fillId="13" borderId="0" xfId="0" applyNumberFormat="1" applyFont="1" applyFill="1"/>
    <xf numFmtId="164" fontId="19" fillId="13" borderId="18" xfId="0" applyNumberFormat="1" applyFont="1" applyFill="1" applyBorder="1"/>
    <xf numFmtId="164" fontId="22" fillId="13" borderId="19" xfId="0" applyNumberFormat="1" applyFont="1" applyFill="1" applyBorder="1" applyAlignment="1">
      <alignment horizontal="left"/>
    </xf>
    <xf numFmtId="164" fontId="22" fillId="13" borderId="2" xfId="0" applyNumberFormat="1" applyFont="1" applyFill="1" applyBorder="1" applyAlignment="1">
      <alignment horizontal="left"/>
    </xf>
    <xf numFmtId="164" fontId="22" fillId="13" borderId="20" xfId="0" applyNumberFormat="1" applyFont="1" applyFill="1" applyBorder="1" applyAlignment="1">
      <alignment horizontal="left"/>
    </xf>
    <xf numFmtId="164" fontId="22" fillId="13" borderId="17" xfId="0" applyNumberFormat="1" applyFont="1" applyFill="1" applyBorder="1" applyAlignment="1">
      <alignment horizontal="left"/>
    </xf>
    <xf numFmtId="164" fontId="22" fillId="13" borderId="0" xfId="0" applyNumberFormat="1" applyFont="1" applyFill="1" applyAlignment="1">
      <alignment horizontal="left"/>
    </xf>
    <xf numFmtId="164" fontId="22" fillId="13" borderId="18" xfId="0" applyNumberFormat="1" applyFont="1" applyFill="1" applyBorder="1" applyAlignment="1">
      <alignment horizontal="left"/>
    </xf>
    <xf numFmtId="164" fontId="1" fillId="13" borderId="0" xfId="0" applyNumberFormat="1" applyFont="1" applyFill="1" applyAlignment="1">
      <alignment horizontal="left"/>
    </xf>
    <xf numFmtId="164" fontId="20" fillId="11" borderId="15" xfId="0" applyNumberFormat="1" applyFont="1" applyFill="1" applyBorder="1" applyAlignment="1">
      <alignment horizontal="left"/>
    </xf>
    <xf numFmtId="164" fontId="21" fillId="11" borderId="15" xfId="0" applyNumberFormat="1" applyFont="1" applyFill="1" applyBorder="1" applyAlignment="1">
      <alignment horizontal="left"/>
    </xf>
    <xf numFmtId="164" fontId="21" fillId="11" borderId="16" xfId="0" applyNumberFormat="1" applyFont="1" applyFill="1" applyBorder="1" applyAlignment="1">
      <alignment horizontal="left"/>
    </xf>
    <xf numFmtId="164" fontId="21" fillId="11" borderId="14" xfId="0" applyNumberFormat="1" applyFont="1" applyFill="1" applyBorder="1" applyAlignment="1">
      <alignment horizontal="left"/>
    </xf>
    <xf numFmtId="164" fontId="21" fillId="12" borderId="14" xfId="0" applyNumberFormat="1" applyFont="1" applyFill="1" applyBorder="1" applyAlignment="1">
      <alignment horizontal="left"/>
    </xf>
    <xf numFmtId="164" fontId="21" fillId="12" borderId="15" xfId="0" applyNumberFormat="1" applyFont="1" applyFill="1" applyBorder="1" applyAlignment="1">
      <alignment horizontal="left"/>
    </xf>
    <xf numFmtId="164" fontId="21" fillId="12" borderId="16" xfId="0" applyNumberFormat="1" applyFont="1" applyFill="1" applyBorder="1" applyAlignment="1">
      <alignment horizontal="left"/>
    </xf>
    <xf numFmtId="164" fontId="19" fillId="7" borderId="3" xfId="0" applyNumberFormat="1" applyFont="1" applyFill="1" applyBorder="1" applyAlignment="1">
      <alignment horizontal="left"/>
    </xf>
    <xf numFmtId="164" fontId="18" fillId="7" borderId="6" xfId="0" applyNumberFormat="1" applyFont="1" applyFill="1" applyBorder="1" applyAlignment="1">
      <alignment horizontal="left"/>
    </xf>
    <xf numFmtId="164" fontId="17" fillId="7" borderId="6" xfId="0" applyNumberFormat="1" applyFont="1" applyFill="1" applyBorder="1" applyAlignment="1">
      <alignment horizontal="left"/>
    </xf>
    <xf numFmtId="164" fontId="18" fillId="7" borderId="8" xfId="0" applyNumberFormat="1" applyFont="1" applyFill="1" applyBorder="1" applyAlignment="1">
      <alignment horizontal="left"/>
    </xf>
    <xf numFmtId="164" fontId="23" fillId="0" borderId="0" xfId="0" applyNumberFormat="1" applyFont="1" applyAlignment="1">
      <alignment horizontal="center"/>
    </xf>
    <xf numFmtId="164" fontId="26" fillId="3" borderId="4" xfId="0" applyNumberFormat="1" applyFont="1" applyFill="1" applyBorder="1" applyAlignment="1">
      <alignment horizontal="left"/>
    </xf>
    <xf numFmtId="164" fontId="23" fillId="0" borderId="0" xfId="0" applyNumberFormat="1" applyFont="1"/>
    <xf numFmtId="164" fontId="27" fillId="5" borderId="11" xfId="0" applyNumberFormat="1" applyFont="1" applyFill="1" applyBorder="1" applyAlignment="1">
      <alignment horizontal="center" vertical="center"/>
    </xf>
    <xf numFmtId="164" fontId="27" fillId="5" borderId="3" xfId="0" applyNumberFormat="1" applyFont="1" applyFill="1" applyBorder="1" applyAlignment="1">
      <alignment horizontal="center" vertical="center"/>
    </xf>
    <xf numFmtId="164" fontId="16" fillId="0" borderId="0" xfId="0" applyNumberFormat="1" applyFont="1" applyAlignment="1">
      <alignment horizontal="center"/>
    </xf>
    <xf numFmtId="164" fontId="27" fillId="5" borderId="12" xfId="0" applyNumberFormat="1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  <xf numFmtId="164" fontId="15" fillId="8" borderId="9" xfId="0" applyNumberFormat="1" applyFont="1" applyFill="1" applyBorder="1" applyAlignment="1">
      <alignment horizontal="left"/>
    </xf>
    <xf numFmtId="164" fontId="15" fillId="8" borderId="10" xfId="0" applyNumberFormat="1" applyFont="1" applyFill="1" applyBorder="1" applyAlignment="1">
      <alignment horizontal="left"/>
    </xf>
    <xf numFmtId="164" fontId="32" fillId="0" borderId="0" xfId="0" applyNumberFormat="1" applyFont="1" applyAlignment="1">
      <alignment horizontal="center" vertical="center"/>
    </xf>
    <xf numFmtId="164" fontId="34" fillId="0" borderId="0" xfId="0" applyNumberFormat="1" applyFont="1" applyAlignment="1">
      <alignment horizontal="center" vertical="center"/>
    </xf>
    <xf numFmtId="164" fontId="32" fillId="0" borderId="0" xfId="0" applyNumberFormat="1" applyFont="1" applyAlignment="1">
      <alignment vertical="center"/>
    </xf>
    <xf numFmtId="1" fontId="1" fillId="16" borderId="6" xfId="0" applyNumberFormat="1" applyFont="1" applyFill="1" applyBorder="1" applyAlignment="1">
      <alignment horizontal="left"/>
    </xf>
    <xf numFmtId="1" fontId="1" fillId="16" borderId="0" xfId="0" applyNumberFormat="1" applyFont="1" applyFill="1" applyAlignment="1">
      <alignment horizontal="left"/>
    </xf>
    <xf numFmtId="164" fontId="1" fillId="16" borderId="0" xfId="0" applyNumberFormat="1" applyFont="1" applyFill="1" applyAlignment="1">
      <alignment horizontal="left"/>
    </xf>
    <xf numFmtId="164" fontId="1" fillId="16" borderId="7" xfId="0" applyNumberFormat="1" applyFont="1" applyFill="1" applyBorder="1" applyAlignment="1">
      <alignment horizontal="left"/>
    </xf>
    <xf numFmtId="1" fontId="1" fillId="16" borderId="8" xfId="0" applyNumberFormat="1" applyFont="1" applyFill="1" applyBorder="1" applyAlignment="1">
      <alignment horizontal="left"/>
    </xf>
    <xf numFmtId="1" fontId="1" fillId="16" borderId="9" xfId="0" applyNumberFormat="1" applyFont="1" applyFill="1" applyBorder="1" applyAlignment="1">
      <alignment horizontal="left"/>
    </xf>
    <xf numFmtId="164" fontId="1" fillId="16" borderId="9" xfId="0" applyNumberFormat="1" applyFont="1" applyFill="1" applyBorder="1" applyAlignment="1">
      <alignment horizontal="left"/>
    </xf>
    <xf numFmtId="164" fontId="1" fillId="16" borderId="10" xfId="0" applyNumberFormat="1" applyFont="1" applyFill="1" applyBorder="1" applyAlignment="1">
      <alignment horizontal="left"/>
    </xf>
    <xf numFmtId="164" fontId="18" fillId="16" borderId="0" xfId="0" applyNumberFormat="1" applyFont="1" applyFill="1"/>
    <xf numFmtId="164" fontId="18" fillId="16" borderId="7" xfId="0" applyNumberFormat="1" applyFont="1" applyFill="1" applyBorder="1"/>
    <xf numFmtId="164" fontId="17" fillId="16" borderId="0" xfId="0" applyNumberFormat="1" applyFont="1" applyFill="1"/>
    <xf numFmtId="164" fontId="17" fillId="16" borderId="7" xfId="0" applyNumberFormat="1" applyFont="1" applyFill="1" applyBorder="1"/>
    <xf numFmtId="164" fontId="18" fillId="16" borderId="9" xfId="0" applyNumberFormat="1" applyFont="1" applyFill="1" applyBorder="1" applyAlignment="1">
      <alignment horizontal="left"/>
    </xf>
    <xf numFmtId="164" fontId="18" fillId="16" borderId="10" xfId="0" applyNumberFormat="1" applyFont="1" applyFill="1" applyBorder="1" applyAlignment="1">
      <alignment horizontal="left"/>
    </xf>
    <xf numFmtId="164" fontId="22" fillId="16" borderId="0" xfId="0" applyNumberFormat="1" applyFont="1" applyFill="1"/>
    <xf numFmtId="164" fontId="22" fillId="16" borderId="7" xfId="0" applyNumberFormat="1" applyFont="1" applyFill="1" applyBorder="1"/>
    <xf numFmtId="165" fontId="35" fillId="7" borderId="6" xfId="0" applyNumberFormat="1" applyFont="1" applyFill="1" applyBorder="1" applyAlignment="1">
      <alignment horizontal="left"/>
    </xf>
    <xf numFmtId="165" fontId="35" fillId="7" borderId="0" xfId="0" applyNumberFormat="1" applyFont="1" applyFill="1" applyAlignment="1">
      <alignment horizontal="left"/>
    </xf>
    <xf numFmtId="165" fontId="36" fillId="7" borderId="6" xfId="0" applyNumberFormat="1" applyFont="1" applyFill="1" applyBorder="1" applyAlignment="1">
      <alignment horizontal="left"/>
    </xf>
    <xf numFmtId="1" fontId="36" fillId="7" borderId="14" xfId="0" applyNumberFormat="1" applyFont="1" applyFill="1" applyBorder="1" applyAlignment="1">
      <alignment horizontal="left"/>
    </xf>
    <xf numFmtId="1" fontId="36" fillId="7" borderId="15" xfId="0" applyNumberFormat="1" applyFont="1" applyFill="1" applyBorder="1" applyAlignment="1">
      <alignment horizontal="left"/>
    </xf>
    <xf numFmtId="1" fontId="37" fillId="7" borderId="14" xfId="0" applyNumberFormat="1" applyFont="1" applyFill="1" applyBorder="1" applyAlignment="1">
      <alignment horizontal="left"/>
    </xf>
    <xf numFmtId="1" fontId="37" fillId="7" borderId="15" xfId="0" applyNumberFormat="1" applyFont="1" applyFill="1" applyBorder="1" applyAlignment="1">
      <alignment horizontal="left"/>
    </xf>
    <xf numFmtId="164" fontId="1" fillId="13" borderId="6" xfId="0" applyNumberFormat="1" applyFont="1" applyFill="1" applyBorder="1" applyAlignment="1">
      <alignment horizontal="left"/>
    </xf>
    <xf numFmtId="164" fontId="1" fillId="13" borderId="7" xfId="0" applyNumberFormat="1" applyFont="1" applyFill="1" applyBorder="1" applyAlignment="1">
      <alignment horizontal="left"/>
    </xf>
    <xf numFmtId="164" fontId="1" fillId="13" borderId="8" xfId="0" applyNumberFormat="1" applyFont="1" applyFill="1" applyBorder="1" applyAlignment="1">
      <alignment horizontal="left"/>
    </xf>
    <xf numFmtId="164" fontId="1" fillId="13" borderId="9" xfId="0" applyNumberFormat="1" applyFont="1" applyFill="1" applyBorder="1" applyAlignment="1">
      <alignment horizontal="left"/>
    </xf>
    <xf numFmtId="164" fontId="1" fillId="13" borderId="10" xfId="0" applyNumberFormat="1" applyFont="1" applyFill="1" applyBorder="1" applyAlignment="1">
      <alignment horizontal="left"/>
    </xf>
    <xf numFmtId="164" fontId="27" fillId="5" borderId="8" xfId="0" applyNumberFormat="1" applyFont="1" applyFill="1" applyBorder="1" applyAlignment="1">
      <alignment horizontal="center" vertical="center"/>
    </xf>
    <xf numFmtId="0" fontId="41" fillId="14" borderId="5" xfId="0" applyFont="1" applyFill="1" applyBorder="1" applyAlignment="1">
      <alignment horizontal="left"/>
    </xf>
    <xf numFmtId="0" fontId="41" fillId="14" borderId="6" xfId="0" applyFont="1" applyFill="1" applyBorder="1"/>
    <xf numFmtId="0" fontId="41" fillId="14" borderId="7" xfId="0" applyFont="1" applyFill="1" applyBorder="1" applyAlignment="1">
      <alignment horizontal="left"/>
    </xf>
    <xf numFmtId="0" fontId="41" fillId="14" borderId="6" xfId="0" applyFont="1" applyFill="1" applyBorder="1" applyAlignment="1">
      <alignment horizontal="left"/>
    </xf>
    <xf numFmtId="164" fontId="41" fillId="14" borderId="7" xfId="0" applyNumberFormat="1" applyFont="1" applyFill="1" applyBorder="1" applyAlignment="1">
      <alignment horizontal="left"/>
    </xf>
    <xf numFmtId="0" fontId="41" fillId="14" borderId="8" xfId="0" applyFont="1" applyFill="1" applyBorder="1"/>
    <xf numFmtId="164" fontId="41" fillId="14" borderId="10" xfId="0" applyNumberFormat="1" applyFont="1" applyFill="1" applyBorder="1" applyAlignment="1">
      <alignment horizontal="left"/>
    </xf>
    <xf numFmtId="0" fontId="42" fillId="14" borderId="3" xfId="0" applyFont="1" applyFill="1" applyBorder="1"/>
    <xf numFmtId="0" fontId="43" fillId="14" borderId="5" xfId="0" applyFont="1" applyFill="1" applyBorder="1" applyAlignment="1">
      <alignment horizontal="left"/>
    </xf>
    <xf numFmtId="0" fontId="41" fillId="14" borderId="10" xfId="0" applyFont="1" applyFill="1" applyBorder="1" applyAlignment="1">
      <alignment horizontal="left"/>
    </xf>
    <xf numFmtId="164" fontId="1" fillId="17" borderId="7" xfId="0" applyNumberFormat="1" applyFont="1" applyFill="1" applyBorder="1" applyAlignment="1">
      <alignment horizontal="left"/>
    </xf>
    <xf numFmtId="164" fontId="1" fillId="17" borderId="10" xfId="0" applyNumberFormat="1" applyFont="1" applyFill="1" applyBorder="1" applyAlignment="1">
      <alignment horizontal="left"/>
    </xf>
    <xf numFmtId="164" fontId="1" fillId="17" borderId="0" xfId="0" applyNumberFormat="1" applyFont="1" applyFill="1"/>
    <xf numFmtId="164" fontId="1" fillId="17" borderId="0" xfId="0" applyNumberFormat="1" applyFont="1" applyFill="1" applyAlignment="1">
      <alignment horizontal="left"/>
    </xf>
    <xf numFmtId="164" fontId="1" fillId="17" borderId="6" xfId="0" applyNumberFormat="1" applyFont="1" applyFill="1" applyBorder="1"/>
    <xf numFmtId="164" fontId="1" fillId="17" borderId="8" xfId="0" applyNumberFormat="1" applyFont="1" applyFill="1" applyBorder="1"/>
    <xf numFmtId="164" fontId="1" fillId="17" borderId="9" xfId="0" applyNumberFormat="1" applyFont="1" applyFill="1" applyBorder="1"/>
    <xf numFmtId="164" fontId="27" fillId="5" borderId="23" xfId="0" applyNumberFormat="1" applyFont="1" applyFill="1" applyBorder="1" applyAlignment="1">
      <alignment horizontal="center" vertical="center"/>
    </xf>
    <xf numFmtId="164" fontId="1" fillId="18" borderId="6" xfId="0" applyNumberFormat="1" applyFont="1" applyFill="1" applyBorder="1"/>
    <xf numFmtId="164" fontId="1" fillId="18" borderId="0" xfId="0" applyNumberFormat="1" applyFont="1" applyFill="1"/>
    <xf numFmtId="164" fontId="1" fillId="18" borderId="0" xfId="0" applyNumberFormat="1" applyFont="1" applyFill="1" applyAlignment="1">
      <alignment horizontal="left"/>
    </xf>
    <xf numFmtId="164" fontId="1" fillId="18" borderId="7" xfId="0" applyNumberFormat="1" applyFont="1" applyFill="1" applyBorder="1" applyAlignment="1">
      <alignment horizontal="left"/>
    </xf>
    <xf numFmtId="164" fontId="1" fillId="18" borderId="8" xfId="0" applyNumberFormat="1" applyFont="1" applyFill="1" applyBorder="1"/>
    <xf numFmtId="164" fontId="1" fillId="18" borderId="9" xfId="0" applyNumberFormat="1" applyFont="1" applyFill="1" applyBorder="1" applyAlignment="1">
      <alignment horizontal="left"/>
    </xf>
    <xf numFmtId="164" fontId="1" fillId="18" borderId="9" xfId="0" applyNumberFormat="1" applyFont="1" applyFill="1" applyBorder="1"/>
    <xf numFmtId="164" fontId="1" fillId="18" borderId="10" xfId="0" applyNumberFormat="1" applyFont="1" applyFill="1" applyBorder="1" applyAlignment="1">
      <alignment horizontal="left"/>
    </xf>
    <xf numFmtId="164" fontId="1" fillId="18" borderId="7" xfId="0" applyNumberFormat="1" applyFont="1" applyFill="1" applyBorder="1"/>
    <xf numFmtId="164" fontId="1" fillId="18" borderId="3" xfId="0" applyNumberFormat="1" applyFont="1" applyFill="1" applyBorder="1"/>
    <xf numFmtId="164" fontId="1" fillId="18" borderId="4" xfId="0" applyNumberFormat="1" applyFont="1" applyFill="1" applyBorder="1" applyAlignment="1">
      <alignment horizontal="left"/>
    </xf>
    <xf numFmtId="164" fontId="5" fillId="18" borderId="4" xfId="0" applyNumberFormat="1" applyFont="1" applyFill="1" applyBorder="1"/>
    <xf numFmtId="164" fontId="1" fillId="18" borderId="5" xfId="0" applyNumberFormat="1" applyFont="1" applyFill="1" applyBorder="1" applyAlignment="1">
      <alignment horizontal="left"/>
    </xf>
    <xf numFmtId="164" fontId="5" fillId="18" borderId="0" xfId="0" applyNumberFormat="1" applyFont="1" applyFill="1" applyAlignment="1">
      <alignment horizontal="left"/>
    </xf>
    <xf numFmtId="164" fontId="5" fillId="18" borderId="9" xfId="0" applyNumberFormat="1" applyFont="1" applyFill="1" applyBorder="1" applyAlignment="1">
      <alignment horizontal="left"/>
    </xf>
    <xf numFmtId="164" fontId="1" fillId="19" borderId="6" xfId="0" applyNumberFormat="1" applyFont="1" applyFill="1" applyBorder="1"/>
    <xf numFmtId="164" fontId="1" fillId="19" borderId="7" xfId="0" applyNumberFormat="1" applyFont="1" applyFill="1" applyBorder="1" applyAlignment="1">
      <alignment horizontal="left"/>
    </xf>
    <xf numFmtId="164" fontId="1" fillId="19" borderId="8" xfId="0" applyNumberFormat="1" applyFont="1" applyFill="1" applyBorder="1"/>
    <xf numFmtId="164" fontId="1" fillId="19" borderId="9" xfId="0" applyNumberFormat="1" applyFont="1" applyFill="1" applyBorder="1" applyAlignment="1">
      <alignment horizontal="left"/>
    </xf>
    <xf numFmtId="164" fontId="1" fillId="19" borderId="9" xfId="0" applyNumberFormat="1" applyFont="1" applyFill="1" applyBorder="1"/>
    <xf numFmtId="164" fontId="1" fillId="19" borderId="10" xfId="0" applyNumberFormat="1" applyFont="1" applyFill="1" applyBorder="1" applyAlignment="1">
      <alignment horizontal="left"/>
    </xf>
    <xf numFmtId="164" fontId="1" fillId="20" borderId="0" xfId="0" applyNumberFormat="1" applyFont="1" applyFill="1" applyAlignment="1">
      <alignment horizontal="left"/>
    </xf>
    <xf numFmtId="164" fontId="1" fillId="20" borderId="9" xfId="0" applyNumberFormat="1" applyFont="1" applyFill="1" applyBorder="1" applyAlignment="1">
      <alignment horizontal="left"/>
    </xf>
    <xf numFmtId="164" fontId="30" fillId="22" borderId="0" xfId="0" applyNumberFormat="1" applyFont="1" applyFill="1"/>
    <xf numFmtId="164" fontId="1" fillId="22" borderId="0" xfId="0" applyNumberFormat="1" applyFont="1" applyFill="1"/>
    <xf numFmtId="164" fontId="30" fillId="22" borderId="0" xfId="0" applyNumberFormat="1" applyFont="1" applyFill="1" applyAlignment="1">
      <alignment vertical="center"/>
    </xf>
    <xf numFmtId="164" fontId="1" fillId="22" borderId="9" xfId="0" applyNumberFormat="1" applyFont="1" applyFill="1" applyBorder="1" applyAlignment="1">
      <alignment vertical="center"/>
    </xf>
    <xf numFmtId="164" fontId="5" fillId="19" borderId="0" xfId="0" applyNumberFormat="1" applyFont="1" applyFill="1"/>
    <xf numFmtId="164" fontId="5" fillId="19" borderId="0" xfId="0" applyNumberFormat="1" applyFont="1" applyFill="1" applyAlignment="1">
      <alignment horizontal="center"/>
    </xf>
    <xf numFmtId="164" fontId="1" fillId="19" borderId="0" xfId="0" applyNumberFormat="1" applyFont="1" applyFill="1"/>
    <xf numFmtId="164" fontId="1" fillId="19" borderId="0" xfId="0" applyNumberFormat="1" applyFont="1" applyFill="1" applyAlignment="1">
      <alignment horizontal="left"/>
    </xf>
    <xf numFmtId="164" fontId="7" fillId="19" borderId="6" xfId="0" applyNumberFormat="1" applyFont="1" applyFill="1" applyBorder="1"/>
    <xf numFmtId="164" fontId="5" fillId="19" borderId="0" xfId="0" applyNumberFormat="1" applyFont="1" applyFill="1" applyAlignment="1">
      <alignment horizontal="left" vertical="center"/>
    </xf>
    <xf numFmtId="164" fontId="5" fillId="19" borderId="7" xfId="0" applyNumberFormat="1" applyFont="1" applyFill="1" applyBorder="1" applyAlignment="1">
      <alignment horizontal="left" vertical="center"/>
    </xf>
    <xf numFmtId="164" fontId="1" fillId="21" borderId="0" xfId="0" applyNumberFormat="1" applyFont="1" applyFill="1" applyAlignment="1">
      <alignment horizontal="left" vertical="center"/>
    </xf>
    <xf numFmtId="164" fontId="1" fillId="21" borderId="9" xfId="0" applyNumberFormat="1" applyFont="1" applyFill="1" applyBorder="1" applyAlignment="1">
      <alignment horizontal="left" vertical="center"/>
    </xf>
    <xf numFmtId="164" fontId="5" fillId="3" borderId="4" xfId="0" applyNumberFormat="1" applyFont="1" applyFill="1" applyBorder="1" applyAlignment="1">
      <alignment horizontal="left"/>
    </xf>
    <xf numFmtId="0" fontId="36" fillId="7" borderId="0" xfId="0" applyNumberFormat="1" applyFont="1" applyFill="1" applyAlignment="1">
      <alignment horizontal="left"/>
    </xf>
    <xf numFmtId="164" fontId="31" fillId="16" borderId="4" xfId="0" applyNumberFormat="1" applyFont="1" applyFill="1" applyBorder="1" applyAlignment="1">
      <alignment horizontal="center" vertical="center" wrapText="1"/>
    </xf>
    <xf numFmtId="164" fontId="31" fillId="16" borderId="0" xfId="0" applyNumberFormat="1" applyFont="1" applyFill="1" applyAlignment="1">
      <alignment horizontal="center" vertical="center" wrapText="1"/>
    </xf>
    <xf numFmtId="164" fontId="31" fillId="16" borderId="9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164" fontId="45" fillId="17" borderId="3" xfId="0" applyNumberFormat="1" applyFont="1" applyFill="1" applyBorder="1" applyAlignment="1">
      <alignment horizontal="center" vertical="center" wrapText="1"/>
    </xf>
    <xf numFmtId="164" fontId="45" fillId="17" borderId="4" xfId="0" applyNumberFormat="1" applyFont="1" applyFill="1" applyBorder="1" applyAlignment="1">
      <alignment horizontal="center" vertical="center" wrapText="1"/>
    </xf>
    <xf numFmtId="164" fontId="45" fillId="17" borderId="5" xfId="0" applyNumberFormat="1" applyFont="1" applyFill="1" applyBorder="1" applyAlignment="1">
      <alignment horizontal="center" vertical="center" wrapText="1"/>
    </xf>
    <xf numFmtId="164" fontId="45" fillId="17" borderId="6" xfId="0" applyNumberFormat="1" applyFont="1" applyFill="1" applyBorder="1" applyAlignment="1">
      <alignment horizontal="center" vertical="center" wrapText="1"/>
    </xf>
    <xf numFmtId="164" fontId="45" fillId="17" borderId="0" xfId="0" applyNumberFormat="1" applyFont="1" applyFill="1" applyAlignment="1">
      <alignment horizontal="center" vertical="center" wrapText="1"/>
    </xf>
    <xf numFmtId="164" fontId="45" fillId="17" borderId="7" xfId="0" applyNumberFormat="1" applyFont="1" applyFill="1" applyBorder="1" applyAlignment="1">
      <alignment horizontal="center" vertical="center" wrapText="1"/>
    </xf>
    <xf numFmtId="164" fontId="29" fillId="5" borderId="11" xfId="0" applyNumberFormat="1" applyFont="1" applyFill="1" applyBorder="1" applyAlignment="1">
      <alignment horizontal="center" vertical="center"/>
    </xf>
    <xf numFmtId="164" fontId="29" fillId="5" borderId="13" xfId="0" applyNumberFormat="1" applyFont="1" applyFill="1" applyBorder="1" applyAlignment="1">
      <alignment horizontal="center" vertical="center"/>
    </xf>
    <xf numFmtId="164" fontId="29" fillId="5" borderId="6" xfId="0" applyNumberFormat="1" applyFont="1" applyFill="1" applyBorder="1" applyAlignment="1">
      <alignment horizontal="center" vertical="center"/>
    </xf>
    <xf numFmtId="164" fontId="29" fillId="5" borderId="0" xfId="0" applyNumberFormat="1" applyFont="1" applyFill="1" applyAlignment="1">
      <alignment horizontal="center" vertical="center"/>
    </xf>
    <xf numFmtId="164" fontId="29" fillId="5" borderId="8" xfId="0" applyNumberFormat="1" applyFont="1" applyFill="1" applyBorder="1" applyAlignment="1">
      <alignment horizontal="center" vertical="center"/>
    </xf>
    <xf numFmtId="164" fontId="29" fillId="5" borderId="9" xfId="0" applyNumberFormat="1" applyFont="1" applyFill="1" applyBorder="1" applyAlignment="1">
      <alignment horizontal="center" vertical="center"/>
    </xf>
    <xf numFmtId="164" fontId="31" fillId="16" borderId="3" xfId="0" applyNumberFormat="1" applyFont="1" applyFill="1" applyBorder="1" applyAlignment="1">
      <alignment horizontal="center" vertical="center" wrapText="1"/>
    </xf>
    <xf numFmtId="164" fontId="31" fillId="16" borderId="6" xfId="0" applyNumberFormat="1" applyFont="1" applyFill="1" applyBorder="1" applyAlignment="1">
      <alignment horizontal="center" vertical="center" wrapText="1"/>
    </xf>
    <xf numFmtId="164" fontId="31" fillId="16" borderId="8" xfId="0" applyNumberFormat="1" applyFont="1" applyFill="1" applyBorder="1" applyAlignment="1">
      <alignment horizontal="center" vertical="center" wrapText="1"/>
    </xf>
    <xf numFmtId="164" fontId="32" fillId="13" borderId="4" xfId="0" applyNumberFormat="1" applyFont="1" applyFill="1" applyBorder="1" applyAlignment="1">
      <alignment horizontal="center" vertical="center" wrapText="1"/>
    </xf>
    <xf numFmtId="164" fontId="32" fillId="13" borderId="0" xfId="0" applyNumberFormat="1" applyFont="1" applyFill="1" applyAlignment="1">
      <alignment horizontal="center" vertical="center" wrapText="1"/>
    </xf>
    <xf numFmtId="164" fontId="32" fillId="13" borderId="9" xfId="0" applyNumberFormat="1" applyFont="1" applyFill="1" applyBorder="1" applyAlignment="1">
      <alignment horizontal="center" vertical="center" wrapText="1"/>
    </xf>
    <xf numFmtId="164" fontId="33" fillId="8" borderId="3" xfId="0" applyNumberFormat="1" applyFont="1" applyFill="1" applyBorder="1" applyAlignment="1">
      <alignment horizontal="center" vertical="center" wrapText="1"/>
    </xf>
    <xf numFmtId="164" fontId="33" fillId="8" borderId="6" xfId="0" applyNumberFormat="1" applyFont="1" applyFill="1" applyBorder="1" applyAlignment="1">
      <alignment horizontal="center" vertical="center" wrapText="1"/>
    </xf>
    <xf numFmtId="164" fontId="33" fillId="8" borderId="8" xfId="0" applyNumberFormat="1" applyFont="1" applyFill="1" applyBorder="1" applyAlignment="1">
      <alignment horizontal="center" vertical="center" wrapText="1"/>
    </xf>
    <xf numFmtId="164" fontId="33" fillId="8" borderId="4" xfId="0" applyNumberFormat="1" applyFont="1" applyFill="1" applyBorder="1" applyAlignment="1">
      <alignment horizontal="center" vertical="center" wrapText="1"/>
    </xf>
    <xf numFmtId="164" fontId="33" fillId="8" borderId="0" xfId="0" applyNumberFormat="1" applyFont="1" applyFill="1" applyAlignment="1">
      <alignment horizontal="center" vertical="center" wrapText="1"/>
    </xf>
    <xf numFmtId="164" fontId="33" fillId="8" borderId="9" xfId="0" applyNumberFormat="1" applyFont="1" applyFill="1" applyBorder="1" applyAlignment="1">
      <alignment horizontal="center" vertical="center" wrapText="1"/>
    </xf>
    <xf numFmtId="164" fontId="39" fillId="0" borderId="0" xfId="0" applyNumberFormat="1" applyFont="1" applyAlignment="1">
      <alignment horizontal="center"/>
    </xf>
    <xf numFmtId="164" fontId="39" fillId="0" borderId="9" xfId="0" applyNumberFormat="1" applyFont="1" applyBorder="1" applyAlignment="1">
      <alignment horizontal="center"/>
    </xf>
    <xf numFmtId="164" fontId="49" fillId="21" borderId="6" xfId="0" applyNumberFormat="1" applyFont="1" applyFill="1" applyBorder="1" applyAlignment="1">
      <alignment horizontal="left" vertical="center" wrapText="1"/>
    </xf>
    <xf numFmtId="164" fontId="49" fillId="21" borderId="0" xfId="0" applyNumberFormat="1" applyFont="1" applyFill="1" applyAlignment="1">
      <alignment horizontal="left" vertical="center" wrapText="1"/>
    </xf>
    <xf numFmtId="164" fontId="47" fillId="21" borderId="4" xfId="0" applyNumberFormat="1" applyFont="1" applyFill="1" applyBorder="1" applyAlignment="1">
      <alignment horizontal="left" vertical="center"/>
    </xf>
    <xf numFmtId="164" fontId="47" fillId="21" borderId="5" xfId="0" applyNumberFormat="1" applyFont="1" applyFill="1" applyBorder="1" applyAlignment="1">
      <alignment horizontal="left" vertical="center"/>
    </xf>
    <xf numFmtId="164" fontId="47" fillId="21" borderId="0" xfId="0" applyNumberFormat="1" applyFont="1" applyFill="1" applyAlignment="1">
      <alignment horizontal="left" vertical="center"/>
    </xf>
    <xf numFmtId="164" fontId="47" fillId="21" borderId="7" xfId="0" applyNumberFormat="1" applyFont="1" applyFill="1" applyBorder="1" applyAlignment="1">
      <alignment horizontal="left" vertical="center"/>
    </xf>
    <xf numFmtId="164" fontId="32" fillId="9" borderId="4" xfId="0" applyNumberFormat="1" applyFont="1" applyFill="1" applyBorder="1" applyAlignment="1">
      <alignment horizontal="center" vertical="center" wrapText="1"/>
    </xf>
    <xf numFmtId="164" fontId="32" fillId="9" borderId="0" xfId="0" applyNumberFormat="1" applyFont="1" applyFill="1" applyAlignment="1">
      <alignment horizontal="center" vertical="center" wrapText="1"/>
    </xf>
    <xf numFmtId="164" fontId="32" fillId="9" borderId="9" xfId="0" applyNumberFormat="1" applyFont="1" applyFill="1" applyBorder="1" applyAlignment="1">
      <alignment horizontal="center" vertical="center" wrapText="1"/>
    </xf>
    <xf numFmtId="164" fontId="32" fillId="6" borderId="4" xfId="0" applyNumberFormat="1" applyFont="1" applyFill="1" applyBorder="1" applyAlignment="1">
      <alignment horizontal="center" vertical="center" wrapText="1"/>
    </xf>
    <xf numFmtId="164" fontId="32" fillId="6" borderId="0" xfId="0" applyNumberFormat="1" applyFont="1" applyFill="1" applyAlignment="1">
      <alignment horizontal="center" vertical="center" wrapText="1"/>
    </xf>
    <xf numFmtId="164" fontId="32" fillId="6" borderId="9" xfId="0" applyNumberFormat="1" applyFont="1" applyFill="1" applyBorder="1" applyAlignment="1">
      <alignment horizontal="center" vertical="center" wrapText="1"/>
    </xf>
    <xf numFmtId="164" fontId="32" fillId="6" borderId="5" xfId="0" applyNumberFormat="1" applyFont="1" applyFill="1" applyBorder="1" applyAlignment="1">
      <alignment horizontal="center" vertical="center" wrapText="1"/>
    </xf>
    <xf numFmtId="164" fontId="32" fillId="6" borderId="7" xfId="0" applyNumberFormat="1" applyFont="1" applyFill="1" applyBorder="1" applyAlignment="1">
      <alignment horizontal="center" vertical="center" wrapText="1"/>
    </xf>
    <xf numFmtId="164" fontId="32" fillId="6" borderId="10" xfId="0" applyNumberFormat="1" applyFont="1" applyFill="1" applyBorder="1" applyAlignment="1">
      <alignment horizontal="center" vertical="center" wrapText="1"/>
    </xf>
    <xf numFmtId="164" fontId="38" fillId="0" borderId="0" xfId="0" applyNumberFormat="1" applyFont="1" applyAlignment="1">
      <alignment horizontal="center"/>
    </xf>
    <xf numFmtId="164" fontId="38" fillId="0" borderId="9" xfId="0" applyNumberFormat="1" applyFont="1" applyBorder="1" applyAlignment="1">
      <alignment horizontal="center"/>
    </xf>
    <xf numFmtId="164" fontId="38" fillId="0" borderId="6" xfId="0" applyNumberFormat="1" applyFont="1" applyBorder="1" applyAlignment="1">
      <alignment horizontal="center"/>
    </xf>
    <xf numFmtId="164" fontId="38" fillId="0" borderId="7" xfId="0" applyNumberFormat="1" applyFont="1" applyBorder="1" applyAlignment="1">
      <alignment horizontal="center"/>
    </xf>
    <xf numFmtId="164" fontId="38" fillId="0" borderId="8" xfId="0" applyNumberFormat="1" applyFont="1" applyBorder="1" applyAlignment="1">
      <alignment horizontal="center"/>
    </xf>
    <xf numFmtId="164" fontId="38" fillId="0" borderId="10" xfId="0" applyNumberFormat="1" applyFont="1" applyBorder="1" applyAlignment="1">
      <alignment horizontal="center"/>
    </xf>
    <xf numFmtId="164" fontId="32" fillId="13" borderId="5" xfId="0" applyNumberFormat="1" applyFont="1" applyFill="1" applyBorder="1" applyAlignment="1">
      <alignment horizontal="center" vertical="center" wrapText="1"/>
    </xf>
    <xf numFmtId="164" fontId="32" fillId="13" borderId="7" xfId="0" applyNumberFormat="1" applyFont="1" applyFill="1" applyBorder="1" applyAlignment="1">
      <alignment horizontal="center" vertical="center" wrapText="1"/>
    </xf>
    <xf numFmtId="164" fontId="32" fillId="13" borderId="10" xfId="0" applyNumberFormat="1" applyFont="1" applyFill="1" applyBorder="1" applyAlignment="1">
      <alignment horizontal="center" vertical="center" wrapText="1"/>
    </xf>
    <xf numFmtId="164" fontId="32" fillId="6" borderId="3" xfId="0" applyNumberFormat="1" applyFont="1" applyFill="1" applyBorder="1" applyAlignment="1">
      <alignment horizontal="center" vertical="center" wrapText="1"/>
    </xf>
    <xf numFmtId="164" fontId="32" fillId="6" borderId="6" xfId="0" applyNumberFormat="1" applyFont="1" applyFill="1" applyBorder="1" applyAlignment="1">
      <alignment horizontal="center" vertical="center" wrapText="1"/>
    </xf>
    <xf numFmtId="164" fontId="32" fillId="6" borderId="8" xfId="0" applyNumberFormat="1" applyFont="1" applyFill="1" applyBorder="1" applyAlignment="1">
      <alignment horizontal="center" vertical="center" wrapText="1"/>
    </xf>
    <xf numFmtId="164" fontId="33" fillId="8" borderId="5" xfId="0" applyNumberFormat="1" applyFont="1" applyFill="1" applyBorder="1" applyAlignment="1">
      <alignment horizontal="center" vertical="center" wrapText="1"/>
    </xf>
    <xf numFmtId="164" fontId="33" fillId="8" borderId="7" xfId="0" applyNumberFormat="1" applyFont="1" applyFill="1" applyBorder="1" applyAlignment="1">
      <alignment horizontal="center" vertical="center" wrapText="1"/>
    </xf>
    <xf numFmtId="164" fontId="33" fillId="8" borderId="10" xfId="0" applyNumberFormat="1" applyFont="1" applyFill="1" applyBorder="1" applyAlignment="1">
      <alignment horizontal="center" vertical="center" wrapText="1"/>
    </xf>
    <xf numFmtId="164" fontId="32" fillId="13" borderId="3" xfId="0" applyNumberFormat="1" applyFont="1" applyFill="1" applyBorder="1" applyAlignment="1">
      <alignment horizontal="center" vertical="center" wrapText="1"/>
    </xf>
    <xf numFmtId="164" fontId="32" fillId="13" borderId="6" xfId="0" applyNumberFormat="1" applyFont="1" applyFill="1" applyBorder="1" applyAlignment="1">
      <alignment horizontal="center" vertical="center" wrapText="1"/>
    </xf>
    <xf numFmtId="164" fontId="32" fillId="13" borderId="8" xfId="0" applyNumberFormat="1" applyFont="1" applyFill="1" applyBorder="1" applyAlignment="1">
      <alignment horizontal="center" vertical="center" wrapText="1"/>
    </xf>
    <xf numFmtId="164" fontId="31" fillId="16" borderId="5" xfId="0" applyNumberFormat="1" applyFont="1" applyFill="1" applyBorder="1" applyAlignment="1">
      <alignment horizontal="center" vertical="center" wrapText="1"/>
    </xf>
    <xf numFmtId="164" fontId="31" fillId="16" borderId="7" xfId="0" applyNumberFormat="1" applyFont="1" applyFill="1" applyBorder="1" applyAlignment="1">
      <alignment horizontal="center" vertical="center" wrapText="1"/>
    </xf>
    <xf numFmtId="164" fontId="31" fillId="16" borderId="10" xfId="0" applyNumberFormat="1" applyFont="1" applyFill="1" applyBorder="1" applyAlignment="1">
      <alignment horizontal="center" vertical="center" wrapText="1"/>
    </xf>
    <xf numFmtId="164" fontId="38" fillId="19" borderId="3" xfId="0" applyNumberFormat="1" applyFont="1" applyFill="1" applyBorder="1" applyAlignment="1">
      <alignment horizontal="center" vertical="center" wrapText="1"/>
    </xf>
    <xf numFmtId="164" fontId="38" fillId="19" borderId="4" xfId="0" applyNumberFormat="1" applyFont="1" applyFill="1" applyBorder="1" applyAlignment="1">
      <alignment horizontal="center" vertical="center" wrapText="1"/>
    </xf>
    <xf numFmtId="164" fontId="38" fillId="19" borderId="5" xfId="0" applyNumberFormat="1" applyFont="1" applyFill="1" applyBorder="1" applyAlignment="1">
      <alignment horizontal="center" vertical="center" wrapText="1"/>
    </xf>
    <xf numFmtId="164" fontId="38" fillId="19" borderId="8" xfId="0" applyNumberFormat="1" applyFont="1" applyFill="1" applyBorder="1" applyAlignment="1">
      <alignment horizontal="center" vertical="center" wrapText="1"/>
    </xf>
    <xf numFmtId="164" fontId="38" fillId="19" borderId="9" xfId="0" applyNumberFormat="1" applyFont="1" applyFill="1" applyBorder="1" applyAlignment="1">
      <alignment horizontal="center" vertical="center" wrapText="1"/>
    </xf>
    <xf numFmtId="164" fontId="38" fillId="19" borderId="10" xfId="0" applyNumberFormat="1" applyFont="1" applyFill="1" applyBorder="1" applyAlignment="1">
      <alignment horizontal="center" vertical="center" wrapText="1"/>
    </xf>
    <xf numFmtId="164" fontId="47" fillId="20" borderId="4" xfId="0" applyNumberFormat="1" applyFont="1" applyFill="1" applyBorder="1" applyAlignment="1">
      <alignment horizontal="left" vertical="center"/>
    </xf>
    <xf numFmtId="164" fontId="47" fillId="20" borderId="5" xfId="0" applyNumberFormat="1" applyFont="1" applyFill="1" applyBorder="1" applyAlignment="1">
      <alignment horizontal="left" vertical="center"/>
    </xf>
    <xf numFmtId="164" fontId="47" fillId="20" borderId="0" xfId="0" applyNumberFormat="1" applyFont="1" applyFill="1" applyAlignment="1">
      <alignment horizontal="left" vertical="center"/>
    </xf>
    <xf numFmtId="164" fontId="47" fillId="20" borderId="7" xfId="0" applyNumberFormat="1" applyFont="1" applyFill="1" applyBorder="1" applyAlignment="1">
      <alignment horizontal="left" vertical="center"/>
    </xf>
    <xf numFmtId="164" fontId="30" fillId="22" borderId="0" xfId="0" applyNumberFormat="1" applyFont="1" applyFill="1" applyAlignment="1">
      <alignment horizontal="left" vertical="center"/>
    </xf>
    <xf numFmtId="164" fontId="30" fillId="22" borderId="9" xfId="0" applyNumberFormat="1" applyFont="1" applyFill="1" applyBorder="1" applyAlignment="1">
      <alignment horizontal="left" vertical="center"/>
    </xf>
    <xf numFmtId="164" fontId="1" fillId="22" borderId="0" xfId="0" applyNumberFormat="1" applyFont="1" applyFill="1" applyAlignment="1">
      <alignment horizontal="left" vertical="center"/>
    </xf>
    <xf numFmtId="164" fontId="1" fillId="22" borderId="7" xfId="0" applyNumberFormat="1" applyFont="1" applyFill="1" applyBorder="1" applyAlignment="1">
      <alignment horizontal="left" vertical="center"/>
    </xf>
    <xf numFmtId="164" fontId="1" fillId="22" borderId="9" xfId="0" applyNumberFormat="1" applyFont="1" applyFill="1" applyBorder="1" applyAlignment="1">
      <alignment horizontal="left" vertical="center"/>
    </xf>
    <xf numFmtId="164" fontId="1" fillId="22" borderId="10" xfId="0" applyNumberFormat="1" applyFont="1" applyFill="1" applyBorder="1" applyAlignment="1">
      <alignment horizontal="left" vertical="center"/>
    </xf>
    <xf numFmtId="164" fontId="38" fillId="22" borderId="3" xfId="0" applyNumberFormat="1" applyFont="1" applyFill="1" applyBorder="1" applyAlignment="1">
      <alignment horizontal="center" vertical="center" wrapText="1"/>
    </xf>
    <xf numFmtId="164" fontId="38" fillId="22" borderId="4" xfId="0" applyNumberFormat="1" applyFont="1" applyFill="1" applyBorder="1" applyAlignment="1">
      <alignment horizontal="center" vertical="center" wrapText="1"/>
    </xf>
    <xf numFmtId="164" fontId="38" fillId="22" borderId="5" xfId="0" applyNumberFormat="1" applyFont="1" applyFill="1" applyBorder="1" applyAlignment="1">
      <alignment horizontal="center" vertical="center" wrapText="1"/>
    </xf>
    <xf numFmtId="164" fontId="38" fillId="22" borderId="8" xfId="0" applyNumberFormat="1" applyFont="1" applyFill="1" applyBorder="1" applyAlignment="1">
      <alignment horizontal="center" vertical="center" wrapText="1"/>
    </xf>
    <xf numFmtId="164" fontId="38" fillId="22" borderId="9" xfId="0" applyNumberFormat="1" applyFont="1" applyFill="1" applyBorder="1" applyAlignment="1">
      <alignment horizontal="center" vertical="center" wrapText="1"/>
    </xf>
    <xf numFmtId="164" fontId="38" fillId="22" borderId="10" xfId="0" applyNumberFormat="1" applyFont="1" applyFill="1" applyBorder="1" applyAlignment="1">
      <alignment horizontal="center" vertical="center" wrapText="1"/>
    </xf>
    <xf numFmtId="164" fontId="29" fillId="22" borderId="6" xfId="0" applyNumberFormat="1" applyFont="1" applyFill="1" applyBorder="1" applyAlignment="1">
      <alignment horizontal="center" vertical="center" wrapText="1"/>
    </xf>
    <xf numFmtId="164" fontId="49" fillId="21" borderId="8" xfId="0" applyNumberFormat="1" applyFont="1" applyFill="1" applyBorder="1" applyAlignment="1">
      <alignment horizontal="left" vertical="center" wrapText="1"/>
    </xf>
    <xf numFmtId="164" fontId="49" fillId="21" borderId="9" xfId="0" applyNumberFormat="1" applyFont="1" applyFill="1" applyBorder="1" applyAlignment="1">
      <alignment horizontal="left" vertical="center" wrapText="1"/>
    </xf>
    <xf numFmtId="164" fontId="47" fillId="21" borderId="9" xfId="0" applyNumberFormat="1" applyFont="1" applyFill="1" applyBorder="1" applyAlignment="1">
      <alignment horizontal="left" vertical="center"/>
    </xf>
    <xf numFmtId="164" fontId="47" fillId="21" borderId="10" xfId="0" applyNumberFormat="1" applyFont="1" applyFill="1" applyBorder="1" applyAlignment="1">
      <alignment horizontal="left" vertical="center"/>
    </xf>
    <xf numFmtId="164" fontId="25" fillId="10" borderId="3" xfId="0" applyNumberFormat="1" applyFont="1" applyFill="1" applyBorder="1" applyAlignment="1">
      <alignment horizontal="center" vertical="center"/>
    </xf>
    <xf numFmtId="164" fontId="25" fillId="10" borderId="5" xfId="0" applyNumberFormat="1" applyFont="1" applyFill="1" applyBorder="1" applyAlignment="1">
      <alignment horizontal="center" vertical="center"/>
    </xf>
    <xf numFmtId="164" fontId="25" fillId="10" borderId="8" xfId="0" applyNumberFormat="1" applyFont="1" applyFill="1" applyBorder="1" applyAlignment="1">
      <alignment horizontal="center" vertical="center"/>
    </xf>
    <xf numFmtId="164" fontId="25" fillId="10" borderId="10" xfId="0" applyNumberFormat="1" applyFont="1" applyFill="1" applyBorder="1" applyAlignment="1">
      <alignment horizontal="center" vertical="center"/>
    </xf>
    <xf numFmtId="164" fontId="25" fillId="9" borderId="3" xfId="0" applyNumberFormat="1" applyFont="1" applyFill="1" applyBorder="1" applyAlignment="1">
      <alignment horizontal="center" vertical="center"/>
    </xf>
    <xf numFmtId="164" fontId="25" fillId="9" borderId="5" xfId="0" applyNumberFormat="1" applyFont="1" applyFill="1" applyBorder="1" applyAlignment="1">
      <alignment horizontal="center" vertical="center"/>
    </xf>
    <xf numFmtId="164" fontId="25" fillId="9" borderId="8" xfId="0" applyNumberFormat="1" applyFont="1" applyFill="1" applyBorder="1" applyAlignment="1">
      <alignment horizontal="center" vertical="center"/>
    </xf>
    <xf numFmtId="164" fontId="25" fillId="9" borderId="10" xfId="0" applyNumberFormat="1" applyFont="1" applyFill="1" applyBorder="1" applyAlignment="1">
      <alignment horizontal="center" vertical="center"/>
    </xf>
    <xf numFmtId="164" fontId="38" fillId="21" borderId="3" xfId="0" applyNumberFormat="1" applyFont="1" applyFill="1" applyBorder="1" applyAlignment="1">
      <alignment horizontal="center" vertical="center" wrapText="1"/>
    </xf>
    <xf numFmtId="164" fontId="38" fillId="21" borderId="4" xfId="0" applyNumberFormat="1" applyFont="1" applyFill="1" applyBorder="1" applyAlignment="1">
      <alignment horizontal="center" vertical="center" wrapText="1"/>
    </xf>
    <xf numFmtId="164" fontId="38" fillId="21" borderId="5" xfId="0" applyNumberFormat="1" applyFont="1" applyFill="1" applyBorder="1" applyAlignment="1">
      <alignment horizontal="center" vertical="center" wrapText="1"/>
    </xf>
    <xf numFmtId="164" fontId="38" fillId="21" borderId="8" xfId="0" applyNumberFormat="1" applyFont="1" applyFill="1" applyBorder="1" applyAlignment="1">
      <alignment horizontal="center" vertical="center" wrapText="1"/>
    </xf>
    <xf numFmtId="164" fontId="38" fillId="21" borderId="9" xfId="0" applyNumberFormat="1" applyFont="1" applyFill="1" applyBorder="1" applyAlignment="1">
      <alignment horizontal="center" vertical="center" wrapText="1"/>
    </xf>
    <xf numFmtId="164" fontId="38" fillId="21" borderId="10" xfId="0" applyNumberFormat="1" applyFont="1" applyFill="1" applyBorder="1" applyAlignment="1">
      <alignment horizontal="center" vertical="center" wrapText="1"/>
    </xf>
    <xf numFmtId="164" fontId="5" fillId="3" borderId="5" xfId="0" applyNumberFormat="1" applyFont="1" applyFill="1" applyBorder="1" applyAlignment="1">
      <alignment horizontal="center" vertical="center" wrapText="1"/>
    </xf>
    <xf numFmtId="164" fontId="5" fillId="3" borderId="10" xfId="0" applyNumberFormat="1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center" vertical="center"/>
    </xf>
    <xf numFmtId="164" fontId="5" fillId="3" borderId="9" xfId="0" applyNumberFormat="1" applyFont="1" applyFill="1" applyBorder="1" applyAlignment="1">
      <alignment horizontal="center" vertical="center"/>
    </xf>
    <xf numFmtId="164" fontId="5" fillId="3" borderId="4" xfId="0" applyNumberFormat="1" applyFont="1" applyFill="1" applyBorder="1" applyAlignment="1">
      <alignment horizontal="center" vertical="center" wrapText="1"/>
    </xf>
    <xf numFmtId="164" fontId="5" fillId="3" borderId="9" xfId="0" applyNumberFormat="1" applyFont="1" applyFill="1" applyBorder="1" applyAlignment="1">
      <alignment horizontal="center" vertical="center" wrapText="1"/>
    </xf>
    <xf numFmtId="164" fontId="47" fillId="20" borderId="9" xfId="0" applyNumberFormat="1" applyFont="1" applyFill="1" applyBorder="1" applyAlignment="1">
      <alignment horizontal="left" vertical="center"/>
    </xf>
    <xf numFmtId="164" fontId="47" fillId="20" borderId="10" xfId="0" applyNumberFormat="1" applyFont="1" applyFill="1" applyBorder="1" applyAlignment="1">
      <alignment horizontal="left" vertical="center"/>
    </xf>
    <xf numFmtId="0" fontId="40" fillId="15" borderId="3" xfId="0" applyFont="1" applyFill="1" applyBorder="1" applyAlignment="1">
      <alignment horizontal="center" vertical="center" wrapText="1"/>
    </xf>
    <xf numFmtId="0" fontId="40" fillId="15" borderId="5" xfId="0" applyFont="1" applyFill="1" applyBorder="1" applyAlignment="1">
      <alignment horizontal="center" vertical="center" wrapText="1"/>
    </xf>
    <xf numFmtId="0" fontId="40" fillId="15" borderId="8" xfId="0" applyFont="1" applyFill="1" applyBorder="1" applyAlignment="1">
      <alignment horizontal="center" vertical="center" wrapText="1"/>
    </xf>
    <xf numFmtId="0" fontId="40" fillId="15" borderId="10" xfId="0" applyFont="1" applyFill="1" applyBorder="1" applyAlignment="1">
      <alignment horizontal="center" vertical="center" wrapText="1"/>
    </xf>
    <xf numFmtId="164" fontId="38" fillId="18" borderId="3" xfId="0" applyNumberFormat="1" applyFont="1" applyFill="1" applyBorder="1" applyAlignment="1">
      <alignment horizontal="center" vertical="center" wrapText="1"/>
    </xf>
    <xf numFmtId="164" fontId="38" fillId="18" borderId="4" xfId="0" applyNumberFormat="1" applyFont="1" applyFill="1" applyBorder="1" applyAlignment="1">
      <alignment horizontal="center" vertical="center" wrapText="1"/>
    </xf>
    <xf numFmtId="164" fontId="38" fillId="18" borderId="5" xfId="0" applyNumberFormat="1" applyFont="1" applyFill="1" applyBorder="1" applyAlignment="1">
      <alignment horizontal="center" vertical="center" wrapText="1"/>
    </xf>
    <xf numFmtId="164" fontId="38" fillId="18" borderId="8" xfId="0" applyNumberFormat="1" applyFont="1" applyFill="1" applyBorder="1" applyAlignment="1">
      <alignment horizontal="center" vertical="center" wrapText="1"/>
    </xf>
    <xf numFmtId="164" fontId="38" fillId="18" borderId="9" xfId="0" applyNumberFormat="1" applyFont="1" applyFill="1" applyBorder="1" applyAlignment="1">
      <alignment horizontal="center" vertical="center" wrapText="1"/>
    </xf>
    <xf numFmtId="164" fontId="38" fillId="18" borderId="10" xfId="0" applyNumberFormat="1" applyFont="1" applyFill="1" applyBorder="1" applyAlignment="1">
      <alignment horizontal="center" vertical="center" wrapText="1"/>
    </xf>
    <xf numFmtId="164" fontId="38" fillId="20" borderId="3" xfId="0" applyNumberFormat="1" applyFont="1" applyFill="1" applyBorder="1" applyAlignment="1">
      <alignment horizontal="center" vertical="center" wrapText="1"/>
    </xf>
    <xf numFmtId="164" fontId="38" fillId="20" borderId="4" xfId="0" applyNumberFormat="1" applyFont="1" applyFill="1" applyBorder="1" applyAlignment="1">
      <alignment horizontal="center" vertical="center" wrapText="1"/>
    </xf>
    <xf numFmtId="164" fontId="38" fillId="20" borderId="5" xfId="0" applyNumberFormat="1" applyFont="1" applyFill="1" applyBorder="1" applyAlignment="1">
      <alignment horizontal="center" vertical="center" wrapText="1"/>
    </xf>
    <xf numFmtId="164" fontId="38" fillId="20" borderId="8" xfId="0" applyNumberFormat="1" applyFont="1" applyFill="1" applyBorder="1" applyAlignment="1">
      <alignment horizontal="center" vertical="center" wrapText="1"/>
    </xf>
    <xf numFmtId="164" fontId="38" fillId="20" borderId="9" xfId="0" applyNumberFormat="1" applyFont="1" applyFill="1" applyBorder="1" applyAlignment="1">
      <alignment horizontal="center" vertical="center" wrapText="1"/>
    </xf>
    <xf numFmtId="164" fontId="38" fillId="20" borderId="10" xfId="0" applyNumberFormat="1" applyFont="1" applyFill="1" applyBorder="1" applyAlignment="1">
      <alignment horizontal="center" vertical="center" wrapText="1"/>
    </xf>
    <xf numFmtId="164" fontId="49" fillId="20" borderId="3" xfId="0" applyNumberFormat="1" applyFont="1" applyFill="1" applyBorder="1" applyAlignment="1">
      <alignment horizontal="left" vertical="center" wrapText="1"/>
    </xf>
    <xf numFmtId="164" fontId="49" fillId="20" borderId="4" xfId="0" applyNumberFormat="1" applyFont="1" applyFill="1" applyBorder="1" applyAlignment="1">
      <alignment horizontal="left" vertical="center" wrapText="1"/>
    </xf>
    <xf numFmtId="164" fontId="49" fillId="20" borderId="6" xfId="0" applyNumberFormat="1" applyFont="1" applyFill="1" applyBorder="1" applyAlignment="1">
      <alignment horizontal="left" vertical="center" wrapText="1"/>
    </xf>
    <xf numFmtId="164" fontId="49" fillId="20" borderId="0" xfId="0" applyNumberFormat="1" applyFont="1" applyFill="1" applyAlignment="1">
      <alignment horizontal="left" vertical="center" wrapText="1"/>
    </xf>
    <xf numFmtId="164" fontId="49" fillId="20" borderId="8" xfId="0" applyNumberFormat="1" applyFont="1" applyFill="1" applyBorder="1" applyAlignment="1">
      <alignment horizontal="left" vertical="center" wrapText="1"/>
    </xf>
    <xf numFmtId="164" fontId="49" fillId="20" borderId="9" xfId="0" applyNumberFormat="1" applyFont="1" applyFill="1" applyBorder="1" applyAlignment="1">
      <alignment horizontal="left" vertical="center" wrapText="1"/>
    </xf>
    <xf numFmtId="164" fontId="29" fillId="22" borderId="8" xfId="0" applyNumberFormat="1" applyFont="1" applyFill="1" applyBorder="1" applyAlignment="1">
      <alignment horizontal="center" vertical="center" wrapText="1"/>
    </xf>
    <xf numFmtId="164" fontId="39" fillId="0" borderId="0" xfId="0" applyNumberFormat="1" applyFont="1" applyAlignment="1">
      <alignment horizontal="center" vertical="center"/>
    </xf>
    <xf numFmtId="164" fontId="39" fillId="0" borderId="9" xfId="0" applyNumberFormat="1" applyFont="1" applyBorder="1" applyAlignment="1">
      <alignment horizontal="center" vertical="center"/>
    </xf>
    <xf numFmtId="164" fontId="7" fillId="3" borderId="3" xfId="0" applyNumberFormat="1" applyFont="1" applyFill="1" applyBorder="1" applyAlignment="1">
      <alignment horizontal="center" vertical="center" wrapText="1"/>
    </xf>
    <xf numFmtId="164" fontId="7" fillId="3" borderId="8" xfId="0" applyNumberFormat="1" applyFont="1" applyFill="1" applyBorder="1" applyAlignment="1">
      <alignment horizontal="center" vertical="center" wrapText="1"/>
    </xf>
    <xf numFmtId="164" fontId="5" fillId="18" borderId="5" xfId="0" applyNumberFormat="1" applyFont="1" applyFill="1" applyBorder="1" applyAlignment="1">
      <alignment horizontal="center" vertical="center" wrapText="1"/>
    </xf>
    <xf numFmtId="164" fontId="5" fillId="18" borderId="10" xfId="0" applyNumberFormat="1" applyFont="1" applyFill="1" applyBorder="1" applyAlignment="1">
      <alignment horizontal="center" vertical="center" wrapText="1"/>
    </xf>
    <xf numFmtId="164" fontId="5" fillId="18" borderId="4" xfId="0" applyNumberFormat="1" applyFont="1" applyFill="1" applyBorder="1" applyAlignment="1">
      <alignment horizontal="center" vertical="center" wrapText="1"/>
    </xf>
    <xf numFmtId="164" fontId="5" fillId="18" borderId="9" xfId="0" applyNumberFormat="1" applyFont="1" applyFill="1" applyBorder="1" applyAlignment="1">
      <alignment horizontal="center" vertical="center" wrapText="1"/>
    </xf>
    <xf numFmtId="164" fontId="5" fillId="18" borderId="3" xfId="0" applyNumberFormat="1" applyFont="1" applyFill="1" applyBorder="1" applyAlignment="1">
      <alignment horizontal="center" vertical="center"/>
    </xf>
    <xf numFmtId="164" fontId="5" fillId="18" borderId="8" xfId="0" applyNumberFormat="1" applyFont="1" applyFill="1" applyBorder="1" applyAlignment="1">
      <alignment horizontal="center" vertical="center"/>
    </xf>
    <xf numFmtId="164" fontId="16" fillId="2" borderId="3" xfId="0" applyNumberFormat="1" applyFont="1" applyFill="1" applyBorder="1" applyAlignment="1">
      <alignment horizontal="center" vertical="center" wrapText="1"/>
    </xf>
    <xf numFmtId="164" fontId="16" fillId="2" borderId="4" xfId="0" applyNumberFormat="1" applyFont="1" applyFill="1" applyBorder="1" applyAlignment="1">
      <alignment horizontal="center" vertical="center" wrapText="1"/>
    </xf>
    <xf numFmtId="164" fontId="16" fillId="2" borderId="5" xfId="0" applyNumberFormat="1" applyFont="1" applyFill="1" applyBorder="1" applyAlignment="1">
      <alignment horizontal="center" vertical="center" wrapText="1"/>
    </xf>
    <xf numFmtId="164" fontId="16" fillId="2" borderId="8" xfId="0" applyNumberFormat="1" applyFont="1" applyFill="1" applyBorder="1" applyAlignment="1">
      <alignment horizontal="center" vertical="center" wrapText="1"/>
    </xf>
    <xf numFmtId="164" fontId="16" fillId="2" borderId="9" xfId="0" applyNumberFormat="1" applyFont="1" applyFill="1" applyBorder="1" applyAlignment="1">
      <alignment horizontal="center" vertical="center" wrapText="1"/>
    </xf>
    <xf numFmtId="164" fontId="16" fillId="2" borderId="10" xfId="0" applyNumberFormat="1" applyFont="1" applyFill="1" applyBorder="1" applyAlignment="1">
      <alignment horizontal="center" vertical="center" wrapText="1"/>
    </xf>
    <xf numFmtId="164" fontId="38" fillId="3" borderId="3" xfId="0" applyNumberFormat="1" applyFont="1" applyFill="1" applyBorder="1" applyAlignment="1">
      <alignment horizontal="center" vertical="center" wrapText="1"/>
    </xf>
    <xf numFmtId="164" fontId="38" fillId="3" borderId="4" xfId="0" applyNumberFormat="1" applyFont="1" applyFill="1" applyBorder="1" applyAlignment="1">
      <alignment horizontal="center" vertical="center" wrapText="1"/>
    </xf>
    <xf numFmtId="164" fontId="38" fillId="3" borderId="5" xfId="0" applyNumberFormat="1" applyFont="1" applyFill="1" applyBorder="1" applyAlignment="1">
      <alignment horizontal="center" vertical="center" wrapText="1"/>
    </xf>
    <xf numFmtId="164" fontId="38" fillId="3" borderId="8" xfId="0" applyNumberFormat="1" applyFont="1" applyFill="1" applyBorder="1" applyAlignment="1">
      <alignment horizontal="center" vertical="center" wrapText="1"/>
    </xf>
    <xf numFmtId="164" fontId="38" fillId="3" borderId="9" xfId="0" applyNumberFormat="1" applyFont="1" applyFill="1" applyBorder="1" applyAlignment="1">
      <alignment horizontal="center" vertical="center" wrapText="1"/>
    </xf>
    <xf numFmtId="164" fontId="38" fillId="3" borderId="10" xfId="0" applyNumberFormat="1" applyFont="1" applyFill="1" applyBorder="1" applyAlignment="1">
      <alignment horizontal="center" vertical="center" wrapText="1"/>
    </xf>
    <xf numFmtId="164" fontId="46" fillId="17" borderId="14" xfId="0" applyNumberFormat="1" applyFont="1" applyFill="1" applyBorder="1" applyAlignment="1">
      <alignment horizontal="center"/>
    </xf>
    <xf numFmtId="164" fontId="46" fillId="17" borderId="15" xfId="0" applyNumberFormat="1" applyFont="1" applyFill="1" applyBorder="1" applyAlignment="1">
      <alignment horizontal="center"/>
    </xf>
    <xf numFmtId="164" fontId="46" fillId="17" borderId="16" xfId="0" applyNumberFormat="1" applyFont="1" applyFill="1" applyBorder="1" applyAlignment="1">
      <alignment horizontal="center"/>
    </xf>
    <xf numFmtId="164" fontId="6" fillId="2" borderId="5" xfId="0" applyNumberFormat="1" applyFont="1" applyFill="1" applyBorder="1" applyAlignment="1">
      <alignment horizontal="center" vertical="center" wrapText="1"/>
    </xf>
    <xf numFmtId="164" fontId="6" fillId="2" borderId="10" xfId="0" applyNumberFormat="1" applyFont="1" applyFill="1" applyBorder="1" applyAlignment="1">
      <alignment horizontal="center" vertical="center" wrapText="1"/>
    </xf>
    <xf numFmtId="164" fontId="6" fillId="2" borderId="4" xfId="0" applyNumberFormat="1" applyFont="1" applyFill="1" applyBorder="1" applyAlignment="1">
      <alignment horizontal="center" vertical="center" wrapText="1"/>
    </xf>
    <xf numFmtId="164" fontId="6" fillId="2" borderId="9" xfId="0" applyNumberFormat="1" applyFont="1" applyFill="1" applyBorder="1" applyAlignment="1">
      <alignment horizontal="center" vertical="center" wrapText="1"/>
    </xf>
    <xf numFmtId="164" fontId="1" fillId="17" borderId="6" xfId="0" applyNumberFormat="1" applyFont="1" applyFill="1" applyBorder="1" applyAlignment="1"/>
    <xf numFmtId="164" fontId="1" fillId="17" borderId="0" xfId="0" applyNumberFormat="1" applyFont="1" applyFill="1" applyAlignment="1"/>
    <xf numFmtId="164" fontId="6" fillId="2" borderId="3" xfId="0" applyNumberFormat="1" applyFont="1" applyFill="1" applyBorder="1" applyAlignment="1">
      <alignment horizontal="center" vertical="center" wrapText="1"/>
    </xf>
    <xf numFmtId="164" fontId="6" fillId="2" borderId="8" xfId="0" applyNumberFormat="1" applyFont="1" applyFill="1" applyBorder="1" applyAlignment="1">
      <alignment horizontal="center" vertical="center" wrapText="1"/>
    </xf>
    <xf numFmtId="164" fontId="1" fillId="23" borderId="6" xfId="0" applyNumberFormat="1" applyFont="1" applyFill="1" applyBorder="1"/>
    <xf numFmtId="164" fontId="1" fillId="23" borderId="8" xfId="0" applyNumberFormat="1" applyFont="1" applyFill="1" applyBorder="1"/>
    <xf numFmtId="164" fontId="1" fillId="23" borderId="14" xfId="0" applyNumberFormat="1" applyFont="1" applyFill="1" applyBorder="1"/>
    <xf numFmtId="164" fontId="1" fillId="23" borderId="16" xfId="0" applyNumberFormat="1" applyFont="1" applyFill="1" applyBorder="1"/>
    <xf numFmtId="164" fontId="1" fillId="23" borderId="7" xfId="0" applyNumberFormat="1" applyFont="1" applyFill="1" applyBorder="1" applyAlignment="1">
      <alignment horizontal="left"/>
    </xf>
    <xf numFmtId="164" fontId="1" fillId="23" borderId="1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FFC1"/>
      <color rgb="FFFFFFC9"/>
      <color rgb="FFD1F4F3"/>
      <color rgb="FFCCFFCC"/>
      <color rgb="FFFFE7FF"/>
      <color rgb="FFB7B7FF"/>
      <color rgb="FF9999FF"/>
      <color rgb="FFFFFFCC"/>
      <color rgb="FFF1DBDB"/>
      <color rgb="FFFEA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 b="1"/>
              <a:t>Computed Heat Transfer</a:t>
            </a:r>
            <a:r>
              <a:rPr lang="en-GB" sz="2000" b="1" baseline="0"/>
              <a:t> For Each Hour</a:t>
            </a:r>
            <a:endParaRPr lang="en-GB" sz="2000" b="1"/>
          </a:p>
        </c:rich>
      </c:tx>
      <c:layout>
        <c:manualLayout>
          <c:xMode val="edge"/>
          <c:yMode val="edge"/>
          <c:x val="0.40976986072411054"/>
          <c:y val="1.7492662990847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753753505454478E-2"/>
          <c:y val="5.3812434330117793E-2"/>
          <c:w val="0.86997966495277879"/>
          <c:h val="0.8188327536094894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'101v2'!$M$3</c:f>
              <c:strCache>
                <c:ptCount val="1"/>
                <c:pt idx="0">
                  <c:v>Heat Loss(Vent)(W)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'101v2'!$L$4:$L$173</c:f>
              <c:numCache>
                <c:formatCode>0.0000</c:formatCode>
                <c:ptCount val="170"/>
                <c:pt idx="2" formatCode="0">
                  <c:v>1</c:v>
                </c:pt>
                <c:pt idx="3" formatCode="0">
                  <c:v>2</c:v>
                </c:pt>
                <c:pt idx="4" formatCode="0">
                  <c:v>3</c:v>
                </c:pt>
                <c:pt idx="5" formatCode="0">
                  <c:v>4</c:v>
                </c:pt>
                <c:pt idx="6" formatCode="0">
                  <c:v>5</c:v>
                </c:pt>
                <c:pt idx="7" formatCode="0">
                  <c:v>6</c:v>
                </c:pt>
                <c:pt idx="8" formatCode="0">
                  <c:v>7</c:v>
                </c:pt>
                <c:pt idx="9" formatCode="0">
                  <c:v>8</c:v>
                </c:pt>
                <c:pt idx="10" formatCode="0">
                  <c:v>9</c:v>
                </c:pt>
                <c:pt idx="11" formatCode="0">
                  <c:v>10</c:v>
                </c:pt>
                <c:pt idx="12" formatCode="0">
                  <c:v>11</c:v>
                </c:pt>
                <c:pt idx="13" formatCode="0">
                  <c:v>12</c:v>
                </c:pt>
                <c:pt idx="14" formatCode="0">
                  <c:v>13</c:v>
                </c:pt>
                <c:pt idx="15" formatCode="0">
                  <c:v>14</c:v>
                </c:pt>
                <c:pt idx="16" formatCode="0">
                  <c:v>15</c:v>
                </c:pt>
                <c:pt idx="17" formatCode="0">
                  <c:v>16</c:v>
                </c:pt>
                <c:pt idx="18" formatCode="0">
                  <c:v>17</c:v>
                </c:pt>
                <c:pt idx="19" formatCode="0">
                  <c:v>18</c:v>
                </c:pt>
                <c:pt idx="20" formatCode="0">
                  <c:v>19</c:v>
                </c:pt>
                <c:pt idx="21" formatCode="0">
                  <c:v>20</c:v>
                </c:pt>
                <c:pt idx="22" formatCode="0">
                  <c:v>21</c:v>
                </c:pt>
                <c:pt idx="23" formatCode="0">
                  <c:v>22</c:v>
                </c:pt>
                <c:pt idx="24" formatCode="0">
                  <c:v>23</c:v>
                </c:pt>
                <c:pt idx="25" formatCode="0">
                  <c:v>24</c:v>
                </c:pt>
                <c:pt idx="26" formatCode="0">
                  <c:v>25</c:v>
                </c:pt>
                <c:pt idx="27" formatCode="0">
                  <c:v>26</c:v>
                </c:pt>
                <c:pt idx="28" formatCode="0">
                  <c:v>27</c:v>
                </c:pt>
                <c:pt idx="29" formatCode="0">
                  <c:v>28</c:v>
                </c:pt>
                <c:pt idx="30" formatCode="0">
                  <c:v>29</c:v>
                </c:pt>
                <c:pt idx="31" formatCode="0">
                  <c:v>30</c:v>
                </c:pt>
                <c:pt idx="32" formatCode="0">
                  <c:v>31</c:v>
                </c:pt>
                <c:pt idx="33" formatCode="0">
                  <c:v>32</c:v>
                </c:pt>
                <c:pt idx="34" formatCode="0">
                  <c:v>33</c:v>
                </c:pt>
                <c:pt idx="35" formatCode="0">
                  <c:v>34</c:v>
                </c:pt>
                <c:pt idx="36" formatCode="0">
                  <c:v>35</c:v>
                </c:pt>
                <c:pt idx="37" formatCode="0">
                  <c:v>36</c:v>
                </c:pt>
                <c:pt idx="38" formatCode="0">
                  <c:v>37</c:v>
                </c:pt>
                <c:pt idx="39" formatCode="0">
                  <c:v>38</c:v>
                </c:pt>
                <c:pt idx="40" formatCode="0">
                  <c:v>39</c:v>
                </c:pt>
                <c:pt idx="41" formatCode="0">
                  <c:v>40</c:v>
                </c:pt>
                <c:pt idx="42" formatCode="0">
                  <c:v>41</c:v>
                </c:pt>
                <c:pt idx="43" formatCode="0">
                  <c:v>42</c:v>
                </c:pt>
                <c:pt idx="44" formatCode="0">
                  <c:v>43</c:v>
                </c:pt>
                <c:pt idx="45" formatCode="0">
                  <c:v>44</c:v>
                </c:pt>
                <c:pt idx="46" formatCode="0">
                  <c:v>45</c:v>
                </c:pt>
                <c:pt idx="47" formatCode="0">
                  <c:v>46</c:v>
                </c:pt>
                <c:pt idx="48" formatCode="0">
                  <c:v>47</c:v>
                </c:pt>
                <c:pt idx="49" formatCode="0">
                  <c:v>48</c:v>
                </c:pt>
                <c:pt idx="50" formatCode="0">
                  <c:v>49</c:v>
                </c:pt>
                <c:pt idx="51" formatCode="0">
                  <c:v>50</c:v>
                </c:pt>
                <c:pt idx="52" formatCode="0">
                  <c:v>51</c:v>
                </c:pt>
                <c:pt idx="53" formatCode="0">
                  <c:v>52</c:v>
                </c:pt>
                <c:pt idx="54" formatCode="0">
                  <c:v>53</c:v>
                </c:pt>
                <c:pt idx="55" formatCode="0">
                  <c:v>54</c:v>
                </c:pt>
                <c:pt idx="56" formatCode="0">
                  <c:v>55</c:v>
                </c:pt>
                <c:pt idx="57" formatCode="0">
                  <c:v>56</c:v>
                </c:pt>
                <c:pt idx="58" formatCode="0">
                  <c:v>57</c:v>
                </c:pt>
                <c:pt idx="59" formatCode="0">
                  <c:v>58</c:v>
                </c:pt>
                <c:pt idx="60" formatCode="0">
                  <c:v>59</c:v>
                </c:pt>
                <c:pt idx="61" formatCode="0">
                  <c:v>60</c:v>
                </c:pt>
                <c:pt idx="62" formatCode="0">
                  <c:v>61</c:v>
                </c:pt>
                <c:pt idx="63" formatCode="0">
                  <c:v>62</c:v>
                </c:pt>
                <c:pt idx="64" formatCode="0">
                  <c:v>63</c:v>
                </c:pt>
                <c:pt idx="65" formatCode="0">
                  <c:v>64</c:v>
                </c:pt>
                <c:pt idx="66" formatCode="0">
                  <c:v>65</c:v>
                </c:pt>
                <c:pt idx="67" formatCode="0">
                  <c:v>66</c:v>
                </c:pt>
                <c:pt idx="68" formatCode="0">
                  <c:v>67</c:v>
                </c:pt>
                <c:pt idx="69" formatCode="0">
                  <c:v>68</c:v>
                </c:pt>
                <c:pt idx="70" formatCode="0">
                  <c:v>69</c:v>
                </c:pt>
                <c:pt idx="71" formatCode="0">
                  <c:v>70</c:v>
                </c:pt>
                <c:pt idx="72" formatCode="0">
                  <c:v>71</c:v>
                </c:pt>
                <c:pt idx="73" formatCode="0">
                  <c:v>72</c:v>
                </c:pt>
                <c:pt idx="74" formatCode="0">
                  <c:v>73</c:v>
                </c:pt>
                <c:pt idx="75" formatCode="0">
                  <c:v>74</c:v>
                </c:pt>
                <c:pt idx="76" formatCode="0">
                  <c:v>75</c:v>
                </c:pt>
                <c:pt idx="77" formatCode="0">
                  <c:v>76</c:v>
                </c:pt>
                <c:pt idx="78" formatCode="0">
                  <c:v>77</c:v>
                </c:pt>
                <c:pt idx="79" formatCode="0">
                  <c:v>78</c:v>
                </c:pt>
                <c:pt idx="80" formatCode="0">
                  <c:v>79</c:v>
                </c:pt>
                <c:pt idx="81" formatCode="0">
                  <c:v>80</c:v>
                </c:pt>
                <c:pt idx="82" formatCode="0">
                  <c:v>81</c:v>
                </c:pt>
                <c:pt idx="83" formatCode="0">
                  <c:v>82</c:v>
                </c:pt>
                <c:pt idx="84" formatCode="0">
                  <c:v>83</c:v>
                </c:pt>
                <c:pt idx="85" formatCode="0">
                  <c:v>84</c:v>
                </c:pt>
                <c:pt idx="86" formatCode="0">
                  <c:v>85</c:v>
                </c:pt>
                <c:pt idx="87" formatCode="0">
                  <c:v>86</c:v>
                </c:pt>
                <c:pt idx="88" formatCode="0">
                  <c:v>87</c:v>
                </c:pt>
                <c:pt idx="89" formatCode="0">
                  <c:v>88</c:v>
                </c:pt>
                <c:pt idx="90" formatCode="0">
                  <c:v>89</c:v>
                </c:pt>
                <c:pt idx="91" formatCode="0">
                  <c:v>90</c:v>
                </c:pt>
                <c:pt idx="92" formatCode="0">
                  <c:v>91</c:v>
                </c:pt>
                <c:pt idx="93" formatCode="0">
                  <c:v>92</c:v>
                </c:pt>
                <c:pt idx="94" formatCode="0">
                  <c:v>93</c:v>
                </c:pt>
                <c:pt idx="95" formatCode="0">
                  <c:v>94</c:v>
                </c:pt>
                <c:pt idx="96" formatCode="0">
                  <c:v>95</c:v>
                </c:pt>
                <c:pt idx="97" formatCode="0">
                  <c:v>96</c:v>
                </c:pt>
                <c:pt idx="98" formatCode="0">
                  <c:v>97</c:v>
                </c:pt>
                <c:pt idx="99" formatCode="0">
                  <c:v>98</c:v>
                </c:pt>
                <c:pt idx="100" formatCode="0">
                  <c:v>99</c:v>
                </c:pt>
                <c:pt idx="101" formatCode="0">
                  <c:v>100</c:v>
                </c:pt>
                <c:pt idx="102" formatCode="0">
                  <c:v>101</c:v>
                </c:pt>
                <c:pt idx="103" formatCode="0">
                  <c:v>102</c:v>
                </c:pt>
                <c:pt idx="104" formatCode="0">
                  <c:v>103</c:v>
                </c:pt>
                <c:pt idx="105" formatCode="0">
                  <c:v>104</c:v>
                </c:pt>
                <c:pt idx="106" formatCode="0">
                  <c:v>105</c:v>
                </c:pt>
                <c:pt idx="107" formatCode="0">
                  <c:v>106</c:v>
                </c:pt>
                <c:pt idx="108" formatCode="0">
                  <c:v>107</c:v>
                </c:pt>
                <c:pt idx="109" formatCode="0">
                  <c:v>108</c:v>
                </c:pt>
                <c:pt idx="110" formatCode="0">
                  <c:v>109</c:v>
                </c:pt>
                <c:pt idx="111" formatCode="0">
                  <c:v>110</c:v>
                </c:pt>
                <c:pt idx="112" formatCode="0">
                  <c:v>111</c:v>
                </c:pt>
                <c:pt idx="113" formatCode="0">
                  <c:v>112</c:v>
                </c:pt>
                <c:pt idx="114" formatCode="0">
                  <c:v>113</c:v>
                </c:pt>
                <c:pt idx="115" formatCode="0">
                  <c:v>114</c:v>
                </c:pt>
                <c:pt idx="116" formatCode="0">
                  <c:v>115</c:v>
                </c:pt>
                <c:pt idx="117" formatCode="0">
                  <c:v>116</c:v>
                </c:pt>
                <c:pt idx="118" formatCode="0">
                  <c:v>117</c:v>
                </c:pt>
                <c:pt idx="119" formatCode="0">
                  <c:v>118</c:v>
                </c:pt>
                <c:pt idx="120" formatCode="0">
                  <c:v>119</c:v>
                </c:pt>
                <c:pt idx="121" formatCode="0">
                  <c:v>120</c:v>
                </c:pt>
                <c:pt idx="122" formatCode="0">
                  <c:v>121</c:v>
                </c:pt>
                <c:pt idx="123" formatCode="0">
                  <c:v>122</c:v>
                </c:pt>
                <c:pt idx="124" formatCode="0">
                  <c:v>123</c:v>
                </c:pt>
                <c:pt idx="125" formatCode="0">
                  <c:v>124</c:v>
                </c:pt>
                <c:pt idx="126" formatCode="0">
                  <c:v>125</c:v>
                </c:pt>
                <c:pt idx="127" formatCode="0">
                  <c:v>126</c:v>
                </c:pt>
                <c:pt idx="128" formatCode="0">
                  <c:v>127</c:v>
                </c:pt>
                <c:pt idx="129" formatCode="0">
                  <c:v>128</c:v>
                </c:pt>
                <c:pt idx="130" formatCode="0">
                  <c:v>129</c:v>
                </c:pt>
                <c:pt idx="131" formatCode="0">
                  <c:v>130</c:v>
                </c:pt>
                <c:pt idx="132" formatCode="0">
                  <c:v>131</c:v>
                </c:pt>
                <c:pt idx="133" formatCode="0">
                  <c:v>132</c:v>
                </c:pt>
                <c:pt idx="134" formatCode="0">
                  <c:v>133</c:v>
                </c:pt>
                <c:pt idx="135" formatCode="0">
                  <c:v>134</c:v>
                </c:pt>
                <c:pt idx="136" formatCode="0">
                  <c:v>135</c:v>
                </c:pt>
                <c:pt idx="137" formatCode="0">
                  <c:v>136</c:v>
                </c:pt>
                <c:pt idx="138" formatCode="0">
                  <c:v>137</c:v>
                </c:pt>
                <c:pt idx="139" formatCode="0">
                  <c:v>138</c:v>
                </c:pt>
                <c:pt idx="140" formatCode="0">
                  <c:v>139</c:v>
                </c:pt>
                <c:pt idx="141" formatCode="0">
                  <c:v>140</c:v>
                </c:pt>
                <c:pt idx="142" formatCode="0">
                  <c:v>141</c:v>
                </c:pt>
                <c:pt idx="143" formatCode="0">
                  <c:v>142</c:v>
                </c:pt>
                <c:pt idx="144" formatCode="0">
                  <c:v>143</c:v>
                </c:pt>
                <c:pt idx="145" formatCode="0">
                  <c:v>144</c:v>
                </c:pt>
                <c:pt idx="146" formatCode="0">
                  <c:v>145</c:v>
                </c:pt>
                <c:pt idx="147" formatCode="0">
                  <c:v>146</c:v>
                </c:pt>
                <c:pt idx="148" formatCode="0">
                  <c:v>147</c:v>
                </c:pt>
                <c:pt idx="149" formatCode="0">
                  <c:v>148</c:v>
                </c:pt>
                <c:pt idx="150" formatCode="0">
                  <c:v>149</c:v>
                </c:pt>
                <c:pt idx="151" formatCode="0">
                  <c:v>150</c:v>
                </c:pt>
                <c:pt idx="152" formatCode="0">
                  <c:v>151</c:v>
                </c:pt>
                <c:pt idx="153" formatCode="0">
                  <c:v>152</c:v>
                </c:pt>
                <c:pt idx="154" formatCode="0">
                  <c:v>153</c:v>
                </c:pt>
                <c:pt idx="155" formatCode="0">
                  <c:v>154</c:v>
                </c:pt>
                <c:pt idx="156" formatCode="0">
                  <c:v>155</c:v>
                </c:pt>
                <c:pt idx="157" formatCode="0">
                  <c:v>156</c:v>
                </c:pt>
                <c:pt idx="158" formatCode="0">
                  <c:v>157</c:v>
                </c:pt>
                <c:pt idx="159" formatCode="0">
                  <c:v>158</c:v>
                </c:pt>
                <c:pt idx="160" formatCode="0">
                  <c:v>159</c:v>
                </c:pt>
                <c:pt idx="161" formatCode="0">
                  <c:v>160</c:v>
                </c:pt>
                <c:pt idx="162" formatCode="0">
                  <c:v>161</c:v>
                </c:pt>
                <c:pt idx="163" formatCode="0">
                  <c:v>162</c:v>
                </c:pt>
                <c:pt idx="164" formatCode="0">
                  <c:v>163</c:v>
                </c:pt>
                <c:pt idx="165" formatCode="0">
                  <c:v>164</c:v>
                </c:pt>
                <c:pt idx="166" formatCode="0">
                  <c:v>165</c:v>
                </c:pt>
                <c:pt idx="167" formatCode="0">
                  <c:v>166</c:v>
                </c:pt>
                <c:pt idx="168" formatCode="0">
                  <c:v>167</c:v>
                </c:pt>
                <c:pt idx="169" formatCode="0">
                  <c:v>168</c:v>
                </c:pt>
              </c:numCache>
            </c:numRef>
          </c:xVal>
          <c:yVal>
            <c:numRef>
              <c:f>'101v2'!$M$4:$M$173</c:f>
              <c:numCache>
                <c:formatCode>0.0000</c:formatCode>
                <c:ptCount val="170"/>
                <c:pt idx="2">
                  <c:v>233.42631402228869</c:v>
                </c:pt>
                <c:pt idx="3">
                  <c:v>250.93634076499151</c:v>
                </c:pt>
                <c:pt idx="4">
                  <c:v>265.97254160727232</c:v>
                </c:pt>
                <c:pt idx="5">
                  <c:v>277.51022431022631</c:v>
                </c:pt>
                <c:pt idx="6">
                  <c:v>284.76311486456945</c:v>
                </c:pt>
                <c:pt idx="7">
                  <c:v>287.23694076499152</c:v>
                </c:pt>
                <c:pt idx="8">
                  <c:v>284.76311486456945</c:v>
                </c:pt>
                <c:pt idx="9">
                  <c:v>277.51022431022631</c:v>
                </c:pt>
                <c:pt idx="10">
                  <c:v>265.97254160727232</c:v>
                </c:pt>
                <c:pt idx="11">
                  <c:v>250.93634076499151</c:v>
                </c:pt>
                <c:pt idx="12">
                  <c:v>233.42631402228869</c:v>
                </c:pt>
                <c:pt idx="13">
                  <c:v>214.63574076499157</c:v>
                </c:pt>
                <c:pt idx="14">
                  <c:v>195.84516750769441</c:v>
                </c:pt>
                <c:pt idx="15">
                  <c:v>178.33514076499159</c:v>
                </c:pt>
                <c:pt idx="16">
                  <c:v>163.29893992271082</c:v>
                </c:pt>
                <c:pt idx="17">
                  <c:v>151.7612572197568</c:v>
                </c:pt>
                <c:pt idx="18">
                  <c:v>144.50836666541369</c:v>
                </c:pt>
                <c:pt idx="19">
                  <c:v>142.03454076499156</c:v>
                </c:pt>
                <c:pt idx="20">
                  <c:v>144.50836666541366</c:v>
                </c:pt>
                <c:pt idx="21">
                  <c:v>151.7612572197568</c:v>
                </c:pt>
                <c:pt idx="22">
                  <c:v>163.29893992271079</c:v>
                </c:pt>
                <c:pt idx="23">
                  <c:v>178.33514076499154</c:v>
                </c:pt>
                <c:pt idx="24">
                  <c:v>195.84516750769436</c:v>
                </c:pt>
                <c:pt idx="25">
                  <c:v>214.63574076499154</c:v>
                </c:pt>
                <c:pt idx="26">
                  <c:v>236.23012052487613</c:v>
                </c:pt>
                <c:pt idx="27">
                  <c:v>253.74014726757895</c:v>
                </c:pt>
                <c:pt idx="28">
                  <c:v>268.77634810985973</c:v>
                </c:pt>
                <c:pt idx="29">
                  <c:v>280.31403081281377</c:v>
                </c:pt>
                <c:pt idx="30">
                  <c:v>287.56692136715685</c:v>
                </c:pt>
                <c:pt idx="31">
                  <c:v>290.04074726757892</c:v>
                </c:pt>
                <c:pt idx="32">
                  <c:v>287.56692136715691</c:v>
                </c:pt>
                <c:pt idx="33">
                  <c:v>280.31403081281377</c:v>
                </c:pt>
                <c:pt idx="34">
                  <c:v>268.77634810985973</c:v>
                </c:pt>
                <c:pt idx="35">
                  <c:v>253.74014726757895</c:v>
                </c:pt>
                <c:pt idx="36">
                  <c:v>236.23012052487607</c:v>
                </c:pt>
                <c:pt idx="37">
                  <c:v>217.439547267579</c:v>
                </c:pt>
                <c:pt idx="38">
                  <c:v>198.6489740102819</c:v>
                </c:pt>
                <c:pt idx="39">
                  <c:v>181.13894726757903</c:v>
                </c:pt>
                <c:pt idx="40">
                  <c:v>166.10274642529828</c:v>
                </c:pt>
                <c:pt idx="41">
                  <c:v>154.56506372234418</c:v>
                </c:pt>
                <c:pt idx="42">
                  <c:v>147.31217316800112</c:v>
                </c:pt>
                <c:pt idx="43">
                  <c:v>144.838347267579</c:v>
                </c:pt>
                <c:pt idx="44">
                  <c:v>147.31217316800107</c:v>
                </c:pt>
                <c:pt idx="45">
                  <c:v>154.56506372234418</c:v>
                </c:pt>
                <c:pt idx="46">
                  <c:v>166.10274642529825</c:v>
                </c:pt>
                <c:pt idx="47">
                  <c:v>181.13894726757889</c:v>
                </c:pt>
                <c:pt idx="48">
                  <c:v>198.64897401028185</c:v>
                </c:pt>
                <c:pt idx="49">
                  <c:v>217.43954726757892</c:v>
                </c:pt>
                <c:pt idx="50">
                  <c:v>228.37402928138135</c:v>
                </c:pt>
                <c:pt idx="51">
                  <c:v>245.88405602408434</c:v>
                </c:pt>
                <c:pt idx="52">
                  <c:v>260.92025686636504</c:v>
                </c:pt>
                <c:pt idx="53">
                  <c:v>272.45793956931908</c:v>
                </c:pt>
                <c:pt idx="54">
                  <c:v>279.71083012366216</c:v>
                </c:pt>
                <c:pt idx="55">
                  <c:v>282.18465602408429</c:v>
                </c:pt>
                <c:pt idx="56">
                  <c:v>279.71083012366216</c:v>
                </c:pt>
                <c:pt idx="57">
                  <c:v>272.45793956931908</c:v>
                </c:pt>
                <c:pt idx="58">
                  <c:v>260.92025686636509</c:v>
                </c:pt>
                <c:pt idx="59">
                  <c:v>245.88405602408429</c:v>
                </c:pt>
                <c:pt idx="60">
                  <c:v>228.37402928138147</c:v>
                </c:pt>
                <c:pt idx="61">
                  <c:v>209.58345602408446</c:v>
                </c:pt>
                <c:pt idx="62">
                  <c:v>190.79288276678724</c:v>
                </c:pt>
                <c:pt idx="63">
                  <c:v>173.28285602408437</c:v>
                </c:pt>
                <c:pt idx="64">
                  <c:v>158.24665518180353</c:v>
                </c:pt>
                <c:pt idx="65">
                  <c:v>146.7089724788496</c:v>
                </c:pt>
                <c:pt idx="66">
                  <c:v>139.45608192450641</c:v>
                </c:pt>
                <c:pt idx="67">
                  <c:v>136.98225602408431</c:v>
                </c:pt>
                <c:pt idx="68">
                  <c:v>139.45608192450638</c:v>
                </c:pt>
                <c:pt idx="69">
                  <c:v>146.70897247884955</c:v>
                </c:pt>
                <c:pt idx="70">
                  <c:v>158.24665518180345</c:v>
                </c:pt>
                <c:pt idx="71">
                  <c:v>173.28285602408431</c:v>
                </c:pt>
                <c:pt idx="72">
                  <c:v>190.79288276678727</c:v>
                </c:pt>
                <c:pt idx="73">
                  <c:v>209.58345602408426</c:v>
                </c:pt>
                <c:pt idx="74">
                  <c:v>215.77383723321256</c:v>
                </c:pt>
                <c:pt idx="75">
                  <c:v>233.28386397591558</c:v>
                </c:pt>
                <c:pt idx="76">
                  <c:v>248.32006481819641</c:v>
                </c:pt>
                <c:pt idx="77">
                  <c:v>259.85774752115032</c:v>
                </c:pt>
                <c:pt idx="78">
                  <c:v>267.11063807549351</c:v>
                </c:pt>
                <c:pt idx="79">
                  <c:v>269.58446397591564</c:v>
                </c:pt>
                <c:pt idx="80">
                  <c:v>267.11063807549351</c:v>
                </c:pt>
                <c:pt idx="81">
                  <c:v>259.85774752115043</c:v>
                </c:pt>
                <c:pt idx="82">
                  <c:v>248.3200648181965</c:v>
                </c:pt>
                <c:pt idx="83">
                  <c:v>233.28386397591589</c:v>
                </c:pt>
                <c:pt idx="84">
                  <c:v>215.77383723321267</c:v>
                </c:pt>
                <c:pt idx="85">
                  <c:v>196.98326397591569</c:v>
                </c:pt>
                <c:pt idx="86">
                  <c:v>178.19269071861848</c:v>
                </c:pt>
                <c:pt idx="87">
                  <c:v>160.68266397591574</c:v>
                </c:pt>
                <c:pt idx="88">
                  <c:v>145.64646313363505</c:v>
                </c:pt>
                <c:pt idx="89">
                  <c:v>134.10878043068095</c:v>
                </c:pt>
                <c:pt idx="90">
                  <c:v>126.85588987633776</c:v>
                </c:pt>
                <c:pt idx="91">
                  <c:v>124.38206397591564</c:v>
                </c:pt>
                <c:pt idx="92">
                  <c:v>126.8558898763377</c:v>
                </c:pt>
                <c:pt idx="93">
                  <c:v>134.10878043068072</c:v>
                </c:pt>
                <c:pt idx="94">
                  <c:v>145.64646313363477</c:v>
                </c:pt>
                <c:pt idx="95">
                  <c:v>160.6826639759156</c:v>
                </c:pt>
                <c:pt idx="96">
                  <c:v>178.19269071861856</c:v>
                </c:pt>
                <c:pt idx="97">
                  <c:v>196.98326397591555</c:v>
                </c:pt>
                <c:pt idx="98">
                  <c:v>207.9177459897179</c:v>
                </c:pt>
                <c:pt idx="99">
                  <c:v>225.42777273242086</c:v>
                </c:pt>
                <c:pt idx="100">
                  <c:v>240.4639735747017</c:v>
                </c:pt>
                <c:pt idx="101">
                  <c:v>252.00165627765577</c:v>
                </c:pt>
                <c:pt idx="102">
                  <c:v>259.25454683199888</c:v>
                </c:pt>
                <c:pt idx="103">
                  <c:v>261.72837273242095</c:v>
                </c:pt>
                <c:pt idx="104">
                  <c:v>259.25454683199888</c:v>
                </c:pt>
                <c:pt idx="105">
                  <c:v>252.00165627765571</c:v>
                </c:pt>
                <c:pt idx="106">
                  <c:v>240.46397357470164</c:v>
                </c:pt>
                <c:pt idx="107">
                  <c:v>225.42777273242098</c:v>
                </c:pt>
                <c:pt idx="108">
                  <c:v>207.91774598971827</c:v>
                </c:pt>
                <c:pt idx="109">
                  <c:v>189.12717273242103</c:v>
                </c:pt>
                <c:pt idx="110">
                  <c:v>170.33659947512405</c:v>
                </c:pt>
                <c:pt idx="111">
                  <c:v>152.82657273242086</c:v>
                </c:pt>
                <c:pt idx="112">
                  <c:v>137.79037189014019</c:v>
                </c:pt>
                <c:pt idx="113">
                  <c:v>126.25268918718626</c:v>
                </c:pt>
                <c:pt idx="114">
                  <c:v>118.99979863284308</c:v>
                </c:pt>
                <c:pt idx="115">
                  <c:v>116.52597273242097</c:v>
                </c:pt>
                <c:pt idx="116">
                  <c:v>118.9997986328431</c:v>
                </c:pt>
                <c:pt idx="117">
                  <c:v>126.25268918718619</c:v>
                </c:pt>
                <c:pt idx="118">
                  <c:v>137.79037189014008</c:v>
                </c:pt>
                <c:pt idx="119">
                  <c:v>152.82657273242091</c:v>
                </c:pt>
                <c:pt idx="120">
                  <c:v>170.33659947512365</c:v>
                </c:pt>
                <c:pt idx="121">
                  <c:v>189.12717273242063</c:v>
                </c:pt>
                <c:pt idx="122">
                  <c:v>210.72155249230551</c:v>
                </c:pt>
                <c:pt idx="123">
                  <c:v>228.23157923500827</c:v>
                </c:pt>
                <c:pt idx="124">
                  <c:v>243.26778007728896</c:v>
                </c:pt>
                <c:pt idx="125">
                  <c:v>254.80546278024303</c:v>
                </c:pt>
                <c:pt idx="126">
                  <c:v>262.05835333458623</c:v>
                </c:pt>
                <c:pt idx="127">
                  <c:v>264.53217923500841</c:v>
                </c:pt>
                <c:pt idx="128">
                  <c:v>262.05835333458623</c:v>
                </c:pt>
                <c:pt idx="129">
                  <c:v>254.80546278024329</c:v>
                </c:pt>
                <c:pt idx="130">
                  <c:v>243.26778007728927</c:v>
                </c:pt>
                <c:pt idx="131">
                  <c:v>228.23157923500841</c:v>
                </c:pt>
                <c:pt idx="132">
                  <c:v>210.72155249230545</c:v>
                </c:pt>
                <c:pt idx="133">
                  <c:v>191.93097923500821</c:v>
                </c:pt>
                <c:pt idx="134">
                  <c:v>173.14040597771148</c:v>
                </c:pt>
                <c:pt idx="135">
                  <c:v>155.63037923500852</c:v>
                </c:pt>
                <c:pt idx="136">
                  <c:v>140.59417839272763</c:v>
                </c:pt>
                <c:pt idx="137">
                  <c:v>129.05649568977358</c:v>
                </c:pt>
                <c:pt idx="138">
                  <c:v>121.80360513543044</c:v>
                </c:pt>
                <c:pt idx="139">
                  <c:v>119.32977923500839</c:v>
                </c:pt>
                <c:pt idx="140">
                  <c:v>121.80360513543044</c:v>
                </c:pt>
                <c:pt idx="141">
                  <c:v>129.05649568977358</c:v>
                </c:pt>
                <c:pt idx="142">
                  <c:v>140.59417839272729</c:v>
                </c:pt>
                <c:pt idx="143">
                  <c:v>155.63037923500855</c:v>
                </c:pt>
                <c:pt idx="144">
                  <c:v>173.14040597771103</c:v>
                </c:pt>
                <c:pt idx="145">
                  <c:v>191.93097923500827</c:v>
                </c:pt>
                <c:pt idx="146">
                  <c:v>222.07393325729709</c:v>
                </c:pt>
                <c:pt idx="147">
                  <c:v>239.58395999999959</c:v>
                </c:pt>
                <c:pt idx="148">
                  <c:v>254.62016084228088</c:v>
                </c:pt>
                <c:pt idx="149">
                  <c:v>266.15784354523464</c:v>
                </c:pt>
                <c:pt idx="150">
                  <c:v>273.41073409957784</c:v>
                </c:pt>
                <c:pt idx="151">
                  <c:v>275.88455999999996</c:v>
                </c:pt>
                <c:pt idx="152">
                  <c:v>273.41073409957795</c:v>
                </c:pt>
                <c:pt idx="153">
                  <c:v>266.15784354523487</c:v>
                </c:pt>
                <c:pt idx="154">
                  <c:v>254.62016084228082</c:v>
                </c:pt>
                <c:pt idx="155">
                  <c:v>239.58396000000002</c:v>
                </c:pt>
                <c:pt idx="156">
                  <c:v>222.07393325729706</c:v>
                </c:pt>
                <c:pt idx="157">
                  <c:v>203.28336000000033</c:v>
                </c:pt>
                <c:pt idx="158">
                  <c:v>184.49278674270312</c:v>
                </c:pt>
                <c:pt idx="159">
                  <c:v>166.9827600000001</c:v>
                </c:pt>
                <c:pt idx="160">
                  <c:v>151.94655915771926</c:v>
                </c:pt>
                <c:pt idx="161">
                  <c:v>140.40887645476516</c:v>
                </c:pt>
                <c:pt idx="162">
                  <c:v>133.15598590042217</c:v>
                </c:pt>
                <c:pt idx="163">
                  <c:v>130.68215999999998</c:v>
                </c:pt>
                <c:pt idx="164">
                  <c:v>133.15598590042202</c:v>
                </c:pt>
                <c:pt idx="165">
                  <c:v>140.40887645476491</c:v>
                </c:pt>
                <c:pt idx="166">
                  <c:v>151.94655915771889</c:v>
                </c:pt>
                <c:pt idx="167">
                  <c:v>166.98276000000013</c:v>
                </c:pt>
                <c:pt idx="168">
                  <c:v>184.49278674270312</c:v>
                </c:pt>
                <c:pt idx="169">
                  <c:v>203.28335999999985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06-4402-9C02-49C37A970645}"/>
            </c:ext>
          </c:extLst>
        </c:ser>
        <c:ser>
          <c:idx val="1"/>
          <c:order val="1"/>
          <c:tx>
            <c:strRef>
              <c:f>'101v2'!$N$3</c:f>
              <c:strCache>
                <c:ptCount val="1"/>
                <c:pt idx="0">
                  <c:v>Heat Transfer Through Wall(W)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'101v2'!$L$4:$L$173</c:f>
              <c:numCache>
                <c:formatCode>0.0000</c:formatCode>
                <c:ptCount val="170"/>
                <c:pt idx="2" formatCode="0">
                  <c:v>1</c:v>
                </c:pt>
                <c:pt idx="3" formatCode="0">
                  <c:v>2</c:v>
                </c:pt>
                <c:pt idx="4" formatCode="0">
                  <c:v>3</c:v>
                </c:pt>
                <c:pt idx="5" formatCode="0">
                  <c:v>4</c:v>
                </c:pt>
                <c:pt idx="6" formatCode="0">
                  <c:v>5</c:v>
                </c:pt>
                <c:pt idx="7" formatCode="0">
                  <c:v>6</c:v>
                </c:pt>
                <c:pt idx="8" formatCode="0">
                  <c:v>7</c:v>
                </c:pt>
                <c:pt idx="9" formatCode="0">
                  <c:v>8</c:v>
                </c:pt>
                <c:pt idx="10" formatCode="0">
                  <c:v>9</c:v>
                </c:pt>
                <c:pt idx="11" formatCode="0">
                  <c:v>10</c:v>
                </c:pt>
                <c:pt idx="12" formatCode="0">
                  <c:v>11</c:v>
                </c:pt>
                <c:pt idx="13" formatCode="0">
                  <c:v>12</c:v>
                </c:pt>
                <c:pt idx="14" formatCode="0">
                  <c:v>13</c:v>
                </c:pt>
                <c:pt idx="15" formatCode="0">
                  <c:v>14</c:v>
                </c:pt>
                <c:pt idx="16" formatCode="0">
                  <c:v>15</c:v>
                </c:pt>
                <c:pt idx="17" formatCode="0">
                  <c:v>16</c:v>
                </c:pt>
                <c:pt idx="18" formatCode="0">
                  <c:v>17</c:v>
                </c:pt>
                <c:pt idx="19" formatCode="0">
                  <c:v>18</c:v>
                </c:pt>
                <c:pt idx="20" formatCode="0">
                  <c:v>19</c:v>
                </c:pt>
                <c:pt idx="21" formatCode="0">
                  <c:v>20</c:v>
                </c:pt>
                <c:pt idx="22" formatCode="0">
                  <c:v>21</c:v>
                </c:pt>
                <c:pt idx="23" formatCode="0">
                  <c:v>22</c:v>
                </c:pt>
                <c:pt idx="24" formatCode="0">
                  <c:v>23</c:v>
                </c:pt>
                <c:pt idx="25" formatCode="0">
                  <c:v>24</c:v>
                </c:pt>
                <c:pt idx="26" formatCode="0">
                  <c:v>25</c:v>
                </c:pt>
                <c:pt idx="27" formatCode="0">
                  <c:v>26</c:v>
                </c:pt>
                <c:pt idx="28" formatCode="0">
                  <c:v>27</c:v>
                </c:pt>
                <c:pt idx="29" formatCode="0">
                  <c:v>28</c:v>
                </c:pt>
                <c:pt idx="30" formatCode="0">
                  <c:v>29</c:v>
                </c:pt>
                <c:pt idx="31" formatCode="0">
                  <c:v>30</c:v>
                </c:pt>
                <c:pt idx="32" formatCode="0">
                  <c:v>31</c:v>
                </c:pt>
                <c:pt idx="33" formatCode="0">
                  <c:v>32</c:v>
                </c:pt>
                <c:pt idx="34" formatCode="0">
                  <c:v>33</c:v>
                </c:pt>
                <c:pt idx="35" formatCode="0">
                  <c:v>34</c:v>
                </c:pt>
                <c:pt idx="36" formatCode="0">
                  <c:v>35</c:v>
                </c:pt>
                <c:pt idx="37" formatCode="0">
                  <c:v>36</c:v>
                </c:pt>
                <c:pt idx="38" formatCode="0">
                  <c:v>37</c:v>
                </c:pt>
                <c:pt idx="39" formatCode="0">
                  <c:v>38</c:v>
                </c:pt>
                <c:pt idx="40" formatCode="0">
                  <c:v>39</c:v>
                </c:pt>
                <c:pt idx="41" formatCode="0">
                  <c:v>40</c:v>
                </c:pt>
                <c:pt idx="42" formatCode="0">
                  <c:v>41</c:v>
                </c:pt>
                <c:pt idx="43" formatCode="0">
                  <c:v>42</c:v>
                </c:pt>
                <c:pt idx="44" formatCode="0">
                  <c:v>43</c:v>
                </c:pt>
                <c:pt idx="45" formatCode="0">
                  <c:v>44</c:v>
                </c:pt>
                <c:pt idx="46" formatCode="0">
                  <c:v>45</c:v>
                </c:pt>
                <c:pt idx="47" formatCode="0">
                  <c:v>46</c:v>
                </c:pt>
                <c:pt idx="48" formatCode="0">
                  <c:v>47</c:v>
                </c:pt>
                <c:pt idx="49" formatCode="0">
                  <c:v>48</c:v>
                </c:pt>
                <c:pt idx="50" formatCode="0">
                  <c:v>49</c:v>
                </c:pt>
                <c:pt idx="51" formatCode="0">
                  <c:v>50</c:v>
                </c:pt>
                <c:pt idx="52" formatCode="0">
                  <c:v>51</c:v>
                </c:pt>
                <c:pt idx="53" formatCode="0">
                  <c:v>52</c:v>
                </c:pt>
                <c:pt idx="54" formatCode="0">
                  <c:v>53</c:v>
                </c:pt>
                <c:pt idx="55" formatCode="0">
                  <c:v>54</c:v>
                </c:pt>
                <c:pt idx="56" formatCode="0">
                  <c:v>55</c:v>
                </c:pt>
                <c:pt idx="57" formatCode="0">
                  <c:v>56</c:v>
                </c:pt>
                <c:pt idx="58" formatCode="0">
                  <c:v>57</c:v>
                </c:pt>
                <c:pt idx="59" formatCode="0">
                  <c:v>58</c:v>
                </c:pt>
                <c:pt idx="60" formatCode="0">
                  <c:v>59</c:v>
                </c:pt>
                <c:pt idx="61" formatCode="0">
                  <c:v>60</c:v>
                </c:pt>
                <c:pt idx="62" formatCode="0">
                  <c:v>61</c:v>
                </c:pt>
                <c:pt idx="63" formatCode="0">
                  <c:v>62</c:v>
                </c:pt>
                <c:pt idx="64" formatCode="0">
                  <c:v>63</c:v>
                </c:pt>
                <c:pt idx="65" formatCode="0">
                  <c:v>64</c:v>
                </c:pt>
                <c:pt idx="66" formatCode="0">
                  <c:v>65</c:v>
                </c:pt>
                <c:pt idx="67" formatCode="0">
                  <c:v>66</c:v>
                </c:pt>
                <c:pt idx="68" formatCode="0">
                  <c:v>67</c:v>
                </c:pt>
                <c:pt idx="69" formatCode="0">
                  <c:v>68</c:v>
                </c:pt>
                <c:pt idx="70" formatCode="0">
                  <c:v>69</c:v>
                </c:pt>
                <c:pt idx="71" formatCode="0">
                  <c:v>70</c:v>
                </c:pt>
                <c:pt idx="72" formatCode="0">
                  <c:v>71</c:v>
                </c:pt>
                <c:pt idx="73" formatCode="0">
                  <c:v>72</c:v>
                </c:pt>
                <c:pt idx="74" formatCode="0">
                  <c:v>73</c:v>
                </c:pt>
                <c:pt idx="75" formatCode="0">
                  <c:v>74</c:v>
                </c:pt>
                <c:pt idx="76" formatCode="0">
                  <c:v>75</c:v>
                </c:pt>
                <c:pt idx="77" formatCode="0">
                  <c:v>76</c:v>
                </c:pt>
                <c:pt idx="78" formatCode="0">
                  <c:v>77</c:v>
                </c:pt>
                <c:pt idx="79" formatCode="0">
                  <c:v>78</c:v>
                </c:pt>
                <c:pt idx="80" formatCode="0">
                  <c:v>79</c:v>
                </c:pt>
                <c:pt idx="81" formatCode="0">
                  <c:v>80</c:v>
                </c:pt>
                <c:pt idx="82" formatCode="0">
                  <c:v>81</c:v>
                </c:pt>
                <c:pt idx="83" formatCode="0">
                  <c:v>82</c:v>
                </c:pt>
                <c:pt idx="84" formatCode="0">
                  <c:v>83</c:v>
                </c:pt>
                <c:pt idx="85" formatCode="0">
                  <c:v>84</c:v>
                </c:pt>
                <c:pt idx="86" formatCode="0">
                  <c:v>85</c:v>
                </c:pt>
                <c:pt idx="87" formatCode="0">
                  <c:v>86</c:v>
                </c:pt>
                <c:pt idx="88" formatCode="0">
                  <c:v>87</c:v>
                </c:pt>
                <c:pt idx="89" formatCode="0">
                  <c:v>88</c:v>
                </c:pt>
                <c:pt idx="90" formatCode="0">
                  <c:v>89</c:v>
                </c:pt>
                <c:pt idx="91" formatCode="0">
                  <c:v>90</c:v>
                </c:pt>
                <c:pt idx="92" formatCode="0">
                  <c:v>91</c:v>
                </c:pt>
                <c:pt idx="93" formatCode="0">
                  <c:v>92</c:v>
                </c:pt>
                <c:pt idx="94" formatCode="0">
                  <c:v>93</c:v>
                </c:pt>
                <c:pt idx="95" formatCode="0">
                  <c:v>94</c:v>
                </c:pt>
                <c:pt idx="96" formatCode="0">
                  <c:v>95</c:v>
                </c:pt>
                <c:pt idx="97" formatCode="0">
                  <c:v>96</c:v>
                </c:pt>
                <c:pt idx="98" formatCode="0">
                  <c:v>97</c:v>
                </c:pt>
                <c:pt idx="99" formatCode="0">
                  <c:v>98</c:v>
                </c:pt>
                <c:pt idx="100" formatCode="0">
                  <c:v>99</c:v>
                </c:pt>
                <c:pt idx="101" formatCode="0">
                  <c:v>100</c:v>
                </c:pt>
                <c:pt idx="102" formatCode="0">
                  <c:v>101</c:v>
                </c:pt>
                <c:pt idx="103" formatCode="0">
                  <c:v>102</c:v>
                </c:pt>
                <c:pt idx="104" formatCode="0">
                  <c:v>103</c:v>
                </c:pt>
                <c:pt idx="105" formatCode="0">
                  <c:v>104</c:v>
                </c:pt>
                <c:pt idx="106" formatCode="0">
                  <c:v>105</c:v>
                </c:pt>
                <c:pt idx="107" formatCode="0">
                  <c:v>106</c:v>
                </c:pt>
                <c:pt idx="108" formatCode="0">
                  <c:v>107</c:v>
                </c:pt>
                <c:pt idx="109" formatCode="0">
                  <c:v>108</c:v>
                </c:pt>
                <c:pt idx="110" formatCode="0">
                  <c:v>109</c:v>
                </c:pt>
                <c:pt idx="111" formatCode="0">
                  <c:v>110</c:v>
                </c:pt>
                <c:pt idx="112" formatCode="0">
                  <c:v>111</c:v>
                </c:pt>
                <c:pt idx="113" formatCode="0">
                  <c:v>112</c:v>
                </c:pt>
                <c:pt idx="114" formatCode="0">
                  <c:v>113</c:v>
                </c:pt>
                <c:pt idx="115" formatCode="0">
                  <c:v>114</c:v>
                </c:pt>
                <c:pt idx="116" formatCode="0">
                  <c:v>115</c:v>
                </c:pt>
                <c:pt idx="117" formatCode="0">
                  <c:v>116</c:v>
                </c:pt>
                <c:pt idx="118" formatCode="0">
                  <c:v>117</c:v>
                </c:pt>
                <c:pt idx="119" formatCode="0">
                  <c:v>118</c:v>
                </c:pt>
                <c:pt idx="120" formatCode="0">
                  <c:v>119</c:v>
                </c:pt>
                <c:pt idx="121" formatCode="0">
                  <c:v>120</c:v>
                </c:pt>
                <c:pt idx="122" formatCode="0">
                  <c:v>121</c:v>
                </c:pt>
                <c:pt idx="123" formatCode="0">
                  <c:v>122</c:v>
                </c:pt>
                <c:pt idx="124" formatCode="0">
                  <c:v>123</c:v>
                </c:pt>
                <c:pt idx="125" formatCode="0">
                  <c:v>124</c:v>
                </c:pt>
                <c:pt idx="126" formatCode="0">
                  <c:v>125</c:v>
                </c:pt>
                <c:pt idx="127" formatCode="0">
                  <c:v>126</c:v>
                </c:pt>
                <c:pt idx="128" formatCode="0">
                  <c:v>127</c:v>
                </c:pt>
                <c:pt idx="129" formatCode="0">
                  <c:v>128</c:v>
                </c:pt>
                <c:pt idx="130" formatCode="0">
                  <c:v>129</c:v>
                </c:pt>
                <c:pt idx="131" formatCode="0">
                  <c:v>130</c:v>
                </c:pt>
                <c:pt idx="132" formatCode="0">
                  <c:v>131</c:v>
                </c:pt>
                <c:pt idx="133" formatCode="0">
                  <c:v>132</c:v>
                </c:pt>
                <c:pt idx="134" formatCode="0">
                  <c:v>133</c:v>
                </c:pt>
                <c:pt idx="135" formatCode="0">
                  <c:v>134</c:v>
                </c:pt>
                <c:pt idx="136" formatCode="0">
                  <c:v>135</c:v>
                </c:pt>
                <c:pt idx="137" formatCode="0">
                  <c:v>136</c:v>
                </c:pt>
                <c:pt idx="138" formatCode="0">
                  <c:v>137</c:v>
                </c:pt>
                <c:pt idx="139" formatCode="0">
                  <c:v>138</c:v>
                </c:pt>
                <c:pt idx="140" formatCode="0">
                  <c:v>139</c:v>
                </c:pt>
                <c:pt idx="141" formatCode="0">
                  <c:v>140</c:v>
                </c:pt>
                <c:pt idx="142" formatCode="0">
                  <c:v>141</c:v>
                </c:pt>
                <c:pt idx="143" formatCode="0">
                  <c:v>142</c:v>
                </c:pt>
                <c:pt idx="144" formatCode="0">
                  <c:v>143</c:v>
                </c:pt>
                <c:pt idx="145" formatCode="0">
                  <c:v>144</c:v>
                </c:pt>
                <c:pt idx="146" formatCode="0">
                  <c:v>145</c:v>
                </c:pt>
                <c:pt idx="147" formatCode="0">
                  <c:v>146</c:v>
                </c:pt>
                <c:pt idx="148" formatCode="0">
                  <c:v>147</c:v>
                </c:pt>
                <c:pt idx="149" formatCode="0">
                  <c:v>148</c:v>
                </c:pt>
                <c:pt idx="150" formatCode="0">
                  <c:v>149</c:v>
                </c:pt>
                <c:pt idx="151" formatCode="0">
                  <c:v>150</c:v>
                </c:pt>
                <c:pt idx="152" formatCode="0">
                  <c:v>151</c:v>
                </c:pt>
                <c:pt idx="153" formatCode="0">
                  <c:v>152</c:v>
                </c:pt>
                <c:pt idx="154" formatCode="0">
                  <c:v>153</c:v>
                </c:pt>
                <c:pt idx="155" formatCode="0">
                  <c:v>154</c:v>
                </c:pt>
                <c:pt idx="156" formatCode="0">
                  <c:v>155</c:v>
                </c:pt>
                <c:pt idx="157" formatCode="0">
                  <c:v>156</c:v>
                </c:pt>
                <c:pt idx="158" formatCode="0">
                  <c:v>157</c:v>
                </c:pt>
                <c:pt idx="159" formatCode="0">
                  <c:v>158</c:v>
                </c:pt>
                <c:pt idx="160" formatCode="0">
                  <c:v>159</c:v>
                </c:pt>
                <c:pt idx="161" formatCode="0">
                  <c:v>160</c:v>
                </c:pt>
                <c:pt idx="162" formatCode="0">
                  <c:v>161</c:v>
                </c:pt>
                <c:pt idx="163" formatCode="0">
                  <c:v>162</c:v>
                </c:pt>
                <c:pt idx="164" formatCode="0">
                  <c:v>163</c:v>
                </c:pt>
                <c:pt idx="165" formatCode="0">
                  <c:v>164</c:v>
                </c:pt>
                <c:pt idx="166" formatCode="0">
                  <c:v>165</c:v>
                </c:pt>
                <c:pt idx="167" formatCode="0">
                  <c:v>166</c:v>
                </c:pt>
                <c:pt idx="168" formatCode="0">
                  <c:v>167</c:v>
                </c:pt>
                <c:pt idx="169" formatCode="0">
                  <c:v>168</c:v>
                </c:pt>
              </c:numCache>
            </c:numRef>
          </c:xVal>
          <c:yVal>
            <c:numRef>
              <c:f>'101v2'!$N$4:$N$173</c:f>
              <c:numCache>
                <c:formatCode>0.0000</c:formatCode>
                <c:ptCount val="170"/>
                <c:pt idx="2">
                  <c:v>85.656702894233064</c:v>
                </c:pt>
                <c:pt idx="3">
                  <c:v>92.08207599174321</c:v>
                </c:pt>
                <c:pt idx="4">
                  <c:v>97.599668957214462</c:v>
                </c:pt>
                <c:pt idx="5">
                  <c:v>101.83346694830341</c:v>
                </c:pt>
                <c:pt idx="6">
                  <c:v>104.49494362859936</c:v>
                </c:pt>
                <c:pt idx="7">
                  <c:v>105.40272376063827</c:v>
                </c:pt>
                <c:pt idx="8">
                  <c:v>104.49494362859936</c:v>
                </c:pt>
                <c:pt idx="9">
                  <c:v>101.83346694830341</c:v>
                </c:pt>
                <c:pt idx="10">
                  <c:v>97.599668957214462</c:v>
                </c:pt>
                <c:pt idx="11">
                  <c:v>92.08207599174321</c:v>
                </c:pt>
                <c:pt idx="12">
                  <c:v>85.656702894233064</c:v>
                </c:pt>
                <c:pt idx="13">
                  <c:v>78.761428222848167</c:v>
                </c:pt>
                <c:pt idx="14">
                  <c:v>71.866153551463285</c:v>
                </c:pt>
                <c:pt idx="15">
                  <c:v>65.440780453953124</c:v>
                </c:pt>
                <c:pt idx="16">
                  <c:v>59.923187488481886</c:v>
                </c:pt>
                <c:pt idx="17">
                  <c:v>55.689389497392945</c:v>
                </c:pt>
                <c:pt idx="18">
                  <c:v>53.027912817096997</c:v>
                </c:pt>
                <c:pt idx="19">
                  <c:v>52.120132685058067</c:v>
                </c:pt>
                <c:pt idx="20">
                  <c:v>53.02791281709699</c:v>
                </c:pt>
                <c:pt idx="21">
                  <c:v>55.689389497392931</c:v>
                </c:pt>
                <c:pt idx="22">
                  <c:v>59.923187488481879</c:v>
                </c:pt>
                <c:pt idx="23">
                  <c:v>65.44078045395311</c:v>
                </c:pt>
                <c:pt idx="24">
                  <c:v>71.86615355146327</c:v>
                </c:pt>
                <c:pt idx="25">
                  <c:v>78.761428222848167</c:v>
                </c:pt>
                <c:pt idx="26">
                  <c:v>86.68557070449252</c:v>
                </c:pt>
                <c:pt idx="27">
                  <c:v>93.11094380200268</c:v>
                </c:pt>
                <c:pt idx="28">
                  <c:v>98.628536767473918</c:v>
                </c:pt>
                <c:pt idx="29">
                  <c:v>102.86233475856287</c:v>
                </c:pt>
                <c:pt idx="30">
                  <c:v>105.5238114388588</c:v>
                </c:pt>
                <c:pt idx="31">
                  <c:v>106.43159157089772</c:v>
                </c:pt>
                <c:pt idx="32">
                  <c:v>105.52381143885881</c:v>
                </c:pt>
                <c:pt idx="33">
                  <c:v>102.86233475856287</c:v>
                </c:pt>
                <c:pt idx="34">
                  <c:v>98.628536767473918</c:v>
                </c:pt>
                <c:pt idx="35">
                  <c:v>93.11094380200268</c:v>
                </c:pt>
                <c:pt idx="36">
                  <c:v>86.685570704492505</c:v>
                </c:pt>
                <c:pt idx="37">
                  <c:v>79.790296033107637</c:v>
                </c:pt>
                <c:pt idx="38">
                  <c:v>72.895021361722769</c:v>
                </c:pt>
                <c:pt idx="39">
                  <c:v>66.469648264212594</c:v>
                </c:pt>
                <c:pt idx="40">
                  <c:v>60.952055298741364</c:v>
                </c:pt>
                <c:pt idx="41">
                  <c:v>56.718257307652387</c:v>
                </c:pt>
                <c:pt idx="42">
                  <c:v>54.056780627356467</c:v>
                </c:pt>
                <c:pt idx="43">
                  <c:v>53.149000495317523</c:v>
                </c:pt>
                <c:pt idx="44">
                  <c:v>54.056780627356453</c:v>
                </c:pt>
                <c:pt idx="45">
                  <c:v>56.718257307652387</c:v>
                </c:pt>
                <c:pt idx="46">
                  <c:v>60.95205529874135</c:v>
                </c:pt>
                <c:pt idx="47">
                  <c:v>66.469648264212537</c:v>
                </c:pt>
                <c:pt idx="48">
                  <c:v>72.89502136172274</c:v>
                </c:pt>
                <c:pt idx="49">
                  <c:v>79.790296033107609</c:v>
                </c:pt>
                <c:pt idx="50">
                  <c:v>83.80274716177162</c:v>
                </c:pt>
                <c:pt idx="51">
                  <c:v>90.228120259281823</c:v>
                </c:pt>
                <c:pt idx="52">
                  <c:v>95.745713224753032</c:v>
                </c:pt>
                <c:pt idx="53">
                  <c:v>99.97951121584201</c:v>
                </c:pt>
                <c:pt idx="54">
                  <c:v>102.64098789613793</c:v>
                </c:pt>
                <c:pt idx="55">
                  <c:v>103.54876802817687</c:v>
                </c:pt>
                <c:pt idx="56">
                  <c:v>102.64098789613793</c:v>
                </c:pt>
                <c:pt idx="57">
                  <c:v>99.97951121584201</c:v>
                </c:pt>
                <c:pt idx="58">
                  <c:v>95.745713224753075</c:v>
                </c:pt>
                <c:pt idx="59">
                  <c:v>90.228120259281809</c:v>
                </c:pt>
                <c:pt idx="60">
                  <c:v>83.802747161771649</c:v>
                </c:pt>
                <c:pt idx="61">
                  <c:v>76.907472490386809</c:v>
                </c:pt>
                <c:pt idx="62">
                  <c:v>70.012197819001898</c:v>
                </c:pt>
                <c:pt idx="63">
                  <c:v>63.58682472149173</c:v>
                </c:pt>
                <c:pt idx="64">
                  <c:v>58.069231756020464</c:v>
                </c:pt>
                <c:pt idx="65">
                  <c:v>53.835433764931544</c:v>
                </c:pt>
                <c:pt idx="66">
                  <c:v>51.173957084635582</c:v>
                </c:pt>
                <c:pt idx="67">
                  <c:v>50.266176952596652</c:v>
                </c:pt>
                <c:pt idx="68">
                  <c:v>51.173957084635575</c:v>
                </c:pt>
                <c:pt idx="69">
                  <c:v>53.83543376493153</c:v>
                </c:pt>
                <c:pt idx="70">
                  <c:v>58.069231756020436</c:v>
                </c:pt>
                <c:pt idx="71">
                  <c:v>63.586824721491702</c:v>
                </c:pt>
                <c:pt idx="72">
                  <c:v>70.012197819001912</c:v>
                </c:pt>
                <c:pt idx="73">
                  <c:v>76.907472490386738</c:v>
                </c:pt>
                <c:pt idx="74">
                  <c:v>79.179057192622651</c:v>
                </c:pt>
                <c:pt idx="75">
                  <c:v>85.604430290132882</c:v>
                </c:pt>
                <c:pt idx="76">
                  <c:v>91.122023255604134</c:v>
                </c:pt>
                <c:pt idx="77">
                  <c:v>95.355821246693054</c:v>
                </c:pt>
                <c:pt idx="78">
                  <c:v>98.017297926989016</c:v>
                </c:pt>
                <c:pt idx="79">
                  <c:v>98.925078059027953</c:v>
                </c:pt>
                <c:pt idx="80">
                  <c:v>98.017297926989016</c:v>
                </c:pt>
                <c:pt idx="81">
                  <c:v>95.355821246693097</c:v>
                </c:pt>
                <c:pt idx="82">
                  <c:v>91.122023255604176</c:v>
                </c:pt>
                <c:pt idx="83">
                  <c:v>85.604430290132996</c:v>
                </c:pt>
                <c:pt idx="84">
                  <c:v>79.179057192622693</c:v>
                </c:pt>
                <c:pt idx="85">
                  <c:v>72.283782521237868</c:v>
                </c:pt>
                <c:pt idx="86">
                  <c:v>65.388507849852942</c:v>
                </c:pt>
                <c:pt idx="87">
                  <c:v>58.963134752342825</c:v>
                </c:pt>
                <c:pt idx="88">
                  <c:v>53.445541786871615</c:v>
                </c:pt>
                <c:pt idx="89">
                  <c:v>49.211743795782631</c:v>
                </c:pt>
                <c:pt idx="90">
                  <c:v>46.550267115486669</c:v>
                </c:pt>
                <c:pt idx="91">
                  <c:v>45.642486983447732</c:v>
                </c:pt>
                <c:pt idx="92">
                  <c:v>46.550267115486648</c:v>
                </c:pt>
                <c:pt idx="93">
                  <c:v>49.211743795782553</c:v>
                </c:pt>
                <c:pt idx="94">
                  <c:v>53.445541786871509</c:v>
                </c:pt>
                <c:pt idx="95">
                  <c:v>58.963134752342782</c:v>
                </c:pt>
                <c:pt idx="96">
                  <c:v>65.388507849852985</c:v>
                </c:pt>
                <c:pt idx="97">
                  <c:v>72.283782521237811</c:v>
                </c:pt>
                <c:pt idx="98">
                  <c:v>76.296233649901779</c:v>
                </c:pt>
                <c:pt idx="99">
                  <c:v>82.721606747411997</c:v>
                </c:pt>
                <c:pt idx="100">
                  <c:v>88.239199712883249</c:v>
                </c:pt>
                <c:pt idx="101">
                  <c:v>92.472997703972226</c:v>
                </c:pt>
                <c:pt idx="102">
                  <c:v>95.134474384268145</c:v>
                </c:pt>
                <c:pt idx="103">
                  <c:v>96.042254516307082</c:v>
                </c:pt>
                <c:pt idx="104">
                  <c:v>95.134474384268145</c:v>
                </c:pt>
                <c:pt idx="105">
                  <c:v>92.472997703972212</c:v>
                </c:pt>
                <c:pt idx="106">
                  <c:v>88.239199712883234</c:v>
                </c:pt>
                <c:pt idx="107">
                  <c:v>82.721606747412025</c:v>
                </c:pt>
                <c:pt idx="108">
                  <c:v>76.296233649901922</c:v>
                </c:pt>
                <c:pt idx="109">
                  <c:v>69.400958978516996</c:v>
                </c:pt>
                <c:pt idx="110">
                  <c:v>62.505684307132164</c:v>
                </c:pt>
                <c:pt idx="111">
                  <c:v>56.080311209621875</c:v>
                </c:pt>
                <c:pt idx="112">
                  <c:v>50.562718244150673</c:v>
                </c:pt>
                <c:pt idx="113">
                  <c:v>46.32892025306176</c:v>
                </c:pt>
                <c:pt idx="114">
                  <c:v>43.667443572765798</c:v>
                </c:pt>
                <c:pt idx="115">
                  <c:v>42.759663440726861</c:v>
                </c:pt>
                <c:pt idx="116">
                  <c:v>43.667443572765805</c:v>
                </c:pt>
                <c:pt idx="117">
                  <c:v>46.328920253061732</c:v>
                </c:pt>
                <c:pt idx="118">
                  <c:v>50.562718244150631</c:v>
                </c:pt>
                <c:pt idx="119">
                  <c:v>56.080311209621897</c:v>
                </c:pt>
                <c:pt idx="120">
                  <c:v>62.505684307132015</c:v>
                </c:pt>
                <c:pt idx="121">
                  <c:v>69.40095897851684</c:v>
                </c:pt>
                <c:pt idx="122">
                  <c:v>77.325101460161321</c:v>
                </c:pt>
                <c:pt idx="123">
                  <c:v>83.750474557671438</c:v>
                </c:pt>
                <c:pt idx="124">
                  <c:v>89.268067523142662</c:v>
                </c:pt>
                <c:pt idx="125">
                  <c:v>93.501865514231625</c:v>
                </c:pt>
                <c:pt idx="126">
                  <c:v>96.163342194527587</c:v>
                </c:pt>
                <c:pt idx="127">
                  <c:v>97.071122326566538</c:v>
                </c:pt>
                <c:pt idx="128">
                  <c:v>96.163342194527587</c:v>
                </c:pt>
                <c:pt idx="129">
                  <c:v>93.501865514231724</c:v>
                </c:pt>
                <c:pt idx="130">
                  <c:v>89.268067523142776</c:v>
                </c:pt>
                <c:pt idx="131">
                  <c:v>83.750474557671495</c:v>
                </c:pt>
                <c:pt idx="132">
                  <c:v>77.325101460161292</c:v>
                </c:pt>
                <c:pt idx="133">
                  <c:v>70.429826788776367</c:v>
                </c:pt>
                <c:pt idx="134">
                  <c:v>63.534552117391634</c:v>
                </c:pt>
                <c:pt idx="135">
                  <c:v>57.109179019881424</c:v>
                </c:pt>
                <c:pt idx="136">
                  <c:v>51.591586054410143</c:v>
                </c:pt>
                <c:pt idx="137">
                  <c:v>47.357788063321181</c:v>
                </c:pt>
                <c:pt idx="138">
                  <c:v>44.696311383025233</c:v>
                </c:pt>
                <c:pt idx="139">
                  <c:v>43.788531250986317</c:v>
                </c:pt>
                <c:pt idx="140">
                  <c:v>44.696311383025233</c:v>
                </c:pt>
                <c:pt idx="141">
                  <c:v>47.357788063321181</c:v>
                </c:pt>
                <c:pt idx="142">
                  <c:v>51.591586054410016</c:v>
                </c:pt>
                <c:pt idx="143">
                  <c:v>57.109179019881431</c:v>
                </c:pt>
                <c:pt idx="144">
                  <c:v>63.534552117391463</c:v>
                </c:pt>
                <c:pt idx="145">
                  <c:v>70.429826788776396</c:v>
                </c:pt>
                <c:pt idx="146">
                  <c:v>81.490902177197171</c:v>
                </c:pt>
                <c:pt idx="147">
                  <c:v>87.916275274707218</c:v>
                </c:pt>
                <c:pt idx="148">
                  <c:v>93.433868240178654</c:v>
                </c:pt>
                <c:pt idx="149">
                  <c:v>97.667666231267503</c:v>
                </c:pt>
                <c:pt idx="150">
                  <c:v>100.32914291156347</c:v>
                </c:pt>
                <c:pt idx="151">
                  <c:v>101.2369230436024</c:v>
                </c:pt>
                <c:pt idx="152">
                  <c:v>100.32914291156351</c:v>
                </c:pt>
                <c:pt idx="153">
                  <c:v>97.667666231267589</c:v>
                </c:pt>
                <c:pt idx="154">
                  <c:v>93.433868240178626</c:v>
                </c:pt>
                <c:pt idx="155">
                  <c:v>87.916275274707374</c:v>
                </c:pt>
                <c:pt idx="156">
                  <c:v>81.490902177197171</c:v>
                </c:pt>
                <c:pt idx="157">
                  <c:v>74.595627505812431</c:v>
                </c:pt>
                <c:pt idx="158">
                  <c:v>67.70035283442752</c:v>
                </c:pt>
                <c:pt idx="159">
                  <c:v>61.274979736917295</c:v>
                </c:pt>
                <c:pt idx="160">
                  <c:v>55.757386771446022</c:v>
                </c:pt>
                <c:pt idx="161">
                  <c:v>51.523588780357052</c:v>
                </c:pt>
                <c:pt idx="162">
                  <c:v>48.862112100061154</c:v>
                </c:pt>
                <c:pt idx="163">
                  <c:v>47.954331968022196</c:v>
                </c:pt>
                <c:pt idx="164">
                  <c:v>48.862112100061111</c:v>
                </c:pt>
                <c:pt idx="165">
                  <c:v>51.52358878035696</c:v>
                </c:pt>
                <c:pt idx="166">
                  <c:v>55.757386771445894</c:v>
                </c:pt>
                <c:pt idx="167">
                  <c:v>61.274979736917302</c:v>
                </c:pt>
                <c:pt idx="168">
                  <c:v>67.70035283442752</c:v>
                </c:pt>
                <c:pt idx="169">
                  <c:v>74.595627505812246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06-4402-9C02-49C37A970645}"/>
            </c:ext>
          </c:extLst>
        </c:ser>
        <c:ser>
          <c:idx val="2"/>
          <c:order val="2"/>
          <c:tx>
            <c:strRef>
              <c:f>'101v2'!$O$3</c:f>
              <c:strCache>
                <c:ptCount val="1"/>
                <c:pt idx="0">
                  <c:v>Heat Transfer Through Window(W)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'101v2'!$L$4:$L$173</c:f>
              <c:numCache>
                <c:formatCode>0.0000</c:formatCode>
                <c:ptCount val="170"/>
                <c:pt idx="2" formatCode="0">
                  <c:v>1</c:v>
                </c:pt>
                <c:pt idx="3" formatCode="0">
                  <c:v>2</c:v>
                </c:pt>
                <c:pt idx="4" formatCode="0">
                  <c:v>3</c:v>
                </c:pt>
                <c:pt idx="5" formatCode="0">
                  <c:v>4</c:v>
                </c:pt>
                <c:pt idx="6" formatCode="0">
                  <c:v>5</c:v>
                </c:pt>
                <c:pt idx="7" formatCode="0">
                  <c:v>6</c:v>
                </c:pt>
                <c:pt idx="8" formatCode="0">
                  <c:v>7</c:v>
                </c:pt>
                <c:pt idx="9" formatCode="0">
                  <c:v>8</c:v>
                </c:pt>
                <c:pt idx="10" formatCode="0">
                  <c:v>9</c:v>
                </c:pt>
                <c:pt idx="11" formatCode="0">
                  <c:v>10</c:v>
                </c:pt>
                <c:pt idx="12" formatCode="0">
                  <c:v>11</c:v>
                </c:pt>
                <c:pt idx="13" formatCode="0">
                  <c:v>12</c:v>
                </c:pt>
                <c:pt idx="14" formatCode="0">
                  <c:v>13</c:v>
                </c:pt>
                <c:pt idx="15" formatCode="0">
                  <c:v>14</c:v>
                </c:pt>
                <c:pt idx="16" formatCode="0">
                  <c:v>15</c:v>
                </c:pt>
                <c:pt idx="17" formatCode="0">
                  <c:v>16</c:v>
                </c:pt>
                <c:pt idx="18" formatCode="0">
                  <c:v>17</c:v>
                </c:pt>
                <c:pt idx="19" formatCode="0">
                  <c:v>18</c:v>
                </c:pt>
                <c:pt idx="20" formatCode="0">
                  <c:v>19</c:v>
                </c:pt>
                <c:pt idx="21" formatCode="0">
                  <c:v>20</c:v>
                </c:pt>
                <c:pt idx="22" formatCode="0">
                  <c:v>21</c:v>
                </c:pt>
                <c:pt idx="23" formatCode="0">
                  <c:v>22</c:v>
                </c:pt>
                <c:pt idx="24" formatCode="0">
                  <c:v>23</c:v>
                </c:pt>
                <c:pt idx="25" formatCode="0">
                  <c:v>24</c:v>
                </c:pt>
                <c:pt idx="26" formatCode="0">
                  <c:v>25</c:v>
                </c:pt>
                <c:pt idx="27" formatCode="0">
                  <c:v>26</c:v>
                </c:pt>
                <c:pt idx="28" formatCode="0">
                  <c:v>27</c:v>
                </c:pt>
                <c:pt idx="29" formatCode="0">
                  <c:v>28</c:v>
                </c:pt>
                <c:pt idx="30" formatCode="0">
                  <c:v>29</c:v>
                </c:pt>
                <c:pt idx="31" formatCode="0">
                  <c:v>30</c:v>
                </c:pt>
                <c:pt idx="32" formatCode="0">
                  <c:v>31</c:v>
                </c:pt>
                <c:pt idx="33" formatCode="0">
                  <c:v>32</c:v>
                </c:pt>
                <c:pt idx="34" formatCode="0">
                  <c:v>33</c:v>
                </c:pt>
                <c:pt idx="35" formatCode="0">
                  <c:v>34</c:v>
                </c:pt>
                <c:pt idx="36" formatCode="0">
                  <c:v>35</c:v>
                </c:pt>
                <c:pt idx="37" formatCode="0">
                  <c:v>36</c:v>
                </c:pt>
                <c:pt idx="38" formatCode="0">
                  <c:v>37</c:v>
                </c:pt>
                <c:pt idx="39" formatCode="0">
                  <c:v>38</c:v>
                </c:pt>
                <c:pt idx="40" formatCode="0">
                  <c:v>39</c:v>
                </c:pt>
                <c:pt idx="41" formatCode="0">
                  <c:v>40</c:v>
                </c:pt>
                <c:pt idx="42" formatCode="0">
                  <c:v>41</c:v>
                </c:pt>
                <c:pt idx="43" formatCode="0">
                  <c:v>42</c:v>
                </c:pt>
                <c:pt idx="44" formatCode="0">
                  <c:v>43</c:v>
                </c:pt>
                <c:pt idx="45" formatCode="0">
                  <c:v>44</c:v>
                </c:pt>
                <c:pt idx="46" formatCode="0">
                  <c:v>45</c:v>
                </c:pt>
                <c:pt idx="47" formatCode="0">
                  <c:v>46</c:v>
                </c:pt>
                <c:pt idx="48" formatCode="0">
                  <c:v>47</c:v>
                </c:pt>
                <c:pt idx="49" formatCode="0">
                  <c:v>48</c:v>
                </c:pt>
                <c:pt idx="50" formatCode="0">
                  <c:v>49</c:v>
                </c:pt>
                <c:pt idx="51" formatCode="0">
                  <c:v>50</c:v>
                </c:pt>
                <c:pt idx="52" formatCode="0">
                  <c:v>51</c:v>
                </c:pt>
                <c:pt idx="53" formatCode="0">
                  <c:v>52</c:v>
                </c:pt>
                <c:pt idx="54" formatCode="0">
                  <c:v>53</c:v>
                </c:pt>
                <c:pt idx="55" formatCode="0">
                  <c:v>54</c:v>
                </c:pt>
                <c:pt idx="56" formatCode="0">
                  <c:v>55</c:v>
                </c:pt>
                <c:pt idx="57" formatCode="0">
                  <c:v>56</c:v>
                </c:pt>
                <c:pt idx="58" formatCode="0">
                  <c:v>57</c:v>
                </c:pt>
                <c:pt idx="59" formatCode="0">
                  <c:v>58</c:v>
                </c:pt>
                <c:pt idx="60" formatCode="0">
                  <c:v>59</c:v>
                </c:pt>
                <c:pt idx="61" formatCode="0">
                  <c:v>60</c:v>
                </c:pt>
                <c:pt idx="62" formatCode="0">
                  <c:v>61</c:v>
                </c:pt>
                <c:pt idx="63" formatCode="0">
                  <c:v>62</c:v>
                </c:pt>
                <c:pt idx="64" formatCode="0">
                  <c:v>63</c:v>
                </c:pt>
                <c:pt idx="65" formatCode="0">
                  <c:v>64</c:v>
                </c:pt>
                <c:pt idx="66" formatCode="0">
                  <c:v>65</c:v>
                </c:pt>
                <c:pt idx="67" formatCode="0">
                  <c:v>66</c:v>
                </c:pt>
                <c:pt idx="68" formatCode="0">
                  <c:v>67</c:v>
                </c:pt>
                <c:pt idx="69" formatCode="0">
                  <c:v>68</c:v>
                </c:pt>
                <c:pt idx="70" formatCode="0">
                  <c:v>69</c:v>
                </c:pt>
                <c:pt idx="71" formatCode="0">
                  <c:v>70</c:v>
                </c:pt>
                <c:pt idx="72" formatCode="0">
                  <c:v>71</c:v>
                </c:pt>
                <c:pt idx="73" formatCode="0">
                  <c:v>72</c:v>
                </c:pt>
                <c:pt idx="74" formatCode="0">
                  <c:v>73</c:v>
                </c:pt>
                <c:pt idx="75" formatCode="0">
                  <c:v>74</c:v>
                </c:pt>
                <c:pt idx="76" formatCode="0">
                  <c:v>75</c:v>
                </c:pt>
                <c:pt idx="77" formatCode="0">
                  <c:v>76</c:v>
                </c:pt>
                <c:pt idx="78" formatCode="0">
                  <c:v>77</c:v>
                </c:pt>
                <c:pt idx="79" formatCode="0">
                  <c:v>78</c:v>
                </c:pt>
                <c:pt idx="80" formatCode="0">
                  <c:v>79</c:v>
                </c:pt>
                <c:pt idx="81" formatCode="0">
                  <c:v>80</c:v>
                </c:pt>
                <c:pt idx="82" formatCode="0">
                  <c:v>81</c:v>
                </c:pt>
                <c:pt idx="83" formatCode="0">
                  <c:v>82</c:v>
                </c:pt>
                <c:pt idx="84" formatCode="0">
                  <c:v>83</c:v>
                </c:pt>
                <c:pt idx="85" formatCode="0">
                  <c:v>84</c:v>
                </c:pt>
                <c:pt idx="86" formatCode="0">
                  <c:v>85</c:v>
                </c:pt>
                <c:pt idx="87" formatCode="0">
                  <c:v>86</c:v>
                </c:pt>
                <c:pt idx="88" formatCode="0">
                  <c:v>87</c:v>
                </c:pt>
                <c:pt idx="89" formatCode="0">
                  <c:v>88</c:v>
                </c:pt>
                <c:pt idx="90" formatCode="0">
                  <c:v>89</c:v>
                </c:pt>
                <c:pt idx="91" formatCode="0">
                  <c:v>90</c:v>
                </c:pt>
                <c:pt idx="92" formatCode="0">
                  <c:v>91</c:v>
                </c:pt>
                <c:pt idx="93" formatCode="0">
                  <c:v>92</c:v>
                </c:pt>
                <c:pt idx="94" formatCode="0">
                  <c:v>93</c:v>
                </c:pt>
                <c:pt idx="95" formatCode="0">
                  <c:v>94</c:v>
                </c:pt>
                <c:pt idx="96" formatCode="0">
                  <c:v>95</c:v>
                </c:pt>
                <c:pt idx="97" formatCode="0">
                  <c:v>96</c:v>
                </c:pt>
                <c:pt idx="98" formatCode="0">
                  <c:v>97</c:v>
                </c:pt>
                <c:pt idx="99" formatCode="0">
                  <c:v>98</c:v>
                </c:pt>
                <c:pt idx="100" formatCode="0">
                  <c:v>99</c:v>
                </c:pt>
                <c:pt idx="101" formatCode="0">
                  <c:v>100</c:v>
                </c:pt>
                <c:pt idx="102" formatCode="0">
                  <c:v>101</c:v>
                </c:pt>
                <c:pt idx="103" formatCode="0">
                  <c:v>102</c:v>
                </c:pt>
                <c:pt idx="104" formatCode="0">
                  <c:v>103</c:v>
                </c:pt>
                <c:pt idx="105" formatCode="0">
                  <c:v>104</c:v>
                </c:pt>
                <c:pt idx="106" formatCode="0">
                  <c:v>105</c:v>
                </c:pt>
                <c:pt idx="107" formatCode="0">
                  <c:v>106</c:v>
                </c:pt>
                <c:pt idx="108" formatCode="0">
                  <c:v>107</c:v>
                </c:pt>
                <c:pt idx="109" formatCode="0">
                  <c:v>108</c:v>
                </c:pt>
                <c:pt idx="110" formatCode="0">
                  <c:v>109</c:v>
                </c:pt>
                <c:pt idx="111" formatCode="0">
                  <c:v>110</c:v>
                </c:pt>
                <c:pt idx="112" formatCode="0">
                  <c:v>111</c:v>
                </c:pt>
                <c:pt idx="113" formatCode="0">
                  <c:v>112</c:v>
                </c:pt>
                <c:pt idx="114" formatCode="0">
                  <c:v>113</c:v>
                </c:pt>
                <c:pt idx="115" formatCode="0">
                  <c:v>114</c:v>
                </c:pt>
                <c:pt idx="116" formatCode="0">
                  <c:v>115</c:v>
                </c:pt>
                <c:pt idx="117" formatCode="0">
                  <c:v>116</c:v>
                </c:pt>
                <c:pt idx="118" formatCode="0">
                  <c:v>117</c:v>
                </c:pt>
                <c:pt idx="119" formatCode="0">
                  <c:v>118</c:v>
                </c:pt>
                <c:pt idx="120" formatCode="0">
                  <c:v>119</c:v>
                </c:pt>
                <c:pt idx="121" formatCode="0">
                  <c:v>120</c:v>
                </c:pt>
                <c:pt idx="122" formatCode="0">
                  <c:v>121</c:v>
                </c:pt>
                <c:pt idx="123" formatCode="0">
                  <c:v>122</c:v>
                </c:pt>
                <c:pt idx="124" formatCode="0">
                  <c:v>123</c:v>
                </c:pt>
                <c:pt idx="125" formatCode="0">
                  <c:v>124</c:v>
                </c:pt>
                <c:pt idx="126" formatCode="0">
                  <c:v>125</c:v>
                </c:pt>
                <c:pt idx="127" formatCode="0">
                  <c:v>126</c:v>
                </c:pt>
                <c:pt idx="128" formatCode="0">
                  <c:v>127</c:v>
                </c:pt>
                <c:pt idx="129" formatCode="0">
                  <c:v>128</c:v>
                </c:pt>
                <c:pt idx="130" formatCode="0">
                  <c:v>129</c:v>
                </c:pt>
                <c:pt idx="131" formatCode="0">
                  <c:v>130</c:v>
                </c:pt>
                <c:pt idx="132" formatCode="0">
                  <c:v>131</c:v>
                </c:pt>
                <c:pt idx="133" formatCode="0">
                  <c:v>132</c:v>
                </c:pt>
                <c:pt idx="134" formatCode="0">
                  <c:v>133</c:v>
                </c:pt>
                <c:pt idx="135" formatCode="0">
                  <c:v>134</c:v>
                </c:pt>
                <c:pt idx="136" formatCode="0">
                  <c:v>135</c:v>
                </c:pt>
                <c:pt idx="137" formatCode="0">
                  <c:v>136</c:v>
                </c:pt>
                <c:pt idx="138" formatCode="0">
                  <c:v>137</c:v>
                </c:pt>
                <c:pt idx="139" formatCode="0">
                  <c:v>138</c:v>
                </c:pt>
                <c:pt idx="140" formatCode="0">
                  <c:v>139</c:v>
                </c:pt>
                <c:pt idx="141" formatCode="0">
                  <c:v>140</c:v>
                </c:pt>
                <c:pt idx="142" formatCode="0">
                  <c:v>141</c:v>
                </c:pt>
                <c:pt idx="143" formatCode="0">
                  <c:v>142</c:v>
                </c:pt>
                <c:pt idx="144" formatCode="0">
                  <c:v>143</c:v>
                </c:pt>
                <c:pt idx="145" formatCode="0">
                  <c:v>144</c:v>
                </c:pt>
                <c:pt idx="146" formatCode="0">
                  <c:v>145</c:v>
                </c:pt>
                <c:pt idx="147" formatCode="0">
                  <c:v>146</c:v>
                </c:pt>
                <c:pt idx="148" formatCode="0">
                  <c:v>147</c:v>
                </c:pt>
                <c:pt idx="149" formatCode="0">
                  <c:v>148</c:v>
                </c:pt>
                <c:pt idx="150" formatCode="0">
                  <c:v>149</c:v>
                </c:pt>
                <c:pt idx="151" formatCode="0">
                  <c:v>150</c:v>
                </c:pt>
                <c:pt idx="152" formatCode="0">
                  <c:v>151</c:v>
                </c:pt>
                <c:pt idx="153" formatCode="0">
                  <c:v>152</c:v>
                </c:pt>
                <c:pt idx="154" formatCode="0">
                  <c:v>153</c:v>
                </c:pt>
                <c:pt idx="155" formatCode="0">
                  <c:v>154</c:v>
                </c:pt>
                <c:pt idx="156" formatCode="0">
                  <c:v>155</c:v>
                </c:pt>
                <c:pt idx="157" formatCode="0">
                  <c:v>156</c:v>
                </c:pt>
                <c:pt idx="158" formatCode="0">
                  <c:v>157</c:v>
                </c:pt>
                <c:pt idx="159" formatCode="0">
                  <c:v>158</c:v>
                </c:pt>
                <c:pt idx="160" formatCode="0">
                  <c:v>159</c:v>
                </c:pt>
                <c:pt idx="161" formatCode="0">
                  <c:v>160</c:v>
                </c:pt>
                <c:pt idx="162" formatCode="0">
                  <c:v>161</c:v>
                </c:pt>
                <c:pt idx="163" formatCode="0">
                  <c:v>162</c:v>
                </c:pt>
                <c:pt idx="164" formatCode="0">
                  <c:v>163</c:v>
                </c:pt>
                <c:pt idx="165" formatCode="0">
                  <c:v>164</c:v>
                </c:pt>
                <c:pt idx="166" formatCode="0">
                  <c:v>165</c:v>
                </c:pt>
                <c:pt idx="167" formatCode="0">
                  <c:v>166</c:v>
                </c:pt>
                <c:pt idx="168" formatCode="0">
                  <c:v>167</c:v>
                </c:pt>
                <c:pt idx="169" formatCode="0">
                  <c:v>168</c:v>
                </c:pt>
              </c:numCache>
            </c:numRef>
          </c:xVal>
          <c:yVal>
            <c:numRef>
              <c:f>'101v2'!$O$4:$O$173</c:f>
              <c:numCache>
                <c:formatCode>0.0000</c:formatCode>
                <c:ptCount val="170"/>
                <c:pt idx="2">
                  <c:v>40.303152053242862</c:v>
                </c:pt>
                <c:pt idx="3">
                  <c:v>43.32641561812148</c:v>
                </c:pt>
                <c:pt idx="4">
                  <c:v>45.922550896990153</c:v>
                </c:pt>
                <c:pt idx="5">
                  <c:v>47.914635560910369</c:v>
                </c:pt>
                <c:pt idx="6">
                  <c:v>49.166912332111529</c:v>
                </c:pt>
                <c:pt idx="7">
                  <c:v>49.594040618121483</c:v>
                </c:pt>
                <c:pt idx="8">
                  <c:v>49.166912332111529</c:v>
                </c:pt>
                <c:pt idx="9">
                  <c:v>47.914635560910369</c:v>
                </c:pt>
                <c:pt idx="10">
                  <c:v>45.922550896990153</c:v>
                </c:pt>
                <c:pt idx="11">
                  <c:v>43.32641561812148</c:v>
                </c:pt>
                <c:pt idx="12">
                  <c:v>40.303152053242862</c:v>
                </c:pt>
                <c:pt idx="13">
                  <c:v>37.058790618121485</c:v>
                </c:pt>
                <c:pt idx="14">
                  <c:v>33.814429183000108</c:v>
                </c:pt>
                <c:pt idx="15">
                  <c:v>30.791165618121486</c:v>
                </c:pt>
                <c:pt idx="16">
                  <c:v>28.195030339252817</c:v>
                </c:pt>
                <c:pt idx="17">
                  <c:v>26.202945675332604</c:v>
                </c:pt>
                <c:pt idx="18">
                  <c:v>24.95066890413144</c:v>
                </c:pt>
                <c:pt idx="19">
                  <c:v>24.52354061812148</c:v>
                </c:pt>
                <c:pt idx="20">
                  <c:v>24.950668904131437</c:v>
                </c:pt>
                <c:pt idx="21">
                  <c:v>26.202945675332597</c:v>
                </c:pt>
                <c:pt idx="22">
                  <c:v>28.19503033925281</c:v>
                </c:pt>
                <c:pt idx="23">
                  <c:v>30.791165618121479</c:v>
                </c:pt>
                <c:pt idx="24">
                  <c:v>33.814429183000101</c:v>
                </c:pt>
                <c:pt idx="25">
                  <c:v>37.058790618121478</c:v>
                </c:pt>
                <c:pt idx="26">
                  <c:v>40.787254457356831</c:v>
                </c:pt>
                <c:pt idx="27">
                  <c:v>43.810518022235449</c:v>
                </c:pt>
                <c:pt idx="28">
                  <c:v>46.406653301104122</c:v>
                </c:pt>
                <c:pt idx="29">
                  <c:v>48.398737965024338</c:v>
                </c:pt>
                <c:pt idx="30">
                  <c:v>49.651014736225491</c:v>
                </c:pt>
                <c:pt idx="31">
                  <c:v>50.078143022235452</c:v>
                </c:pt>
                <c:pt idx="32">
                  <c:v>49.651014736225498</c:v>
                </c:pt>
                <c:pt idx="33">
                  <c:v>48.398737965024338</c:v>
                </c:pt>
                <c:pt idx="34">
                  <c:v>46.406653301104122</c:v>
                </c:pt>
                <c:pt idx="35">
                  <c:v>43.810518022235449</c:v>
                </c:pt>
                <c:pt idx="36">
                  <c:v>40.787254457356816</c:v>
                </c:pt>
                <c:pt idx="37">
                  <c:v>37.542893022235454</c:v>
                </c:pt>
                <c:pt idx="38">
                  <c:v>34.298531587114084</c:v>
                </c:pt>
                <c:pt idx="39">
                  <c:v>31.275268022235458</c:v>
                </c:pt>
                <c:pt idx="40">
                  <c:v>28.679132743366793</c:v>
                </c:pt>
                <c:pt idx="41">
                  <c:v>26.687048079446562</c:v>
                </c:pt>
                <c:pt idx="42">
                  <c:v>25.434771308245413</c:v>
                </c:pt>
                <c:pt idx="43">
                  <c:v>25.007643022235449</c:v>
                </c:pt>
                <c:pt idx="44">
                  <c:v>25.434771308245402</c:v>
                </c:pt>
                <c:pt idx="45">
                  <c:v>26.687048079446562</c:v>
                </c:pt>
                <c:pt idx="46">
                  <c:v>28.679132743366782</c:v>
                </c:pt>
                <c:pt idx="47">
                  <c:v>31.275268022235434</c:v>
                </c:pt>
                <c:pt idx="48">
                  <c:v>34.298531587114077</c:v>
                </c:pt>
                <c:pt idx="49">
                  <c:v>37.54289302223544</c:v>
                </c:pt>
                <c:pt idx="50">
                  <c:v>39.430829663276043</c:v>
                </c:pt>
                <c:pt idx="51">
                  <c:v>42.45409322815469</c:v>
                </c:pt>
                <c:pt idx="52">
                  <c:v>45.050228507023348</c:v>
                </c:pt>
                <c:pt idx="53">
                  <c:v>47.042313170943572</c:v>
                </c:pt>
                <c:pt idx="54">
                  <c:v>48.294589942144725</c:v>
                </c:pt>
                <c:pt idx="55">
                  <c:v>48.721718228154685</c:v>
                </c:pt>
                <c:pt idx="56">
                  <c:v>48.294589942144725</c:v>
                </c:pt>
                <c:pt idx="57">
                  <c:v>47.042313170943572</c:v>
                </c:pt>
                <c:pt idx="58">
                  <c:v>45.050228507023363</c:v>
                </c:pt>
                <c:pt idx="59">
                  <c:v>42.454093228154683</c:v>
                </c:pt>
                <c:pt idx="60">
                  <c:v>39.430829663276064</c:v>
                </c:pt>
                <c:pt idx="61">
                  <c:v>36.186468228154709</c:v>
                </c:pt>
                <c:pt idx="62">
                  <c:v>32.942106793033318</c:v>
                </c:pt>
                <c:pt idx="63">
                  <c:v>29.918843228154692</c:v>
                </c:pt>
                <c:pt idx="64">
                  <c:v>27.322707949286009</c:v>
                </c:pt>
                <c:pt idx="65">
                  <c:v>25.33062328536581</c:v>
                </c:pt>
                <c:pt idx="66">
                  <c:v>24.07834651416464</c:v>
                </c:pt>
                <c:pt idx="67">
                  <c:v>23.651218228154679</c:v>
                </c:pt>
                <c:pt idx="68">
                  <c:v>24.078346514164632</c:v>
                </c:pt>
                <c:pt idx="69">
                  <c:v>25.3306232853658</c:v>
                </c:pt>
                <c:pt idx="70">
                  <c:v>27.322707949285995</c:v>
                </c:pt>
                <c:pt idx="71">
                  <c:v>29.918843228154682</c:v>
                </c:pt>
                <c:pt idx="72">
                  <c:v>32.942106793033325</c:v>
                </c:pt>
                <c:pt idx="73">
                  <c:v>36.186468228154673</c:v>
                </c:pt>
                <c:pt idx="74">
                  <c:v>37.255293206966677</c:v>
                </c:pt>
                <c:pt idx="75">
                  <c:v>40.278556771845324</c:v>
                </c:pt>
                <c:pt idx="76">
                  <c:v>42.874692050714003</c:v>
                </c:pt>
                <c:pt idx="77">
                  <c:v>44.866776714634206</c:v>
                </c:pt>
                <c:pt idx="78">
                  <c:v>46.11905348583538</c:v>
                </c:pt>
                <c:pt idx="79">
                  <c:v>46.546181771845333</c:v>
                </c:pt>
                <c:pt idx="80">
                  <c:v>46.11905348583538</c:v>
                </c:pt>
                <c:pt idx="81">
                  <c:v>44.866776714634227</c:v>
                </c:pt>
                <c:pt idx="82">
                  <c:v>42.874692050714025</c:v>
                </c:pt>
                <c:pt idx="83">
                  <c:v>40.278556771845381</c:v>
                </c:pt>
                <c:pt idx="84">
                  <c:v>37.255293206966691</c:v>
                </c:pt>
                <c:pt idx="85">
                  <c:v>34.010931771845343</c:v>
                </c:pt>
                <c:pt idx="86">
                  <c:v>30.766570336723952</c:v>
                </c:pt>
                <c:pt idx="87">
                  <c:v>27.743306771845351</c:v>
                </c:pt>
                <c:pt idx="88">
                  <c:v>25.147171492976693</c:v>
                </c:pt>
                <c:pt idx="89">
                  <c:v>23.155086829056462</c:v>
                </c:pt>
                <c:pt idx="90">
                  <c:v>21.902810057855291</c:v>
                </c:pt>
                <c:pt idx="91">
                  <c:v>21.475681771845331</c:v>
                </c:pt>
                <c:pt idx="92">
                  <c:v>21.90281005785528</c:v>
                </c:pt>
                <c:pt idx="93">
                  <c:v>23.155086829056426</c:v>
                </c:pt>
                <c:pt idx="94">
                  <c:v>25.147171492976643</c:v>
                </c:pt>
                <c:pt idx="95">
                  <c:v>27.743306771845326</c:v>
                </c:pt>
                <c:pt idx="96">
                  <c:v>30.766570336723969</c:v>
                </c:pt>
                <c:pt idx="97">
                  <c:v>34.010931771845321</c:v>
                </c:pt>
                <c:pt idx="98">
                  <c:v>35.898868412885903</c:v>
                </c:pt>
                <c:pt idx="99">
                  <c:v>38.92213197776455</c:v>
                </c:pt>
                <c:pt idx="100">
                  <c:v>41.51826725663323</c:v>
                </c:pt>
                <c:pt idx="101">
                  <c:v>43.510351920553461</c:v>
                </c:pt>
                <c:pt idx="102">
                  <c:v>44.762628691754614</c:v>
                </c:pt>
                <c:pt idx="103">
                  <c:v>45.189756977764574</c:v>
                </c:pt>
                <c:pt idx="104">
                  <c:v>44.762628691754614</c:v>
                </c:pt>
                <c:pt idx="105">
                  <c:v>43.510351920553447</c:v>
                </c:pt>
                <c:pt idx="106">
                  <c:v>41.518267256633223</c:v>
                </c:pt>
                <c:pt idx="107">
                  <c:v>38.922131977764572</c:v>
                </c:pt>
                <c:pt idx="108">
                  <c:v>35.898868412885975</c:v>
                </c:pt>
                <c:pt idx="109">
                  <c:v>32.654506977764576</c:v>
                </c:pt>
                <c:pt idx="110">
                  <c:v>29.410145542643228</c:v>
                </c:pt>
                <c:pt idx="111">
                  <c:v>26.386881977764546</c:v>
                </c:pt>
                <c:pt idx="112">
                  <c:v>23.790746698895891</c:v>
                </c:pt>
                <c:pt idx="113">
                  <c:v>21.798662034975692</c:v>
                </c:pt>
                <c:pt idx="114">
                  <c:v>20.546385263774521</c:v>
                </c:pt>
                <c:pt idx="115">
                  <c:v>20.119256977764561</c:v>
                </c:pt>
                <c:pt idx="116">
                  <c:v>20.546385263774525</c:v>
                </c:pt>
                <c:pt idx="117">
                  <c:v>21.798662034975678</c:v>
                </c:pt>
                <c:pt idx="118">
                  <c:v>23.790746698895873</c:v>
                </c:pt>
                <c:pt idx="119">
                  <c:v>26.386881977764553</c:v>
                </c:pt>
                <c:pt idx="120">
                  <c:v>29.410145542643157</c:v>
                </c:pt>
                <c:pt idx="121">
                  <c:v>32.654506977764505</c:v>
                </c:pt>
                <c:pt idx="122">
                  <c:v>36.382970816999908</c:v>
                </c:pt>
                <c:pt idx="123">
                  <c:v>39.406234381878512</c:v>
                </c:pt>
                <c:pt idx="124">
                  <c:v>42.002369660747171</c:v>
                </c:pt>
                <c:pt idx="125">
                  <c:v>43.994454324667402</c:v>
                </c:pt>
                <c:pt idx="126">
                  <c:v>45.246731095868569</c:v>
                </c:pt>
                <c:pt idx="127">
                  <c:v>45.673859381878536</c:v>
                </c:pt>
                <c:pt idx="128">
                  <c:v>45.246731095868569</c:v>
                </c:pt>
                <c:pt idx="129">
                  <c:v>43.994454324667444</c:v>
                </c:pt>
                <c:pt idx="130">
                  <c:v>42.002369660747227</c:v>
                </c:pt>
                <c:pt idx="131">
                  <c:v>39.406234381878541</c:v>
                </c:pt>
                <c:pt idx="132">
                  <c:v>36.382970816999901</c:v>
                </c:pt>
                <c:pt idx="133">
                  <c:v>33.138609381878503</c:v>
                </c:pt>
                <c:pt idx="134">
                  <c:v>29.894247946757201</c:v>
                </c:pt>
                <c:pt idx="135">
                  <c:v>26.870984381878554</c:v>
                </c:pt>
                <c:pt idx="136">
                  <c:v>24.274849103009863</c:v>
                </c:pt>
                <c:pt idx="137">
                  <c:v>22.282764439089643</c:v>
                </c:pt>
                <c:pt idx="138">
                  <c:v>21.03048766788848</c:v>
                </c:pt>
                <c:pt idx="139">
                  <c:v>20.60335938187853</c:v>
                </c:pt>
                <c:pt idx="140">
                  <c:v>21.03048766788848</c:v>
                </c:pt>
                <c:pt idx="141">
                  <c:v>22.282764439089643</c:v>
                </c:pt>
                <c:pt idx="142">
                  <c:v>24.274849103009807</c:v>
                </c:pt>
                <c:pt idx="143">
                  <c:v>26.870984381878557</c:v>
                </c:pt>
                <c:pt idx="144">
                  <c:v>29.894247946757119</c:v>
                </c:pt>
                <c:pt idx="145">
                  <c:v>33.138609381878517</c:v>
                </c:pt>
                <c:pt idx="146">
                  <c:v>38.343061435121378</c:v>
                </c:pt>
                <c:pt idx="147">
                  <c:v>41.366324999999946</c:v>
                </c:pt>
                <c:pt idx="148">
                  <c:v>43.962460278868704</c:v>
                </c:pt>
                <c:pt idx="149">
                  <c:v>45.954544942788878</c:v>
                </c:pt>
                <c:pt idx="150">
                  <c:v>47.206821713990053</c:v>
                </c:pt>
                <c:pt idx="151">
                  <c:v>47.633950000000013</c:v>
                </c:pt>
                <c:pt idx="152">
                  <c:v>47.206821713990067</c:v>
                </c:pt>
                <c:pt idx="153">
                  <c:v>45.954544942788914</c:v>
                </c:pt>
                <c:pt idx="154">
                  <c:v>43.962460278868697</c:v>
                </c:pt>
                <c:pt idx="155">
                  <c:v>41.366325000000018</c:v>
                </c:pt>
                <c:pt idx="156">
                  <c:v>38.343061435121378</c:v>
                </c:pt>
                <c:pt idx="157">
                  <c:v>35.098700000000072</c:v>
                </c:pt>
                <c:pt idx="158">
                  <c:v>31.854338564878681</c:v>
                </c:pt>
                <c:pt idx="159">
                  <c:v>28.831075000000027</c:v>
                </c:pt>
                <c:pt idx="160">
                  <c:v>26.234939721131344</c:v>
                </c:pt>
                <c:pt idx="161">
                  <c:v>24.242855057211116</c:v>
                </c:pt>
                <c:pt idx="162">
                  <c:v>22.990578286009978</c:v>
                </c:pt>
                <c:pt idx="163">
                  <c:v>22.563450000000007</c:v>
                </c:pt>
                <c:pt idx="164">
                  <c:v>22.990578286009956</c:v>
                </c:pt>
                <c:pt idx="165">
                  <c:v>24.242855057211074</c:v>
                </c:pt>
                <c:pt idx="166">
                  <c:v>26.234939721131283</c:v>
                </c:pt>
                <c:pt idx="167">
                  <c:v>28.831075000000034</c:v>
                </c:pt>
                <c:pt idx="168">
                  <c:v>31.854338564878681</c:v>
                </c:pt>
                <c:pt idx="169">
                  <c:v>35.098699999999987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D06-4402-9C02-49C37A970645}"/>
            </c:ext>
          </c:extLst>
        </c:ser>
        <c:ser>
          <c:idx val="3"/>
          <c:order val="3"/>
          <c:tx>
            <c:strRef>
              <c:f>'101v2'!$P$3</c:f>
              <c:strCache>
                <c:ptCount val="1"/>
                <c:pt idx="0">
                  <c:v>Heat Transfer Through Window Frame(W)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'101v2'!$L$4:$L$173</c:f>
              <c:numCache>
                <c:formatCode>0.0000</c:formatCode>
                <c:ptCount val="170"/>
                <c:pt idx="2" formatCode="0">
                  <c:v>1</c:v>
                </c:pt>
                <c:pt idx="3" formatCode="0">
                  <c:v>2</c:v>
                </c:pt>
                <c:pt idx="4" formatCode="0">
                  <c:v>3</c:v>
                </c:pt>
                <c:pt idx="5" formatCode="0">
                  <c:v>4</c:v>
                </c:pt>
                <c:pt idx="6" formatCode="0">
                  <c:v>5</c:v>
                </c:pt>
                <c:pt idx="7" formatCode="0">
                  <c:v>6</c:v>
                </c:pt>
                <c:pt idx="8" formatCode="0">
                  <c:v>7</c:v>
                </c:pt>
                <c:pt idx="9" formatCode="0">
                  <c:v>8</c:v>
                </c:pt>
                <c:pt idx="10" formatCode="0">
                  <c:v>9</c:v>
                </c:pt>
                <c:pt idx="11" formatCode="0">
                  <c:v>10</c:v>
                </c:pt>
                <c:pt idx="12" formatCode="0">
                  <c:v>11</c:v>
                </c:pt>
                <c:pt idx="13" formatCode="0">
                  <c:v>12</c:v>
                </c:pt>
                <c:pt idx="14" formatCode="0">
                  <c:v>13</c:v>
                </c:pt>
                <c:pt idx="15" formatCode="0">
                  <c:v>14</c:v>
                </c:pt>
                <c:pt idx="16" formatCode="0">
                  <c:v>15</c:v>
                </c:pt>
                <c:pt idx="17" formatCode="0">
                  <c:v>16</c:v>
                </c:pt>
                <c:pt idx="18" formatCode="0">
                  <c:v>17</c:v>
                </c:pt>
                <c:pt idx="19" formatCode="0">
                  <c:v>18</c:v>
                </c:pt>
                <c:pt idx="20" formatCode="0">
                  <c:v>19</c:v>
                </c:pt>
                <c:pt idx="21" formatCode="0">
                  <c:v>20</c:v>
                </c:pt>
                <c:pt idx="22" formatCode="0">
                  <c:v>21</c:v>
                </c:pt>
                <c:pt idx="23" formatCode="0">
                  <c:v>22</c:v>
                </c:pt>
                <c:pt idx="24" formatCode="0">
                  <c:v>23</c:v>
                </c:pt>
                <c:pt idx="25" formatCode="0">
                  <c:v>24</c:v>
                </c:pt>
                <c:pt idx="26" formatCode="0">
                  <c:v>25</c:v>
                </c:pt>
                <c:pt idx="27" formatCode="0">
                  <c:v>26</c:v>
                </c:pt>
                <c:pt idx="28" formatCode="0">
                  <c:v>27</c:v>
                </c:pt>
                <c:pt idx="29" formatCode="0">
                  <c:v>28</c:v>
                </c:pt>
                <c:pt idx="30" formatCode="0">
                  <c:v>29</c:v>
                </c:pt>
                <c:pt idx="31" formatCode="0">
                  <c:v>30</c:v>
                </c:pt>
                <c:pt idx="32" formatCode="0">
                  <c:v>31</c:v>
                </c:pt>
                <c:pt idx="33" formatCode="0">
                  <c:v>32</c:v>
                </c:pt>
                <c:pt idx="34" formatCode="0">
                  <c:v>33</c:v>
                </c:pt>
                <c:pt idx="35" formatCode="0">
                  <c:v>34</c:v>
                </c:pt>
                <c:pt idx="36" formatCode="0">
                  <c:v>35</c:v>
                </c:pt>
                <c:pt idx="37" formatCode="0">
                  <c:v>36</c:v>
                </c:pt>
                <c:pt idx="38" formatCode="0">
                  <c:v>37</c:v>
                </c:pt>
                <c:pt idx="39" formatCode="0">
                  <c:v>38</c:v>
                </c:pt>
                <c:pt idx="40" formatCode="0">
                  <c:v>39</c:v>
                </c:pt>
                <c:pt idx="41" formatCode="0">
                  <c:v>40</c:v>
                </c:pt>
                <c:pt idx="42" formatCode="0">
                  <c:v>41</c:v>
                </c:pt>
                <c:pt idx="43" formatCode="0">
                  <c:v>42</c:v>
                </c:pt>
                <c:pt idx="44" formatCode="0">
                  <c:v>43</c:v>
                </c:pt>
                <c:pt idx="45" formatCode="0">
                  <c:v>44</c:v>
                </c:pt>
                <c:pt idx="46" formatCode="0">
                  <c:v>45</c:v>
                </c:pt>
                <c:pt idx="47" formatCode="0">
                  <c:v>46</c:v>
                </c:pt>
                <c:pt idx="48" formatCode="0">
                  <c:v>47</c:v>
                </c:pt>
                <c:pt idx="49" formatCode="0">
                  <c:v>48</c:v>
                </c:pt>
                <c:pt idx="50" formatCode="0">
                  <c:v>49</c:v>
                </c:pt>
                <c:pt idx="51" formatCode="0">
                  <c:v>50</c:v>
                </c:pt>
                <c:pt idx="52" formatCode="0">
                  <c:v>51</c:v>
                </c:pt>
                <c:pt idx="53" formatCode="0">
                  <c:v>52</c:v>
                </c:pt>
                <c:pt idx="54" formatCode="0">
                  <c:v>53</c:v>
                </c:pt>
                <c:pt idx="55" formatCode="0">
                  <c:v>54</c:v>
                </c:pt>
                <c:pt idx="56" formatCode="0">
                  <c:v>55</c:v>
                </c:pt>
                <c:pt idx="57" formatCode="0">
                  <c:v>56</c:v>
                </c:pt>
                <c:pt idx="58" formatCode="0">
                  <c:v>57</c:v>
                </c:pt>
                <c:pt idx="59" formatCode="0">
                  <c:v>58</c:v>
                </c:pt>
                <c:pt idx="60" formatCode="0">
                  <c:v>59</c:v>
                </c:pt>
                <c:pt idx="61" formatCode="0">
                  <c:v>60</c:v>
                </c:pt>
                <c:pt idx="62" formatCode="0">
                  <c:v>61</c:v>
                </c:pt>
                <c:pt idx="63" formatCode="0">
                  <c:v>62</c:v>
                </c:pt>
                <c:pt idx="64" formatCode="0">
                  <c:v>63</c:v>
                </c:pt>
                <c:pt idx="65" formatCode="0">
                  <c:v>64</c:v>
                </c:pt>
                <c:pt idx="66" formatCode="0">
                  <c:v>65</c:v>
                </c:pt>
                <c:pt idx="67" formatCode="0">
                  <c:v>66</c:v>
                </c:pt>
                <c:pt idx="68" formatCode="0">
                  <c:v>67</c:v>
                </c:pt>
                <c:pt idx="69" formatCode="0">
                  <c:v>68</c:v>
                </c:pt>
                <c:pt idx="70" formatCode="0">
                  <c:v>69</c:v>
                </c:pt>
                <c:pt idx="71" formatCode="0">
                  <c:v>70</c:v>
                </c:pt>
                <c:pt idx="72" formatCode="0">
                  <c:v>71</c:v>
                </c:pt>
                <c:pt idx="73" formatCode="0">
                  <c:v>72</c:v>
                </c:pt>
                <c:pt idx="74" formatCode="0">
                  <c:v>73</c:v>
                </c:pt>
                <c:pt idx="75" formatCode="0">
                  <c:v>74</c:v>
                </c:pt>
                <c:pt idx="76" formatCode="0">
                  <c:v>75</c:v>
                </c:pt>
                <c:pt idx="77" formatCode="0">
                  <c:v>76</c:v>
                </c:pt>
                <c:pt idx="78" formatCode="0">
                  <c:v>77</c:v>
                </c:pt>
                <c:pt idx="79" formatCode="0">
                  <c:v>78</c:v>
                </c:pt>
                <c:pt idx="80" formatCode="0">
                  <c:v>79</c:v>
                </c:pt>
                <c:pt idx="81" formatCode="0">
                  <c:v>80</c:v>
                </c:pt>
                <c:pt idx="82" formatCode="0">
                  <c:v>81</c:v>
                </c:pt>
                <c:pt idx="83" formatCode="0">
                  <c:v>82</c:v>
                </c:pt>
                <c:pt idx="84" formatCode="0">
                  <c:v>83</c:v>
                </c:pt>
                <c:pt idx="85" formatCode="0">
                  <c:v>84</c:v>
                </c:pt>
                <c:pt idx="86" formatCode="0">
                  <c:v>85</c:v>
                </c:pt>
                <c:pt idx="87" formatCode="0">
                  <c:v>86</c:v>
                </c:pt>
                <c:pt idx="88" formatCode="0">
                  <c:v>87</c:v>
                </c:pt>
                <c:pt idx="89" formatCode="0">
                  <c:v>88</c:v>
                </c:pt>
                <c:pt idx="90" formatCode="0">
                  <c:v>89</c:v>
                </c:pt>
                <c:pt idx="91" formatCode="0">
                  <c:v>90</c:v>
                </c:pt>
                <c:pt idx="92" formatCode="0">
                  <c:v>91</c:v>
                </c:pt>
                <c:pt idx="93" formatCode="0">
                  <c:v>92</c:v>
                </c:pt>
                <c:pt idx="94" formatCode="0">
                  <c:v>93</c:v>
                </c:pt>
                <c:pt idx="95" formatCode="0">
                  <c:v>94</c:v>
                </c:pt>
                <c:pt idx="96" formatCode="0">
                  <c:v>95</c:v>
                </c:pt>
                <c:pt idx="97" formatCode="0">
                  <c:v>96</c:v>
                </c:pt>
                <c:pt idx="98" formatCode="0">
                  <c:v>97</c:v>
                </c:pt>
                <c:pt idx="99" formatCode="0">
                  <c:v>98</c:v>
                </c:pt>
                <c:pt idx="100" formatCode="0">
                  <c:v>99</c:v>
                </c:pt>
                <c:pt idx="101" formatCode="0">
                  <c:v>100</c:v>
                </c:pt>
                <c:pt idx="102" formatCode="0">
                  <c:v>101</c:v>
                </c:pt>
                <c:pt idx="103" formatCode="0">
                  <c:v>102</c:v>
                </c:pt>
                <c:pt idx="104" formatCode="0">
                  <c:v>103</c:v>
                </c:pt>
                <c:pt idx="105" formatCode="0">
                  <c:v>104</c:v>
                </c:pt>
                <c:pt idx="106" formatCode="0">
                  <c:v>105</c:v>
                </c:pt>
                <c:pt idx="107" formatCode="0">
                  <c:v>106</c:v>
                </c:pt>
                <c:pt idx="108" formatCode="0">
                  <c:v>107</c:v>
                </c:pt>
                <c:pt idx="109" formatCode="0">
                  <c:v>108</c:v>
                </c:pt>
                <c:pt idx="110" formatCode="0">
                  <c:v>109</c:v>
                </c:pt>
                <c:pt idx="111" formatCode="0">
                  <c:v>110</c:v>
                </c:pt>
                <c:pt idx="112" formatCode="0">
                  <c:v>111</c:v>
                </c:pt>
                <c:pt idx="113" formatCode="0">
                  <c:v>112</c:v>
                </c:pt>
                <c:pt idx="114" formatCode="0">
                  <c:v>113</c:v>
                </c:pt>
                <c:pt idx="115" formatCode="0">
                  <c:v>114</c:v>
                </c:pt>
                <c:pt idx="116" formatCode="0">
                  <c:v>115</c:v>
                </c:pt>
                <c:pt idx="117" formatCode="0">
                  <c:v>116</c:v>
                </c:pt>
                <c:pt idx="118" formatCode="0">
                  <c:v>117</c:v>
                </c:pt>
                <c:pt idx="119" formatCode="0">
                  <c:v>118</c:v>
                </c:pt>
                <c:pt idx="120" formatCode="0">
                  <c:v>119</c:v>
                </c:pt>
                <c:pt idx="121" formatCode="0">
                  <c:v>120</c:v>
                </c:pt>
                <c:pt idx="122" formatCode="0">
                  <c:v>121</c:v>
                </c:pt>
                <c:pt idx="123" formatCode="0">
                  <c:v>122</c:v>
                </c:pt>
                <c:pt idx="124" formatCode="0">
                  <c:v>123</c:v>
                </c:pt>
                <c:pt idx="125" formatCode="0">
                  <c:v>124</c:v>
                </c:pt>
                <c:pt idx="126" formatCode="0">
                  <c:v>125</c:v>
                </c:pt>
                <c:pt idx="127" formatCode="0">
                  <c:v>126</c:v>
                </c:pt>
                <c:pt idx="128" formatCode="0">
                  <c:v>127</c:v>
                </c:pt>
                <c:pt idx="129" formatCode="0">
                  <c:v>128</c:v>
                </c:pt>
                <c:pt idx="130" formatCode="0">
                  <c:v>129</c:v>
                </c:pt>
                <c:pt idx="131" formatCode="0">
                  <c:v>130</c:v>
                </c:pt>
                <c:pt idx="132" formatCode="0">
                  <c:v>131</c:v>
                </c:pt>
                <c:pt idx="133" formatCode="0">
                  <c:v>132</c:v>
                </c:pt>
                <c:pt idx="134" formatCode="0">
                  <c:v>133</c:v>
                </c:pt>
                <c:pt idx="135" formatCode="0">
                  <c:v>134</c:v>
                </c:pt>
                <c:pt idx="136" formatCode="0">
                  <c:v>135</c:v>
                </c:pt>
                <c:pt idx="137" formatCode="0">
                  <c:v>136</c:v>
                </c:pt>
                <c:pt idx="138" formatCode="0">
                  <c:v>137</c:v>
                </c:pt>
                <c:pt idx="139" formatCode="0">
                  <c:v>138</c:v>
                </c:pt>
                <c:pt idx="140" formatCode="0">
                  <c:v>139</c:v>
                </c:pt>
                <c:pt idx="141" formatCode="0">
                  <c:v>140</c:v>
                </c:pt>
                <c:pt idx="142" formatCode="0">
                  <c:v>141</c:v>
                </c:pt>
                <c:pt idx="143" formatCode="0">
                  <c:v>142</c:v>
                </c:pt>
                <c:pt idx="144" formatCode="0">
                  <c:v>143</c:v>
                </c:pt>
                <c:pt idx="145" formatCode="0">
                  <c:v>144</c:v>
                </c:pt>
                <c:pt idx="146" formatCode="0">
                  <c:v>145</c:v>
                </c:pt>
                <c:pt idx="147" formatCode="0">
                  <c:v>146</c:v>
                </c:pt>
                <c:pt idx="148" formatCode="0">
                  <c:v>147</c:v>
                </c:pt>
                <c:pt idx="149" formatCode="0">
                  <c:v>148</c:v>
                </c:pt>
                <c:pt idx="150" formatCode="0">
                  <c:v>149</c:v>
                </c:pt>
                <c:pt idx="151" formatCode="0">
                  <c:v>150</c:v>
                </c:pt>
                <c:pt idx="152" formatCode="0">
                  <c:v>151</c:v>
                </c:pt>
                <c:pt idx="153" formatCode="0">
                  <c:v>152</c:v>
                </c:pt>
                <c:pt idx="154" formatCode="0">
                  <c:v>153</c:v>
                </c:pt>
                <c:pt idx="155" formatCode="0">
                  <c:v>154</c:v>
                </c:pt>
                <c:pt idx="156" formatCode="0">
                  <c:v>155</c:v>
                </c:pt>
                <c:pt idx="157" formatCode="0">
                  <c:v>156</c:v>
                </c:pt>
                <c:pt idx="158" formatCode="0">
                  <c:v>157</c:v>
                </c:pt>
                <c:pt idx="159" formatCode="0">
                  <c:v>158</c:v>
                </c:pt>
                <c:pt idx="160" formatCode="0">
                  <c:v>159</c:v>
                </c:pt>
                <c:pt idx="161" formatCode="0">
                  <c:v>160</c:v>
                </c:pt>
                <c:pt idx="162" formatCode="0">
                  <c:v>161</c:v>
                </c:pt>
                <c:pt idx="163" formatCode="0">
                  <c:v>162</c:v>
                </c:pt>
                <c:pt idx="164" formatCode="0">
                  <c:v>163</c:v>
                </c:pt>
                <c:pt idx="165" formatCode="0">
                  <c:v>164</c:v>
                </c:pt>
                <c:pt idx="166" formatCode="0">
                  <c:v>165</c:v>
                </c:pt>
                <c:pt idx="167" formatCode="0">
                  <c:v>166</c:v>
                </c:pt>
                <c:pt idx="168" formatCode="0">
                  <c:v>167</c:v>
                </c:pt>
                <c:pt idx="169" formatCode="0">
                  <c:v>168</c:v>
                </c:pt>
              </c:numCache>
            </c:numRef>
          </c:xVal>
          <c:yVal>
            <c:numRef>
              <c:f>'101v2'!$P$4:$P$173</c:f>
              <c:numCache>
                <c:formatCode>0.0000</c:formatCode>
                <c:ptCount val="170"/>
                <c:pt idx="2">
                  <c:v>10.909196205705832</c:v>
                </c:pt>
                <c:pt idx="3">
                  <c:v>11.727528612244463</c:v>
                </c:pt>
                <c:pt idx="4">
                  <c:v>12.430246580712994</c:v>
                </c:pt>
                <c:pt idx="5">
                  <c:v>12.969461042856647</c:v>
                </c:pt>
                <c:pt idx="6">
                  <c:v>13.308425424174363</c:v>
                </c:pt>
                <c:pt idx="7">
                  <c:v>13.424039862244459</c:v>
                </c:pt>
                <c:pt idx="8">
                  <c:v>13.308425424174363</c:v>
                </c:pt>
                <c:pt idx="9">
                  <c:v>12.969461042856647</c:v>
                </c:pt>
                <c:pt idx="10">
                  <c:v>12.430246580712994</c:v>
                </c:pt>
                <c:pt idx="11">
                  <c:v>11.727528612244463</c:v>
                </c:pt>
                <c:pt idx="12">
                  <c:v>10.909196205705832</c:v>
                </c:pt>
                <c:pt idx="13">
                  <c:v>10.031017362244466</c:v>
                </c:pt>
                <c:pt idx="14">
                  <c:v>9.1528385187830974</c:v>
                </c:pt>
                <c:pt idx="15">
                  <c:v>8.334506112244469</c:v>
                </c:pt>
                <c:pt idx="16">
                  <c:v>7.6317881437759363</c:v>
                </c:pt>
                <c:pt idx="17">
                  <c:v>7.0925736816322846</c:v>
                </c:pt>
                <c:pt idx="18">
                  <c:v>6.7536093003145696</c:v>
                </c:pt>
                <c:pt idx="19">
                  <c:v>6.6379948622444687</c:v>
                </c:pt>
                <c:pt idx="20">
                  <c:v>6.7536093003145679</c:v>
                </c:pt>
                <c:pt idx="21">
                  <c:v>7.0925736816322837</c:v>
                </c:pt>
                <c:pt idx="22">
                  <c:v>7.6317881437759354</c:v>
                </c:pt>
                <c:pt idx="23">
                  <c:v>8.3345061122444655</c:v>
                </c:pt>
                <c:pt idx="24">
                  <c:v>9.1528385187830956</c:v>
                </c:pt>
                <c:pt idx="25">
                  <c:v>10.031017362244464</c:v>
                </c:pt>
                <c:pt idx="26">
                  <c:v>11.040232311843546</c:v>
                </c:pt>
                <c:pt idx="27">
                  <c:v>11.858564718382176</c:v>
                </c:pt>
                <c:pt idx="28">
                  <c:v>12.561282686850708</c:v>
                </c:pt>
                <c:pt idx="29">
                  <c:v>13.100497148994361</c:v>
                </c:pt>
                <c:pt idx="30">
                  <c:v>13.439461530312075</c:v>
                </c:pt>
                <c:pt idx="31">
                  <c:v>13.555075968382175</c:v>
                </c:pt>
                <c:pt idx="32">
                  <c:v>13.439461530312077</c:v>
                </c:pt>
                <c:pt idx="33">
                  <c:v>13.100497148994361</c:v>
                </c:pt>
                <c:pt idx="34">
                  <c:v>12.561282686850708</c:v>
                </c:pt>
                <c:pt idx="35">
                  <c:v>11.858564718382176</c:v>
                </c:pt>
                <c:pt idx="36">
                  <c:v>11.040232311843544</c:v>
                </c:pt>
                <c:pt idx="37">
                  <c:v>10.162053468382181</c:v>
                </c:pt>
                <c:pt idx="38">
                  <c:v>9.2838746249208146</c:v>
                </c:pt>
                <c:pt idx="39">
                  <c:v>8.4655422183821845</c:v>
                </c:pt>
                <c:pt idx="40">
                  <c:v>7.7628242499136535</c:v>
                </c:pt>
                <c:pt idx="41">
                  <c:v>7.2236097877699965</c:v>
                </c:pt>
                <c:pt idx="42">
                  <c:v>6.8846454064522851</c:v>
                </c:pt>
                <c:pt idx="43">
                  <c:v>6.7690309683821832</c:v>
                </c:pt>
                <c:pt idx="44">
                  <c:v>6.8846454064522824</c:v>
                </c:pt>
                <c:pt idx="45">
                  <c:v>7.2236097877699965</c:v>
                </c:pt>
                <c:pt idx="46">
                  <c:v>7.7628242499136508</c:v>
                </c:pt>
                <c:pt idx="47">
                  <c:v>8.4655422183821774</c:v>
                </c:pt>
                <c:pt idx="48">
                  <c:v>9.2838746249208128</c:v>
                </c:pt>
                <c:pt idx="49">
                  <c:v>10.162053468382178</c:v>
                </c:pt>
                <c:pt idx="50">
                  <c:v>10.673077301303353</c:v>
                </c:pt>
                <c:pt idx="51">
                  <c:v>11.49140970784199</c:v>
                </c:pt>
                <c:pt idx="52">
                  <c:v>12.194127676310517</c:v>
                </c:pt>
                <c:pt idx="53">
                  <c:v>12.733342138454173</c:v>
                </c:pt>
                <c:pt idx="54">
                  <c:v>13.072306519771885</c:v>
                </c:pt>
                <c:pt idx="55">
                  <c:v>13.187920957841985</c:v>
                </c:pt>
                <c:pt idx="56">
                  <c:v>13.072306519771885</c:v>
                </c:pt>
                <c:pt idx="57">
                  <c:v>12.733342138454173</c:v>
                </c:pt>
                <c:pt idx="58">
                  <c:v>12.194127676310522</c:v>
                </c:pt>
                <c:pt idx="59">
                  <c:v>11.491409707841989</c:v>
                </c:pt>
                <c:pt idx="60">
                  <c:v>10.673077301303358</c:v>
                </c:pt>
                <c:pt idx="61">
                  <c:v>9.7948984578419971</c:v>
                </c:pt>
                <c:pt idx="62">
                  <c:v>8.9167196143806269</c:v>
                </c:pt>
                <c:pt idx="63">
                  <c:v>8.098387207841995</c:v>
                </c:pt>
                <c:pt idx="64">
                  <c:v>7.3956692393734604</c:v>
                </c:pt>
                <c:pt idx="65">
                  <c:v>6.8564547772298114</c:v>
                </c:pt>
                <c:pt idx="66">
                  <c:v>6.5174903959120938</c:v>
                </c:pt>
                <c:pt idx="67">
                  <c:v>6.4018759578419937</c:v>
                </c:pt>
                <c:pt idx="68">
                  <c:v>6.5174903959120929</c:v>
                </c:pt>
                <c:pt idx="69">
                  <c:v>6.8564547772298097</c:v>
                </c:pt>
                <c:pt idx="70">
                  <c:v>7.3956692393734569</c:v>
                </c:pt>
                <c:pt idx="71">
                  <c:v>8.0983872078419914</c:v>
                </c:pt>
                <c:pt idx="72">
                  <c:v>8.9167196143806269</c:v>
                </c:pt>
                <c:pt idx="73">
                  <c:v>9.7948984578419882</c:v>
                </c:pt>
                <c:pt idx="74">
                  <c:v>10.084206385619346</c:v>
                </c:pt>
                <c:pt idx="75">
                  <c:v>10.902538792157985</c:v>
                </c:pt>
                <c:pt idx="76">
                  <c:v>11.605256760626519</c:v>
                </c:pt>
                <c:pt idx="77">
                  <c:v>12.144471222770168</c:v>
                </c:pt>
                <c:pt idx="78">
                  <c:v>12.483435604087886</c:v>
                </c:pt>
                <c:pt idx="79">
                  <c:v>12.599050042157986</c:v>
                </c:pt>
                <c:pt idx="80">
                  <c:v>12.483435604087886</c:v>
                </c:pt>
                <c:pt idx="81">
                  <c:v>12.144471222770171</c:v>
                </c:pt>
                <c:pt idx="82">
                  <c:v>11.605256760626524</c:v>
                </c:pt>
                <c:pt idx="83">
                  <c:v>10.902538792157999</c:v>
                </c:pt>
                <c:pt idx="84">
                  <c:v>10.084206385619352</c:v>
                </c:pt>
                <c:pt idx="85">
                  <c:v>9.206027542157992</c:v>
                </c:pt>
                <c:pt idx="86">
                  <c:v>8.32784869869662</c:v>
                </c:pt>
                <c:pt idx="87">
                  <c:v>7.5095162921579952</c:v>
                </c:pt>
                <c:pt idx="88">
                  <c:v>6.8067983236894669</c:v>
                </c:pt>
                <c:pt idx="89">
                  <c:v>6.2675838615458108</c:v>
                </c:pt>
                <c:pt idx="90">
                  <c:v>5.9286194802280932</c:v>
                </c:pt>
                <c:pt idx="91">
                  <c:v>5.8130050421579922</c:v>
                </c:pt>
                <c:pt idx="92">
                  <c:v>5.9286194802280905</c:v>
                </c:pt>
                <c:pt idx="93">
                  <c:v>6.267583861545801</c:v>
                </c:pt>
                <c:pt idx="94">
                  <c:v>6.8067983236894545</c:v>
                </c:pt>
                <c:pt idx="95">
                  <c:v>7.5095162921579899</c:v>
                </c:pt>
                <c:pt idx="96">
                  <c:v>8.3278486986966254</c:v>
                </c:pt>
                <c:pt idx="97">
                  <c:v>9.2060275421579849</c:v>
                </c:pt>
                <c:pt idx="98">
                  <c:v>9.7170513750791567</c:v>
                </c:pt>
                <c:pt idx="99">
                  <c:v>10.535383781617794</c:v>
                </c:pt>
                <c:pt idx="100">
                  <c:v>11.238101750086328</c:v>
                </c:pt>
                <c:pt idx="101">
                  <c:v>11.777316212229984</c:v>
                </c:pt>
                <c:pt idx="102">
                  <c:v>12.116280593547696</c:v>
                </c:pt>
                <c:pt idx="103">
                  <c:v>12.231895031617796</c:v>
                </c:pt>
                <c:pt idx="104">
                  <c:v>12.116280593547696</c:v>
                </c:pt>
                <c:pt idx="105">
                  <c:v>11.777316212229982</c:v>
                </c:pt>
                <c:pt idx="106">
                  <c:v>11.238101750086326</c:v>
                </c:pt>
                <c:pt idx="107">
                  <c:v>10.535383781617799</c:v>
                </c:pt>
                <c:pt idx="108">
                  <c:v>9.7170513750791745</c:v>
                </c:pt>
                <c:pt idx="109">
                  <c:v>8.8388725316178025</c:v>
                </c:pt>
                <c:pt idx="110">
                  <c:v>7.960693688156443</c:v>
                </c:pt>
                <c:pt idx="111">
                  <c:v>7.1423612816177959</c:v>
                </c:pt>
                <c:pt idx="112">
                  <c:v>6.4396433131492694</c:v>
                </c:pt>
                <c:pt idx="113">
                  <c:v>5.9004288510056213</c:v>
                </c:pt>
                <c:pt idx="114">
                  <c:v>5.5614644696879036</c:v>
                </c:pt>
                <c:pt idx="115">
                  <c:v>5.4458500316178027</c:v>
                </c:pt>
                <c:pt idx="116">
                  <c:v>5.5614644696879045</c:v>
                </c:pt>
                <c:pt idx="117">
                  <c:v>5.9004288510056178</c:v>
                </c:pt>
                <c:pt idx="118">
                  <c:v>6.439643313149265</c:v>
                </c:pt>
                <c:pt idx="119">
                  <c:v>7.1423612816177986</c:v>
                </c:pt>
                <c:pt idx="120">
                  <c:v>7.9606936881564234</c:v>
                </c:pt>
                <c:pt idx="121">
                  <c:v>8.838872531617783</c:v>
                </c:pt>
                <c:pt idx="122">
                  <c:v>9.848087481216881</c:v>
                </c:pt>
                <c:pt idx="123">
                  <c:v>10.666419887755506</c:v>
                </c:pt>
                <c:pt idx="124">
                  <c:v>11.369137856224034</c:v>
                </c:pt>
                <c:pt idx="125">
                  <c:v>11.90835231836769</c:v>
                </c:pt>
                <c:pt idx="126">
                  <c:v>12.247316699685408</c:v>
                </c:pt>
                <c:pt idx="127">
                  <c:v>12.362931137755512</c:v>
                </c:pt>
                <c:pt idx="128">
                  <c:v>12.247316699685408</c:v>
                </c:pt>
                <c:pt idx="129">
                  <c:v>11.908352318367703</c:v>
                </c:pt>
                <c:pt idx="130">
                  <c:v>11.36913785622405</c:v>
                </c:pt>
                <c:pt idx="131">
                  <c:v>10.666419887755515</c:v>
                </c:pt>
                <c:pt idx="132">
                  <c:v>9.8480874812168775</c:v>
                </c:pt>
                <c:pt idx="133">
                  <c:v>8.9699086377555055</c:v>
                </c:pt>
                <c:pt idx="134">
                  <c:v>8.0917297942941584</c:v>
                </c:pt>
                <c:pt idx="135">
                  <c:v>7.2733973877555211</c:v>
                </c:pt>
                <c:pt idx="136">
                  <c:v>6.5706794192869848</c:v>
                </c:pt>
                <c:pt idx="137">
                  <c:v>6.0314649571433305</c:v>
                </c:pt>
                <c:pt idx="138">
                  <c:v>5.6925005758256155</c:v>
                </c:pt>
                <c:pt idx="139">
                  <c:v>5.5768861377555172</c:v>
                </c:pt>
                <c:pt idx="140">
                  <c:v>5.6925005758256155</c:v>
                </c:pt>
                <c:pt idx="141">
                  <c:v>6.0314649571433305</c:v>
                </c:pt>
                <c:pt idx="142">
                  <c:v>6.5706794192869689</c:v>
                </c:pt>
                <c:pt idx="143">
                  <c:v>7.2733973877555229</c:v>
                </c:pt>
                <c:pt idx="144">
                  <c:v>8.0917297942941371</c:v>
                </c:pt>
                <c:pt idx="145">
                  <c:v>8.9699086377555091</c:v>
                </c:pt>
                <c:pt idx="146">
                  <c:v>10.378641843461356</c:v>
                </c:pt>
                <c:pt idx="147">
                  <c:v>11.19697424999997</c:v>
                </c:pt>
                <c:pt idx="148">
                  <c:v>11.899692218468527</c:v>
                </c:pt>
                <c:pt idx="149">
                  <c:v>12.438906680612167</c:v>
                </c:pt>
                <c:pt idx="150">
                  <c:v>12.777871061929885</c:v>
                </c:pt>
                <c:pt idx="151">
                  <c:v>12.893485499999986</c:v>
                </c:pt>
                <c:pt idx="152">
                  <c:v>12.77787106192989</c:v>
                </c:pt>
                <c:pt idx="153">
                  <c:v>12.438906680612178</c:v>
                </c:pt>
                <c:pt idx="154">
                  <c:v>11.899692218468523</c:v>
                </c:pt>
                <c:pt idx="155">
                  <c:v>11.19697424999999</c:v>
                </c:pt>
                <c:pt idx="156">
                  <c:v>10.378641843461354</c:v>
                </c:pt>
                <c:pt idx="157">
                  <c:v>9.500463000000007</c:v>
                </c:pt>
                <c:pt idx="158">
                  <c:v>8.622284156538635</c:v>
                </c:pt>
                <c:pt idx="159">
                  <c:v>7.8039517499999969</c:v>
                </c:pt>
                <c:pt idx="160">
                  <c:v>7.1012337815314623</c:v>
                </c:pt>
                <c:pt idx="161">
                  <c:v>6.5620193193878062</c:v>
                </c:pt>
                <c:pt idx="162">
                  <c:v>6.2230549380700975</c:v>
                </c:pt>
                <c:pt idx="163">
                  <c:v>6.1074404999999929</c:v>
                </c:pt>
                <c:pt idx="164">
                  <c:v>6.2230549380700912</c:v>
                </c:pt>
                <c:pt idx="165">
                  <c:v>6.5620193193877938</c:v>
                </c:pt>
                <c:pt idx="166">
                  <c:v>7.1012337815314455</c:v>
                </c:pt>
                <c:pt idx="167">
                  <c:v>7.8039517499999986</c:v>
                </c:pt>
                <c:pt idx="168">
                  <c:v>8.622284156538635</c:v>
                </c:pt>
                <c:pt idx="169">
                  <c:v>9.5004629999999839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D06-4402-9C02-49C37A970645}"/>
            </c:ext>
          </c:extLst>
        </c:ser>
        <c:ser>
          <c:idx val="4"/>
          <c:order val="4"/>
          <c:tx>
            <c:strRef>
              <c:f>'101v2'!$Q$3</c:f>
              <c:strCache>
                <c:ptCount val="1"/>
                <c:pt idx="0">
                  <c:v>Total Heat Transfer Through Wall (W)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'101v2'!$L$4:$L$173</c:f>
              <c:numCache>
                <c:formatCode>0.0000</c:formatCode>
                <c:ptCount val="170"/>
                <c:pt idx="2" formatCode="0">
                  <c:v>1</c:v>
                </c:pt>
                <c:pt idx="3" formatCode="0">
                  <c:v>2</c:v>
                </c:pt>
                <c:pt idx="4" formatCode="0">
                  <c:v>3</c:v>
                </c:pt>
                <c:pt idx="5" formatCode="0">
                  <c:v>4</c:v>
                </c:pt>
                <c:pt idx="6" formatCode="0">
                  <c:v>5</c:v>
                </c:pt>
                <c:pt idx="7" formatCode="0">
                  <c:v>6</c:v>
                </c:pt>
                <c:pt idx="8" formatCode="0">
                  <c:v>7</c:v>
                </c:pt>
                <c:pt idx="9" formatCode="0">
                  <c:v>8</c:v>
                </c:pt>
                <c:pt idx="10" formatCode="0">
                  <c:v>9</c:v>
                </c:pt>
                <c:pt idx="11" formatCode="0">
                  <c:v>10</c:v>
                </c:pt>
                <c:pt idx="12" formatCode="0">
                  <c:v>11</c:v>
                </c:pt>
                <c:pt idx="13" formatCode="0">
                  <c:v>12</c:v>
                </c:pt>
                <c:pt idx="14" formatCode="0">
                  <c:v>13</c:v>
                </c:pt>
                <c:pt idx="15" formatCode="0">
                  <c:v>14</c:v>
                </c:pt>
                <c:pt idx="16" formatCode="0">
                  <c:v>15</c:v>
                </c:pt>
                <c:pt idx="17" formatCode="0">
                  <c:v>16</c:v>
                </c:pt>
                <c:pt idx="18" formatCode="0">
                  <c:v>17</c:v>
                </c:pt>
                <c:pt idx="19" formatCode="0">
                  <c:v>18</c:v>
                </c:pt>
                <c:pt idx="20" formatCode="0">
                  <c:v>19</c:v>
                </c:pt>
                <c:pt idx="21" formatCode="0">
                  <c:v>20</c:v>
                </c:pt>
                <c:pt idx="22" formatCode="0">
                  <c:v>21</c:v>
                </c:pt>
                <c:pt idx="23" formatCode="0">
                  <c:v>22</c:v>
                </c:pt>
                <c:pt idx="24" formatCode="0">
                  <c:v>23</c:v>
                </c:pt>
                <c:pt idx="25" formatCode="0">
                  <c:v>24</c:v>
                </c:pt>
                <c:pt idx="26" formatCode="0">
                  <c:v>25</c:v>
                </c:pt>
                <c:pt idx="27" formatCode="0">
                  <c:v>26</c:v>
                </c:pt>
                <c:pt idx="28" formatCode="0">
                  <c:v>27</c:v>
                </c:pt>
                <c:pt idx="29" formatCode="0">
                  <c:v>28</c:v>
                </c:pt>
                <c:pt idx="30" formatCode="0">
                  <c:v>29</c:v>
                </c:pt>
                <c:pt idx="31" formatCode="0">
                  <c:v>30</c:v>
                </c:pt>
                <c:pt idx="32" formatCode="0">
                  <c:v>31</c:v>
                </c:pt>
                <c:pt idx="33" formatCode="0">
                  <c:v>32</c:v>
                </c:pt>
                <c:pt idx="34" formatCode="0">
                  <c:v>33</c:v>
                </c:pt>
                <c:pt idx="35" formatCode="0">
                  <c:v>34</c:v>
                </c:pt>
                <c:pt idx="36" formatCode="0">
                  <c:v>35</c:v>
                </c:pt>
                <c:pt idx="37" formatCode="0">
                  <c:v>36</c:v>
                </c:pt>
                <c:pt idx="38" formatCode="0">
                  <c:v>37</c:v>
                </c:pt>
                <c:pt idx="39" formatCode="0">
                  <c:v>38</c:v>
                </c:pt>
                <c:pt idx="40" formatCode="0">
                  <c:v>39</c:v>
                </c:pt>
                <c:pt idx="41" formatCode="0">
                  <c:v>40</c:v>
                </c:pt>
                <c:pt idx="42" formatCode="0">
                  <c:v>41</c:v>
                </c:pt>
                <c:pt idx="43" formatCode="0">
                  <c:v>42</c:v>
                </c:pt>
                <c:pt idx="44" formatCode="0">
                  <c:v>43</c:v>
                </c:pt>
                <c:pt idx="45" formatCode="0">
                  <c:v>44</c:v>
                </c:pt>
                <c:pt idx="46" formatCode="0">
                  <c:v>45</c:v>
                </c:pt>
                <c:pt idx="47" formatCode="0">
                  <c:v>46</c:v>
                </c:pt>
                <c:pt idx="48" formatCode="0">
                  <c:v>47</c:v>
                </c:pt>
                <c:pt idx="49" formatCode="0">
                  <c:v>48</c:v>
                </c:pt>
                <c:pt idx="50" formatCode="0">
                  <c:v>49</c:v>
                </c:pt>
                <c:pt idx="51" formatCode="0">
                  <c:v>50</c:v>
                </c:pt>
                <c:pt idx="52" formatCode="0">
                  <c:v>51</c:v>
                </c:pt>
                <c:pt idx="53" formatCode="0">
                  <c:v>52</c:v>
                </c:pt>
                <c:pt idx="54" formatCode="0">
                  <c:v>53</c:v>
                </c:pt>
                <c:pt idx="55" formatCode="0">
                  <c:v>54</c:v>
                </c:pt>
                <c:pt idx="56" formatCode="0">
                  <c:v>55</c:v>
                </c:pt>
                <c:pt idx="57" formatCode="0">
                  <c:v>56</c:v>
                </c:pt>
                <c:pt idx="58" formatCode="0">
                  <c:v>57</c:v>
                </c:pt>
                <c:pt idx="59" formatCode="0">
                  <c:v>58</c:v>
                </c:pt>
                <c:pt idx="60" formatCode="0">
                  <c:v>59</c:v>
                </c:pt>
                <c:pt idx="61" formatCode="0">
                  <c:v>60</c:v>
                </c:pt>
                <c:pt idx="62" formatCode="0">
                  <c:v>61</c:v>
                </c:pt>
                <c:pt idx="63" formatCode="0">
                  <c:v>62</c:v>
                </c:pt>
                <c:pt idx="64" formatCode="0">
                  <c:v>63</c:v>
                </c:pt>
                <c:pt idx="65" formatCode="0">
                  <c:v>64</c:v>
                </c:pt>
                <c:pt idx="66" formatCode="0">
                  <c:v>65</c:v>
                </c:pt>
                <c:pt idx="67" formatCode="0">
                  <c:v>66</c:v>
                </c:pt>
                <c:pt idx="68" formatCode="0">
                  <c:v>67</c:v>
                </c:pt>
                <c:pt idx="69" formatCode="0">
                  <c:v>68</c:v>
                </c:pt>
                <c:pt idx="70" formatCode="0">
                  <c:v>69</c:v>
                </c:pt>
                <c:pt idx="71" formatCode="0">
                  <c:v>70</c:v>
                </c:pt>
                <c:pt idx="72" formatCode="0">
                  <c:v>71</c:v>
                </c:pt>
                <c:pt idx="73" formatCode="0">
                  <c:v>72</c:v>
                </c:pt>
                <c:pt idx="74" formatCode="0">
                  <c:v>73</c:v>
                </c:pt>
                <c:pt idx="75" formatCode="0">
                  <c:v>74</c:v>
                </c:pt>
                <c:pt idx="76" formatCode="0">
                  <c:v>75</c:v>
                </c:pt>
                <c:pt idx="77" formatCode="0">
                  <c:v>76</c:v>
                </c:pt>
                <c:pt idx="78" formatCode="0">
                  <c:v>77</c:v>
                </c:pt>
                <c:pt idx="79" formatCode="0">
                  <c:v>78</c:v>
                </c:pt>
                <c:pt idx="80" formatCode="0">
                  <c:v>79</c:v>
                </c:pt>
                <c:pt idx="81" formatCode="0">
                  <c:v>80</c:v>
                </c:pt>
                <c:pt idx="82" formatCode="0">
                  <c:v>81</c:v>
                </c:pt>
                <c:pt idx="83" formatCode="0">
                  <c:v>82</c:v>
                </c:pt>
                <c:pt idx="84" formatCode="0">
                  <c:v>83</c:v>
                </c:pt>
                <c:pt idx="85" formatCode="0">
                  <c:v>84</c:v>
                </c:pt>
                <c:pt idx="86" formatCode="0">
                  <c:v>85</c:v>
                </c:pt>
                <c:pt idx="87" formatCode="0">
                  <c:v>86</c:v>
                </c:pt>
                <c:pt idx="88" formatCode="0">
                  <c:v>87</c:v>
                </c:pt>
                <c:pt idx="89" formatCode="0">
                  <c:v>88</c:v>
                </c:pt>
                <c:pt idx="90" formatCode="0">
                  <c:v>89</c:v>
                </c:pt>
                <c:pt idx="91" formatCode="0">
                  <c:v>90</c:v>
                </c:pt>
                <c:pt idx="92" formatCode="0">
                  <c:v>91</c:v>
                </c:pt>
                <c:pt idx="93" formatCode="0">
                  <c:v>92</c:v>
                </c:pt>
                <c:pt idx="94" formatCode="0">
                  <c:v>93</c:v>
                </c:pt>
                <c:pt idx="95" formatCode="0">
                  <c:v>94</c:v>
                </c:pt>
                <c:pt idx="96" formatCode="0">
                  <c:v>95</c:v>
                </c:pt>
                <c:pt idx="97" formatCode="0">
                  <c:v>96</c:v>
                </c:pt>
                <c:pt idx="98" formatCode="0">
                  <c:v>97</c:v>
                </c:pt>
                <c:pt idx="99" formatCode="0">
                  <c:v>98</c:v>
                </c:pt>
                <c:pt idx="100" formatCode="0">
                  <c:v>99</c:v>
                </c:pt>
                <c:pt idx="101" formatCode="0">
                  <c:v>100</c:v>
                </c:pt>
                <c:pt idx="102" formatCode="0">
                  <c:v>101</c:v>
                </c:pt>
                <c:pt idx="103" formatCode="0">
                  <c:v>102</c:v>
                </c:pt>
                <c:pt idx="104" formatCode="0">
                  <c:v>103</c:v>
                </c:pt>
                <c:pt idx="105" formatCode="0">
                  <c:v>104</c:v>
                </c:pt>
                <c:pt idx="106" formatCode="0">
                  <c:v>105</c:v>
                </c:pt>
                <c:pt idx="107" formatCode="0">
                  <c:v>106</c:v>
                </c:pt>
                <c:pt idx="108" formatCode="0">
                  <c:v>107</c:v>
                </c:pt>
                <c:pt idx="109" formatCode="0">
                  <c:v>108</c:v>
                </c:pt>
                <c:pt idx="110" formatCode="0">
                  <c:v>109</c:v>
                </c:pt>
                <c:pt idx="111" formatCode="0">
                  <c:v>110</c:v>
                </c:pt>
                <c:pt idx="112" formatCode="0">
                  <c:v>111</c:v>
                </c:pt>
                <c:pt idx="113" formatCode="0">
                  <c:v>112</c:v>
                </c:pt>
                <c:pt idx="114" formatCode="0">
                  <c:v>113</c:v>
                </c:pt>
                <c:pt idx="115" formatCode="0">
                  <c:v>114</c:v>
                </c:pt>
                <c:pt idx="116" formatCode="0">
                  <c:v>115</c:v>
                </c:pt>
                <c:pt idx="117" formatCode="0">
                  <c:v>116</c:v>
                </c:pt>
                <c:pt idx="118" formatCode="0">
                  <c:v>117</c:v>
                </c:pt>
                <c:pt idx="119" formatCode="0">
                  <c:v>118</c:v>
                </c:pt>
                <c:pt idx="120" formatCode="0">
                  <c:v>119</c:v>
                </c:pt>
                <c:pt idx="121" formatCode="0">
                  <c:v>120</c:v>
                </c:pt>
                <c:pt idx="122" formatCode="0">
                  <c:v>121</c:v>
                </c:pt>
                <c:pt idx="123" formatCode="0">
                  <c:v>122</c:v>
                </c:pt>
                <c:pt idx="124" formatCode="0">
                  <c:v>123</c:v>
                </c:pt>
                <c:pt idx="125" formatCode="0">
                  <c:v>124</c:v>
                </c:pt>
                <c:pt idx="126" formatCode="0">
                  <c:v>125</c:v>
                </c:pt>
                <c:pt idx="127" formatCode="0">
                  <c:v>126</c:v>
                </c:pt>
                <c:pt idx="128" formatCode="0">
                  <c:v>127</c:v>
                </c:pt>
                <c:pt idx="129" formatCode="0">
                  <c:v>128</c:v>
                </c:pt>
                <c:pt idx="130" formatCode="0">
                  <c:v>129</c:v>
                </c:pt>
                <c:pt idx="131" formatCode="0">
                  <c:v>130</c:v>
                </c:pt>
                <c:pt idx="132" formatCode="0">
                  <c:v>131</c:v>
                </c:pt>
                <c:pt idx="133" formatCode="0">
                  <c:v>132</c:v>
                </c:pt>
                <c:pt idx="134" formatCode="0">
                  <c:v>133</c:v>
                </c:pt>
                <c:pt idx="135" formatCode="0">
                  <c:v>134</c:v>
                </c:pt>
                <c:pt idx="136" formatCode="0">
                  <c:v>135</c:v>
                </c:pt>
                <c:pt idx="137" formatCode="0">
                  <c:v>136</c:v>
                </c:pt>
                <c:pt idx="138" formatCode="0">
                  <c:v>137</c:v>
                </c:pt>
                <c:pt idx="139" formatCode="0">
                  <c:v>138</c:v>
                </c:pt>
                <c:pt idx="140" formatCode="0">
                  <c:v>139</c:v>
                </c:pt>
                <c:pt idx="141" formatCode="0">
                  <c:v>140</c:v>
                </c:pt>
                <c:pt idx="142" formatCode="0">
                  <c:v>141</c:v>
                </c:pt>
                <c:pt idx="143" formatCode="0">
                  <c:v>142</c:v>
                </c:pt>
                <c:pt idx="144" formatCode="0">
                  <c:v>143</c:v>
                </c:pt>
                <c:pt idx="145" formatCode="0">
                  <c:v>144</c:v>
                </c:pt>
                <c:pt idx="146" formatCode="0">
                  <c:v>145</c:v>
                </c:pt>
                <c:pt idx="147" formatCode="0">
                  <c:v>146</c:v>
                </c:pt>
                <c:pt idx="148" formatCode="0">
                  <c:v>147</c:v>
                </c:pt>
                <c:pt idx="149" formatCode="0">
                  <c:v>148</c:v>
                </c:pt>
                <c:pt idx="150" formatCode="0">
                  <c:v>149</c:v>
                </c:pt>
                <c:pt idx="151" formatCode="0">
                  <c:v>150</c:v>
                </c:pt>
                <c:pt idx="152" formatCode="0">
                  <c:v>151</c:v>
                </c:pt>
                <c:pt idx="153" formatCode="0">
                  <c:v>152</c:v>
                </c:pt>
                <c:pt idx="154" formatCode="0">
                  <c:v>153</c:v>
                </c:pt>
                <c:pt idx="155" formatCode="0">
                  <c:v>154</c:v>
                </c:pt>
                <c:pt idx="156" formatCode="0">
                  <c:v>155</c:v>
                </c:pt>
                <c:pt idx="157" formatCode="0">
                  <c:v>156</c:v>
                </c:pt>
                <c:pt idx="158" formatCode="0">
                  <c:v>157</c:v>
                </c:pt>
                <c:pt idx="159" formatCode="0">
                  <c:v>158</c:v>
                </c:pt>
                <c:pt idx="160" formatCode="0">
                  <c:v>159</c:v>
                </c:pt>
                <c:pt idx="161" formatCode="0">
                  <c:v>160</c:v>
                </c:pt>
                <c:pt idx="162" formatCode="0">
                  <c:v>161</c:v>
                </c:pt>
                <c:pt idx="163" formatCode="0">
                  <c:v>162</c:v>
                </c:pt>
                <c:pt idx="164" formatCode="0">
                  <c:v>163</c:v>
                </c:pt>
                <c:pt idx="165" formatCode="0">
                  <c:v>164</c:v>
                </c:pt>
                <c:pt idx="166" formatCode="0">
                  <c:v>165</c:v>
                </c:pt>
                <c:pt idx="167" formatCode="0">
                  <c:v>166</c:v>
                </c:pt>
                <c:pt idx="168" formatCode="0">
                  <c:v>167</c:v>
                </c:pt>
                <c:pt idx="169" formatCode="0">
                  <c:v>168</c:v>
                </c:pt>
              </c:numCache>
            </c:numRef>
          </c:xVal>
          <c:yVal>
            <c:numRef>
              <c:f>'101v2'!$Q$4:$Q$173</c:f>
              <c:numCache>
                <c:formatCode>0.0000</c:formatCode>
                <c:ptCount val="170"/>
                <c:pt idx="2">
                  <c:v>155.18783355953707</c:v>
                </c:pt>
                <c:pt idx="3">
                  <c:v>166.82895091664079</c:v>
                </c:pt>
                <c:pt idx="4">
                  <c:v>176.82540501588528</c:v>
                </c:pt>
                <c:pt idx="5">
                  <c:v>184.49595403032851</c:v>
                </c:pt>
                <c:pt idx="6">
                  <c:v>189.31786272081774</c:v>
                </c:pt>
                <c:pt idx="7">
                  <c:v>190.96252597867698</c:v>
                </c:pt>
                <c:pt idx="8">
                  <c:v>189.31786272081774</c:v>
                </c:pt>
                <c:pt idx="9">
                  <c:v>184.49595403032851</c:v>
                </c:pt>
                <c:pt idx="10">
                  <c:v>176.82540501588528</c:v>
                </c:pt>
                <c:pt idx="11">
                  <c:v>166.82895091664079</c:v>
                </c:pt>
                <c:pt idx="12">
                  <c:v>155.18783355953707</c:v>
                </c:pt>
                <c:pt idx="13">
                  <c:v>142.69537585460463</c:v>
                </c:pt>
                <c:pt idx="14">
                  <c:v>130.20291814967223</c:v>
                </c:pt>
                <c:pt idx="15">
                  <c:v>118.56180079256849</c:v>
                </c:pt>
                <c:pt idx="16">
                  <c:v>108.565346693324</c:v>
                </c:pt>
                <c:pt idx="17">
                  <c:v>100.89479767888079</c:v>
                </c:pt>
                <c:pt idx="18">
                  <c:v>96.072888988391568</c:v>
                </c:pt>
                <c:pt idx="19">
                  <c:v>94.428225730532304</c:v>
                </c:pt>
                <c:pt idx="20">
                  <c:v>96.072888988391554</c:v>
                </c:pt>
                <c:pt idx="21">
                  <c:v>100.89479767888078</c:v>
                </c:pt>
                <c:pt idx="22">
                  <c:v>108.56534669332399</c:v>
                </c:pt>
                <c:pt idx="23">
                  <c:v>118.56180079256846</c:v>
                </c:pt>
                <c:pt idx="24">
                  <c:v>130.20291814967217</c:v>
                </c:pt>
                <c:pt idx="25">
                  <c:v>142.69537585460463</c:v>
                </c:pt>
                <c:pt idx="26">
                  <c:v>157.05187643182069</c:v>
                </c:pt>
                <c:pt idx="27">
                  <c:v>168.69299378892441</c:v>
                </c:pt>
                <c:pt idx="28">
                  <c:v>178.6894478881689</c:v>
                </c:pt>
                <c:pt idx="29">
                  <c:v>186.35999690261212</c:v>
                </c:pt>
                <c:pt idx="30">
                  <c:v>191.18190559310131</c:v>
                </c:pt>
                <c:pt idx="31">
                  <c:v>192.82656885096057</c:v>
                </c:pt>
                <c:pt idx="32">
                  <c:v>191.18190559310136</c:v>
                </c:pt>
                <c:pt idx="33">
                  <c:v>186.35999690261212</c:v>
                </c:pt>
                <c:pt idx="34">
                  <c:v>178.6894478881689</c:v>
                </c:pt>
                <c:pt idx="35">
                  <c:v>168.69299378892441</c:v>
                </c:pt>
                <c:pt idx="36">
                  <c:v>157.05187643182066</c:v>
                </c:pt>
                <c:pt idx="37">
                  <c:v>144.55941872688828</c:v>
                </c:pt>
                <c:pt idx="38">
                  <c:v>132.06696102195588</c:v>
                </c:pt>
                <c:pt idx="39">
                  <c:v>120.42584366485212</c:v>
                </c:pt>
                <c:pt idx="40">
                  <c:v>110.42938956560765</c:v>
                </c:pt>
                <c:pt idx="41">
                  <c:v>102.75884055116438</c:v>
                </c:pt>
                <c:pt idx="42">
                  <c:v>97.936931860675202</c:v>
                </c:pt>
                <c:pt idx="43">
                  <c:v>96.292268602815923</c:v>
                </c:pt>
                <c:pt idx="44">
                  <c:v>97.936931860675173</c:v>
                </c:pt>
                <c:pt idx="45">
                  <c:v>102.75884055116438</c:v>
                </c:pt>
                <c:pt idx="46">
                  <c:v>110.42938956560762</c:v>
                </c:pt>
                <c:pt idx="47">
                  <c:v>120.42584366485202</c:v>
                </c:pt>
                <c:pt idx="48">
                  <c:v>132.06696102195582</c:v>
                </c:pt>
                <c:pt idx="49">
                  <c:v>144.55941872688823</c:v>
                </c:pt>
                <c:pt idx="50">
                  <c:v>151.82894436681113</c:v>
                </c:pt>
                <c:pt idx="51">
                  <c:v>163.47006172391497</c:v>
                </c:pt>
                <c:pt idx="52">
                  <c:v>173.46651582315937</c:v>
                </c:pt>
                <c:pt idx="53">
                  <c:v>181.13706483760262</c:v>
                </c:pt>
                <c:pt idx="54">
                  <c:v>185.95897352809183</c:v>
                </c:pt>
                <c:pt idx="55">
                  <c:v>187.6036367859511</c:v>
                </c:pt>
                <c:pt idx="56">
                  <c:v>185.95897352809183</c:v>
                </c:pt>
                <c:pt idx="57">
                  <c:v>181.13706483760262</c:v>
                </c:pt>
                <c:pt idx="58">
                  <c:v>173.46651582315945</c:v>
                </c:pt>
                <c:pt idx="59">
                  <c:v>163.47006172391494</c:v>
                </c:pt>
                <c:pt idx="60">
                  <c:v>151.82894436681121</c:v>
                </c:pt>
                <c:pt idx="61">
                  <c:v>139.33648666187887</c:v>
                </c:pt>
                <c:pt idx="62">
                  <c:v>126.84402895694637</c:v>
                </c:pt>
                <c:pt idx="63">
                  <c:v>115.20291159984264</c:v>
                </c:pt>
                <c:pt idx="64">
                  <c:v>105.20645750059809</c:v>
                </c:pt>
                <c:pt idx="65">
                  <c:v>97.535908486154952</c:v>
                </c:pt>
                <c:pt idx="66">
                  <c:v>92.713999795665686</c:v>
                </c:pt>
                <c:pt idx="67">
                  <c:v>91.069336537806421</c:v>
                </c:pt>
                <c:pt idx="68">
                  <c:v>92.713999795665671</c:v>
                </c:pt>
                <c:pt idx="69">
                  <c:v>97.535908486154909</c:v>
                </c:pt>
                <c:pt idx="70">
                  <c:v>105.20645750059805</c:v>
                </c:pt>
                <c:pt idx="71">
                  <c:v>115.20291159984258</c:v>
                </c:pt>
                <c:pt idx="72">
                  <c:v>126.8440289569464</c:v>
                </c:pt>
                <c:pt idx="73">
                  <c:v>139.33648666187872</c:v>
                </c:pt>
                <c:pt idx="74">
                  <c:v>143.45201173785864</c:v>
                </c:pt>
                <c:pt idx="75">
                  <c:v>155.09312909496248</c:v>
                </c:pt>
                <c:pt idx="76">
                  <c:v>165.08958319420702</c:v>
                </c:pt>
                <c:pt idx="77">
                  <c:v>172.76013220865016</c:v>
                </c:pt>
                <c:pt idx="78">
                  <c:v>177.58204089913943</c:v>
                </c:pt>
                <c:pt idx="79">
                  <c:v>179.22670415699869</c:v>
                </c:pt>
                <c:pt idx="80">
                  <c:v>177.58204089913943</c:v>
                </c:pt>
                <c:pt idx="81">
                  <c:v>172.76013220865022</c:v>
                </c:pt>
                <c:pt idx="82">
                  <c:v>165.08958319420708</c:v>
                </c:pt>
                <c:pt idx="83">
                  <c:v>155.09312909496271</c:v>
                </c:pt>
                <c:pt idx="84">
                  <c:v>143.4520117378587</c:v>
                </c:pt>
                <c:pt idx="85">
                  <c:v>130.95955403292638</c:v>
                </c:pt>
                <c:pt idx="86">
                  <c:v>118.4670963279939</c:v>
                </c:pt>
                <c:pt idx="87">
                  <c:v>106.82597897089025</c:v>
                </c:pt>
                <c:pt idx="88">
                  <c:v>96.829524871645802</c:v>
                </c:pt>
                <c:pt idx="89">
                  <c:v>89.158975857202535</c:v>
                </c:pt>
                <c:pt idx="90">
                  <c:v>84.337067166713283</c:v>
                </c:pt>
                <c:pt idx="91">
                  <c:v>82.692403908854004</c:v>
                </c:pt>
                <c:pt idx="92">
                  <c:v>84.33706716671324</c:v>
                </c:pt>
                <c:pt idx="93">
                  <c:v>89.158975857202407</c:v>
                </c:pt>
                <c:pt idx="94">
                  <c:v>96.829524871645617</c:v>
                </c:pt>
                <c:pt idx="95">
                  <c:v>106.82597897089016</c:v>
                </c:pt>
                <c:pt idx="96">
                  <c:v>118.46709632799397</c:v>
                </c:pt>
                <c:pt idx="97">
                  <c:v>130.95955403292629</c:v>
                </c:pt>
                <c:pt idx="98">
                  <c:v>138.22907967284914</c:v>
                </c:pt>
                <c:pt idx="99">
                  <c:v>149.87019702995298</c:v>
                </c:pt>
                <c:pt idx="100">
                  <c:v>159.86665112919749</c:v>
                </c:pt>
                <c:pt idx="101">
                  <c:v>167.53720014364075</c:v>
                </c:pt>
                <c:pt idx="102">
                  <c:v>172.35910883412993</c:v>
                </c:pt>
                <c:pt idx="103">
                  <c:v>174.00377209198919</c:v>
                </c:pt>
                <c:pt idx="104">
                  <c:v>172.35910883412993</c:v>
                </c:pt>
                <c:pt idx="105">
                  <c:v>167.53720014364072</c:v>
                </c:pt>
                <c:pt idx="106">
                  <c:v>159.86665112919746</c:v>
                </c:pt>
                <c:pt idx="107">
                  <c:v>149.87019702995303</c:v>
                </c:pt>
                <c:pt idx="108">
                  <c:v>138.22907967284939</c:v>
                </c:pt>
                <c:pt idx="109">
                  <c:v>125.7366219679169</c:v>
                </c:pt>
                <c:pt idx="110">
                  <c:v>113.24416426298457</c:v>
                </c:pt>
                <c:pt idx="111">
                  <c:v>101.6030469058806</c:v>
                </c:pt>
                <c:pt idx="112">
                  <c:v>91.606592806636186</c:v>
                </c:pt>
                <c:pt idx="113">
                  <c:v>83.936043792193033</c:v>
                </c:pt>
                <c:pt idx="114">
                  <c:v>79.114135101703781</c:v>
                </c:pt>
                <c:pt idx="115">
                  <c:v>77.469471843844502</c:v>
                </c:pt>
                <c:pt idx="116">
                  <c:v>79.114135101703795</c:v>
                </c:pt>
                <c:pt idx="117">
                  <c:v>83.93604379219299</c:v>
                </c:pt>
                <c:pt idx="118">
                  <c:v>91.606592806636115</c:v>
                </c:pt>
                <c:pt idx="119">
                  <c:v>101.60304690588065</c:v>
                </c:pt>
                <c:pt idx="120">
                  <c:v>113.2441642629843</c:v>
                </c:pt>
                <c:pt idx="121">
                  <c:v>125.73662196791662</c:v>
                </c:pt>
                <c:pt idx="122">
                  <c:v>140.0931225451329</c:v>
                </c:pt>
                <c:pt idx="123">
                  <c:v>151.73423990223657</c:v>
                </c:pt>
                <c:pt idx="124">
                  <c:v>161.730694001481</c:v>
                </c:pt>
                <c:pt idx="125">
                  <c:v>169.40124301592425</c:v>
                </c:pt>
                <c:pt idx="126">
                  <c:v>174.22315170641352</c:v>
                </c:pt>
                <c:pt idx="127">
                  <c:v>175.86781496427281</c:v>
                </c:pt>
                <c:pt idx="128">
                  <c:v>174.22315170641352</c:v>
                </c:pt>
                <c:pt idx="129">
                  <c:v>169.40124301592442</c:v>
                </c:pt>
                <c:pt idx="130">
                  <c:v>161.7306940014812</c:v>
                </c:pt>
                <c:pt idx="131">
                  <c:v>151.73423990223668</c:v>
                </c:pt>
                <c:pt idx="132">
                  <c:v>140.09312254513284</c:v>
                </c:pt>
                <c:pt idx="133">
                  <c:v>127.60066484020037</c:v>
                </c:pt>
                <c:pt idx="134">
                  <c:v>115.1082071352682</c:v>
                </c:pt>
                <c:pt idx="135">
                  <c:v>103.46708977816438</c:v>
                </c:pt>
                <c:pt idx="136">
                  <c:v>93.47063567891982</c:v>
                </c:pt>
                <c:pt idx="137">
                  <c:v>85.800086664476581</c:v>
                </c:pt>
                <c:pt idx="138">
                  <c:v>80.978177973987357</c:v>
                </c:pt>
                <c:pt idx="139">
                  <c:v>79.333514716128121</c:v>
                </c:pt>
                <c:pt idx="140">
                  <c:v>80.978177973987357</c:v>
                </c:pt>
                <c:pt idx="141">
                  <c:v>85.800086664476581</c:v>
                </c:pt>
                <c:pt idx="142">
                  <c:v>93.470635678919592</c:v>
                </c:pt>
                <c:pt idx="143">
                  <c:v>103.46708977816439</c:v>
                </c:pt>
                <c:pt idx="144">
                  <c:v>115.1082071352679</c:v>
                </c:pt>
                <c:pt idx="145">
                  <c:v>127.60066484020039</c:v>
                </c:pt>
                <c:pt idx="146">
                  <c:v>147.64047805233497</c:v>
                </c:pt>
                <c:pt idx="147">
                  <c:v>159.28159540943849</c:v>
                </c:pt>
                <c:pt idx="148">
                  <c:v>169.27804950868332</c:v>
                </c:pt>
                <c:pt idx="149">
                  <c:v>176.94859852312635</c:v>
                </c:pt>
                <c:pt idx="150">
                  <c:v>181.77050721361562</c:v>
                </c:pt>
                <c:pt idx="151">
                  <c:v>183.41517047147488</c:v>
                </c:pt>
                <c:pt idx="152">
                  <c:v>181.7705072136157</c:v>
                </c:pt>
                <c:pt idx="153">
                  <c:v>176.94859852312649</c:v>
                </c:pt>
                <c:pt idx="154">
                  <c:v>169.2780495086833</c:v>
                </c:pt>
                <c:pt idx="155">
                  <c:v>159.28159540943875</c:v>
                </c:pt>
                <c:pt idx="156">
                  <c:v>147.64047805233494</c:v>
                </c:pt>
                <c:pt idx="157">
                  <c:v>135.14802034740279</c:v>
                </c:pt>
                <c:pt idx="158">
                  <c:v>122.65556264247031</c:v>
                </c:pt>
                <c:pt idx="159">
                  <c:v>111.01444528536646</c:v>
                </c:pt>
                <c:pt idx="160">
                  <c:v>101.01799118612193</c:v>
                </c:pt>
                <c:pt idx="161">
                  <c:v>93.347442171678679</c:v>
                </c:pt>
                <c:pt idx="162">
                  <c:v>88.525533481189527</c:v>
                </c:pt>
                <c:pt idx="163">
                  <c:v>86.880870223330206</c:v>
                </c:pt>
                <c:pt idx="164">
                  <c:v>88.525533481189441</c:v>
                </c:pt>
                <c:pt idx="165">
                  <c:v>93.347442171678509</c:v>
                </c:pt>
                <c:pt idx="166">
                  <c:v>101.01799118612169</c:v>
                </c:pt>
                <c:pt idx="167">
                  <c:v>111.01444528536649</c:v>
                </c:pt>
                <c:pt idx="168">
                  <c:v>122.65556264247031</c:v>
                </c:pt>
                <c:pt idx="169">
                  <c:v>135.14802034740248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D06-4402-9C02-49C37A970645}"/>
            </c:ext>
          </c:extLst>
        </c:ser>
        <c:ser>
          <c:idx val="5"/>
          <c:order val="5"/>
          <c:tx>
            <c:strRef>
              <c:f>'101v2'!$R$3:$R$5</c:f>
              <c:strCache>
                <c:ptCount val="3"/>
                <c:pt idx="0">
                  <c:v>Total Rate Of Heat Loss (W)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'101v2'!$L$4:$L$173</c:f>
              <c:numCache>
                <c:formatCode>0.0000</c:formatCode>
                <c:ptCount val="170"/>
                <c:pt idx="2" formatCode="0">
                  <c:v>1</c:v>
                </c:pt>
                <c:pt idx="3" formatCode="0">
                  <c:v>2</c:v>
                </c:pt>
                <c:pt idx="4" formatCode="0">
                  <c:v>3</c:v>
                </c:pt>
                <c:pt idx="5" formatCode="0">
                  <c:v>4</c:v>
                </c:pt>
                <c:pt idx="6" formatCode="0">
                  <c:v>5</c:v>
                </c:pt>
                <c:pt idx="7" formatCode="0">
                  <c:v>6</c:v>
                </c:pt>
                <c:pt idx="8" formatCode="0">
                  <c:v>7</c:v>
                </c:pt>
                <c:pt idx="9" formatCode="0">
                  <c:v>8</c:v>
                </c:pt>
                <c:pt idx="10" formatCode="0">
                  <c:v>9</c:v>
                </c:pt>
                <c:pt idx="11" formatCode="0">
                  <c:v>10</c:v>
                </c:pt>
                <c:pt idx="12" formatCode="0">
                  <c:v>11</c:v>
                </c:pt>
                <c:pt idx="13" formatCode="0">
                  <c:v>12</c:v>
                </c:pt>
                <c:pt idx="14" formatCode="0">
                  <c:v>13</c:v>
                </c:pt>
                <c:pt idx="15" formatCode="0">
                  <c:v>14</c:v>
                </c:pt>
                <c:pt idx="16" formatCode="0">
                  <c:v>15</c:v>
                </c:pt>
                <c:pt idx="17" formatCode="0">
                  <c:v>16</c:v>
                </c:pt>
                <c:pt idx="18" formatCode="0">
                  <c:v>17</c:v>
                </c:pt>
                <c:pt idx="19" formatCode="0">
                  <c:v>18</c:v>
                </c:pt>
                <c:pt idx="20" formatCode="0">
                  <c:v>19</c:v>
                </c:pt>
                <c:pt idx="21" formatCode="0">
                  <c:v>20</c:v>
                </c:pt>
                <c:pt idx="22" formatCode="0">
                  <c:v>21</c:v>
                </c:pt>
                <c:pt idx="23" formatCode="0">
                  <c:v>22</c:v>
                </c:pt>
                <c:pt idx="24" formatCode="0">
                  <c:v>23</c:v>
                </c:pt>
                <c:pt idx="25" formatCode="0">
                  <c:v>24</c:v>
                </c:pt>
                <c:pt idx="26" formatCode="0">
                  <c:v>25</c:v>
                </c:pt>
                <c:pt idx="27" formatCode="0">
                  <c:v>26</c:v>
                </c:pt>
                <c:pt idx="28" formatCode="0">
                  <c:v>27</c:v>
                </c:pt>
                <c:pt idx="29" formatCode="0">
                  <c:v>28</c:v>
                </c:pt>
                <c:pt idx="30" formatCode="0">
                  <c:v>29</c:v>
                </c:pt>
                <c:pt idx="31" formatCode="0">
                  <c:v>30</c:v>
                </c:pt>
                <c:pt idx="32" formatCode="0">
                  <c:v>31</c:v>
                </c:pt>
                <c:pt idx="33" formatCode="0">
                  <c:v>32</c:v>
                </c:pt>
                <c:pt idx="34" formatCode="0">
                  <c:v>33</c:v>
                </c:pt>
                <c:pt idx="35" formatCode="0">
                  <c:v>34</c:v>
                </c:pt>
                <c:pt idx="36" formatCode="0">
                  <c:v>35</c:v>
                </c:pt>
                <c:pt idx="37" formatCode="0">
                  <c:v>36</c:v>
                </c:pt>
                <c:pt idx="38" formatCode="0">
                  <c:v>37</c:v>
                </c:pt>
                <c:pt idx="39" formatCode="0">
                  <c:v>38</c:v>
                </c:pt>
                <c:pt idx="40" formatCode="0">
                  <c:v>39</c:v>
                </c:pt>
                <c:pt idx="41" formatCode="0">
                  <c:v>40</c:v>
                </c:pt>
                <c:pt idx="42" formatCode="0">
                  <c:v>41</c:v>
                </c:pt>
                <c:pt idx="43" formatCode="0">
                  <c:v>42</c:v>
                </c:pt>
                <c:pt idx="44" formatCode="0">
                  <c:v>43</c:v>
                </c:pt>
                <c:pt idx="45" formatCode="0">
                  <c:v>44</c:v>
                </c:pt>
                <c:pt idx="46" formatCode="0">
                  <c:v>45</c:v>
                </c:pt>
                <c:pt idx="47" formatCode="0">
                  <c:v>46</c:v>
                </c:pt>
                <c:pt idx="48" formatCode="0">
                  <c:v>47</c:v>
                </c:pt>
                <c:pt idx="49" formatCode="0">
                  <c:v>48</c:v>
                </c:pt>
                <c:pt idx="50" formatCode="0">
                  <c:v>49</c:v>
                </c:pt>
                <c:pt idx="51" formatCode="0">
                  <c:v>50</c:v>
                </c:pt>
                <c:pt idx="52" formatCode="0">
                  <c:v>51</c:v>
                </c:pt>
                <c:pt idx="53" formatCode="0">
                  <c:v>52</c:v>
                </c:pt>
                <c:pt idx="54" formatCode="0">
                  <c:v>53</c:v>
                </c:pt>
                <c:pt idx="55" formatCode="0">
                  <c:v>54</c:v>
                </c:pt>
                <c:pt idx="56" formatCode="0">
                  <c:v>55</c:v>
                </c:pt>
                <c:pt idx="57" formatCode="0">
                  <c:v>56</c:v>
                </c:pt>
                <c:pt idx="58" formatCode="0">
                  <c:v>57</c:v>
                </c:pt>
                <c:pt idx="59" formatCode="0">
                  <c:v>58</c:v>
                </c:pt>
                <c:pt idx="60" formatCode="0">
                  <c:v>59</c:v>
                </c:pt>
                <c:pt idx="61" formatCode="0">
                  <c:v>60</c:v>
                </c:pt>
                <c:pt idx="62" formatCode="0">
                  <c:v>61</c:v>
                </c:pt>
                <c:pt idx="63" formatCode="0">
                  <c:v>62</c:v>
                </c:pt>
                <c:pt idx="64" formatCode="0">
                  <c:v>63</c:v>
                </c:pt>
                <c:pt idx="65" formatCode="0">
                  <c:v>64</c:v>
                </c:pt>
                <c:pt idx="66" formatCode="0">
                  <c:v>65</c:v>
                </c:pt>
                <c:pt idx="67" formatCode="0">
                  <c:v>66</c:v>
                </c:pt>
                <c:pt idx="68" formatCode="0">
                  <c:v>67</c:v>
                </c:pt>
                <c:pt idx="69" formatCode="0">
                  <c:v>68</c:v>
                </c:pt>
                <c:pt idx="70" formatCode="0">
                  <c:v>69</c:v>
                </c:pt>
                <c:pt idx="71" formatCode="0">
                  <c:v>70</c:v>
                </c:pt>
                <c:pt idx="72" formatCode="0">
                  <c:v>71</c:v>
                </c:pt>
                <c:pt idx="73" formatCode="0">
                  <c:v>72</c:v>
                </c:pt>
                <c:pt idx="74" formatCode="0">
                  <c:v>73</c:v>
                </c:pt>
                <c:pt idx="75" formatCode="0">
                  <c:v>74</c:v>
                </c:pt>
                <c:pt idx="76" formatCode="0">
                  <c:v>75</c:v>
                </c:pt>
                <c:pt idx="77" formatCode="0">
                  <c:v>76</c:v>
                </c:pt>
                <c:pt idx="78" formatCode="0">
                  <c:v>77</c:v>
                </c:pt>
                <c:pt idx="79" formatCode="0">
                  <c:v>78</c:v>
                </c:pt>
                <c:pt idx="80" formatCode="0">
                  <c:v>79</c:v>
                </c:pt>
                <c:pt idx="81" formatCode="0">
                  <c:v>80</c:v>
                </c:pt>
                <c:pt idx="82" formatCode="0">
                  <c:v>81</c:v>
                </c:pt>
                <c:pt idx="83" formatCode="0">
                  <c:v>82</c:v>
                </c:pt>
                <c:pt idx="84" formatCode="0">
                  <c:v>83</c:v>
                </c:pt>
                <c:pt idx="85" formatCode="0">
                  <c:v>84</c:v>
                </c:pt>
                <c:pt idx="86" formatCode="0">
                  <c:v>85</c:v>
                </c:pt>
                <c:pt idx="87" formatCode="0">
                  <c:v>86</c:v>
                </c:pt>
                <c:pt idx="88" formatCode="0">
                  <c:v>87</c:v>
                </c:pt>
                <c:pt idx="89" formatCode="0">
                  <c:v>88</c:v>
                </c:pt>
                <c:pt idx="90" formatCode="0">
                  <c:v>89</c:v>
                </c:pt>
                <c:pt idx="91" formatCode="0">
                  <c:v>90</c:v>
                </c:pt>
                <c:pt idx="92" formatCode="0">
                  <c:v>91</c:v>
                </c:pt>
                <c:pt idx="93" formatCode="0">
                  <c:v>92</c:v>
                </c:pt>
                <c:pt idx="94" formatCode="0">
                  <c:v>93</c:v>
                </c:pt>
                <c:pt idx="95" formatCode="0">
                  <c:v>94</c:v>
                </c:pt>
                <c:pt idx="96" formatCode="0">
                  <c:v>95</c:v>
                </c:pt>
                <c:pt idx="97" formatCode="0">
                  <c:v>96</c:v>
                </c:pt>
                <c:pt idx="98" formatCode="0">
                  <c:v>97</c:v>
                </c:pt>
                <c:pt idx="99" formatCode="0">
                  <c:v>98</c:v>
                </c:pt>
                <c:pt idx="100" formatCode="0">
                  <c:v>99</c:v>
                </c:pt>
                <c:pt idx="101" formatCode="0">
                  <c:v>100</c:v>
                </c:pt>
                <c:pt idx="102" formatCode="0">
                  <c:v>101</c:v>
                </c:pt>
                <c:pt idx="103" formatCode="0">
                  <c:v>102</c:v>
                </c:pt>
                <c:pt idx="104" formatCode="0">
                  <c:v>103</c:v>
                </c:pt>
                <c:pt idx="105" formatCode="0">
                  <c:v>104</c:v>
                </c:pt>
                <c:pt idx="106" formatCode="0">
                  <c:v>105</c:v>
                </c:pt>
                <c:pt idx="107" formatCode="0">
                  <c:v>106</c:v>
                </c:pt>
                <c:pt idx="108" formatCode="0">
                  <c:v>107</c:v>
                </c:pt>
                <c:pt idx="109" formatCode="0">
                  <c:v>108</c:v>
                </c:pt>
                <c:pt idx="110" formatCode="0">
                  <c:v>109</c:v>
                </c:pt>
                <c:pt idx="111" formatCode="0">
                  <c:v>110</c:v>
                </c:pt>
                <c:pt idx="112" formatCode="0">
                  <c:v>111</c:v>
                </c:pt>
                <c:pt idx="113" formatCode="0">
                  <c:v>112</c:v>
                </c:pt>
                <c:pt idx="114" formatCode="0">
                  <c:v>113</c:v>
                </c:pt>
                <c:pt idx="115" formatCode="0">
                  <c:v>114</c:v>
                </c:pt>
                <c:pt idx="116" formatCode="0">
                  <c:v>115</c:v>
                </c:pt>
                <c:pt idx="117" formatCode="0">
                  <c:v>116</c:v>
                </c:pt>
                <c:pt idx="118" formatCode="0">
                  <c:v>117</c:v>
                </c:pt>
                <c:pt idx="119" formatCode="0">
                  <c:v>118</c:v>
                </c:pt>
                <c:pt idx="120" formatCode="0">
                  <c:v>119</c:v>
                </c:pt>
                <c:pt idx="121" formatCode="0">
                  <c:v>120</c:v>
                </c:pt>
                <c:pt idx="122" formatCode="0">
                  <c:v>121</c:v>
                </c:pt>
                <c:pt idx="123" formatCode="0">
                  <c:v>122</c:v>
                </c:pt>
                <c:pt idx="124" formatCode="0">
                  <c:v>123</c:v>
                </c:pt>
                <c:pt idx="125" formatCode="0">
                  <c:v>124</c:v>
                </c:pt>
                <c:pt idx="126" formatCode="0">
                  <c:v>125</c:v>
                </c:pt>
                <c:pt idx="127" formatCode="0">
                  <c:v>126</c:v>
                </c:pt>
                <c:pt idx="128" formatCode="0">
                  <c:v>127</c:v>
                </c:pt>
                <c:pt idx="129" formatCode="0">
                  <c:v>128</c:v>
                </c:pt>
                <c:pt idx="130" formatCode="0">
                  <c:v>129</c:v>
                </c:pt>
                <c:pt idx="131" formatCode="0">
                  <c:v>130</c:v>
                </c:pt>
                <c:pt idx="132" formatCode="0">
                  <c:v>131</c:v>
                </c:pt>
                <c:pt idx="133" formatCode="0">
                  <c:v>132</c:v>
                </c:pt>
                <c:pt idx="134" formatCode="0">
                  <c:v>133</c:v>
                </c:pt>
                <c:pt idx="135" formatCode="0">
                  <c:v>134</c:v>
                </c:pt>
                <c:pt idx="136" formatCode="0">
                  <c:v>135</c:v>
                </c:pt>
                <c:pt idx="137" formatCode="0">
                  <c:v>136</c:v>
                </c:pt>
                <c:pt idx="138" formatCode="0">
                  <c:v>137</c:v>
                </c:pt>
                <c:pt idx="139" formatCode="0">
                  <c:v>138</c:v>
                </c:pt>
                <c:pt idx="140" formatCode="0">
                  <c:v>139</c:v>
                </c:pt>
                <c:pt idx="141" formatCode="0">
                  <c:v>140</c:v>
                </c:pt>
                <c:pt idx="142" formatCode="0">
                  <c:v>141</c:v>
                </c:pt>
                <c:pt idx="143" formatCode="0">
                  <c:v>142</c:v>
                </c:pt>
                <c:pt idx="144" formatCode="0">
                  <c:v>143</c:v>
                </c:pt>
                <c:pt idx="145" formatCode="0">
                  <c:v>144</c:v>
                </c:pt>
                <c:pt idx="146" formatCode="0">
                  <c:v>145</c:v>
                </c:pt>
                <c:pt idx="147" formatCode="0">
                  <c:v>146</c:v>
                </c:pt>
                <c:pt idx="148" formatCode="0">
                  <c:v>147</c:v>
                </c:pt>
                <c:pt idx="149" formatCode="0">
                  <c:v>148</c:v>
                </c:pt>
                <c:pt idx="150" formatCode="0">
                  <c:v>149</c:v>
                </c:pt>
                <c:pt idx="151" formatCode="0">
                  <c:v>150</c:v>
                </c:pt>
                <c:pt idx="152" formatCode="0">
                  <c:v>151</c:v>
                </c:pt>
                <c:pt idx="153" formatCode="0">
                  <c:v>152</c:v>
                </c:pt>
                <c:pt idx="154" formatCode="0">
                  <c:v>153</c:v>
                </c:pt>
                <c:pt idx="155" formatCode="0">
                  <c:v>154</c:v>
                </c:pt>
                <c:pt idx="156" formatCode="0">
                  <c:v>155</c:v>
                </c:pt>
                <c:pt idx="157" formatCode="0">
                  <c:v>156</c:v>
                </c:pt>
                <c:pt idx="158" formatCode="0">
                  <c:v>157</c:v>
                </c:pt>
                <c:pt idx="159" formatCode="0">
                  <c:v>158</c:v>
                </c:pt>
                <c:pt idx="160" formatCode="0">
                  <c:v>159</c:v>
                </c:pt>
                <c:pt idx="161" formatCode="0">
                  <c:v>160</c:v>
                </c:pt>
                <c:pt idx="162" formatCode="0">
                  <c:v>161</c:v>
                </c:pt>
                <c:pt idx="163" formatCode="0">
                  <c:v>162</c:v>
                </c:pt>
                <c:pt idx="164" formatCode="0">
                  <c:v>163</c:v>
                </c:pt>
                <c:pt idx="165" formatCode="0">
                  <c:v>164</c:v>
                </c:pt>
                <c:pt idx="166" formatCode="0">
                  <c:v>165</c:v>
                </c:pt>
                <c:pt idx="167" formatCode="0">
                  <c:v>166</c:v>
                </c:pt>
                <c:pt idx="168" formatCode="0">
                  <c:v>167</c:v>
                </c:pt>
                <c:pt idx="169" formatCode="0">
                  <c:v>168</c:v>
                </c:pt>
              </c:numCache>
            </c:numRef>
          </c:xVal>
          <c:yVal>
            <c:numRef>
              <c:f>'101v2'!$R$3:$R$173</c:f>
              <c:numCache>
                <c:formatCode>0.0000</c:formatCode>
                <c:ptCount val="171"/>
                <c:pt idx="0">
                  <c:v>0</c:v>
                </c:pt>
                <c:pt idx="3">
                  <c:v>388.61414758182576</c:v>
                </c:pt>
                <c:pt idx="4">
                  <c:v>417.76529168163233</c:v>
                </c:pt>
                <c:pt idx="5">
                  <c:v>442.7979466231576</c:v>
                </c:pt>
                <c:pt idx="6">
                  <c:v>462.00617834055481</c:v>
                </c:pt>
                <c:pt idx="7">
                  <c:v>474.08097758538719</c:v>
                </c:pt>
                <c:pt idx="8">
                  <c:v>478.19946674366849</c:v>
                </c:pt>
                <c:pt idx="9">
                  <c:v>474.08097758538719</c:v>
                </c:pt>
                <c:pt idx="10">
                  <c:v>462.00617834055481</c:v>
                </c:pt>
                <c:pt idx="11">
                  <c:v>442.7979466231576</c:v>
                </c:pt>
                <c:pt idx="12">
                  <c:v>417.76529168163233</c:v>
                </c:pt>
                <c:pt idx="13">
                  <c:v>388.61414758182576</c:v>
                </c:pt>
                <c:pt idx="14">
                  <c:v>357.33111661959617</c:v>
                </c:pt>
                <c:pt idx="15">
                  <c:v>326.04808565736664</c:v>
                </c:pt>
                <c:pt idx="16">
                  <c:v>296.89694155756007</c:v>
                </c:pt>
                <c:pt idx="17">
                  <c:v>271.8642866160348</c:v>
                </c:pt>
                <c:pt idx="18">
                  <c:v>252.65605489863759</c:v>
                </c:pt>
                <c:pt idx="19">
                  <c:v>240.58125565380527</c:v>
                </c:pt>
                <c:pt idx="20">
                  <c:v>236.46276649552385</c:v>
                </c:pt>
                <c:pt idx="21">
                  <c:v>240.58125565380521</c:v>
                </c:pt>
                <c:pt idx="22">
                  <c:v>252.65605489863759</c:v>
                </c:pt>
                <c:pt idx="23">
                  <c:v>271.86428661603475</c:v>
                </c:pt>
                <c:pt idx="24">
                  <c:v>296.89694155756001</c:v>
                </c:pt>
                <c:pt idx="25">
                  <c:v>326.04808565736653</c:v>
                </c:pt>
                <c:pt idx="26">
                  <c:v>357.33111661959617</c:v>
                </c:pt>
                <c:pt idx="27">
                  <c:v>393.28199695669684</c:v>
                </c:pt>
                <c:pt idx="28">
                  <c:v>422.43314105650336</c:v>
                </c:pt>
                <c:pt idx="29">
                  <c:v>447.46579599802863</c:v>
                </c:pt>
                <c:pt idx="30">
                  <c:v>466.67402771542589</c:v>
                </c:pt>
                <c:pt idx="31">
                  <c:v>478.74882696025816</c:v>
                </c:pt>
                <c:pt idx="32">
                  <c:v>482.86731611853952</c:v>
                </c:pt>
                <c:pt idx="33">
                  <c:v>478.74882696025827</c:v>
                </c:pt>
                <c:pt idx="34">
                  <c:v>466.67402771542589</c:v>
                </c:pt>
                <c:pt idx="35">
                  <c:v>447.46579599802863</c:v>
                </c:pt>
                <c:pt idx="36">
                  <c:v>422.43314105650336</c:v>
                </c:pt>
                <c:pt idx="37">
                  <c:v>393.28199695669673</c:v>
                </c:pt>
                <c:pt idx="38">
                  <c:v>361.99896599446731</c:v>
                </c:pt>
                <c:pt idx="39">
                  <c:v>330.71593503223778</c:v>
                </c:pt>
                <c:pt idx="40">
                  <c:v>301.56479093243115</c:v>
                </c:pt>
                <c:pt idx="41">
                  <c:v>276.53213599090594</c:v>
                </c:pt>
                <c:pt idx="42">
                  <c:v>257.32390427350856</c:v>
                </c:pt>
                <c:pt idx="43">
                  <c:v>245.24910502867633</c:v>
                </c:pt>
                <c:pt idx="44">
                  <c:v>241.13061587039493</c:v>
                </c:pt>
                <c:pt idx="45">
                  <c:v>245.24910502867624</c:v>
                </c:pt>
                <c:pt idx="46">
                  <c:v>257.32390427350856</c:v>
                </c:pt>
                <c:pt idx="47">
                  <c:v>276.53213599090589</c:v>
                </c:pt>
                <c:pt idx="48">
                  <c:v>301.56479093243092</c:v>
                </c:pt>
                <c:pt idx="49">
                  <c:v>330.71593503223767</c:v>
                </c:pt>
                <c:pt idx="50">
                  <c:v>361.99896599446714</c:v>
                </c:pt>
                <c:pt idx="51">
                  <c:v>380.20297364819248</c:v>
                </c:pt>
                <c:pt idx="52">
                  <c:v>409.35411774799934</c:v>
                </c:pt>
                <c:pt idx="53">
                  <c:v>434.38677268952438</c:v>
                </c:pt>
                <c:pt idx="54">
                  <c:v>453.5950044069217</c:v>
                </c:pt>
                <c:pt idx="55">
                  <c:v>465.66980365175402</c:v>
                </c:pt>
                <c:pt idx="56">
                  <c:v>469.78829281003539</c:v>
                </c:pt>
                <c:pt idx="57">
                  <c:v>465.66980365175402</c:v>
                </c:pt>
                <c:pt idx="58">
                  <c:v>453.5950044069217</c:v>
                </c:pt>
                <c:pt idx="59">
                  <c:v>434.38677268952455</c:v>
                </c:pt>
                <c:pt idx="60">
                  <c:v>409.35411774799923</c:v>
                </c:pt>
                <c:pt idx="61">
                  <c:v>380.20297364819271</c:v>
                </c:pt>
                <c:pt idx="62">
                  <c:v>348.91994268596329</c:v>
                </c:pt>
                <c:pt idx="63">
                  <c:v>317.63691172373365</c:v>
                </c:pt>
                <c:pt idx="64">
                  <c:v>288.48576762392702</c:v>
                </c:pt>
                <c:pt idx="65">
                  <c:v>263.45311268240164</c:v>
                </c:pt>
                <c:pt idx="66">
                  <c:v>244.24488096500454</c:v>
                </c:pt>
                <c:pt idx="67">
                  <c:v>232.17008172017211</c:v>
                </c:pt>
                <c:pt idx="68">
                  <c:v>228.05159256189074</c:v>
                </c:pt>
                <c:pt idx="69">
                  <c:v>232.17008172017205</c:v>
                </c:pt>
                <c:pt idx="70">
                  <c:v>244.24488096500446</c:v>
                </c:pt>
                <c:pt idx="71">
                  <c:v>263.45311268240152</c:v>
                </c:pt>
                <c:pt idx="72">
                  <c:v>288.4857676239269</c:v>
                </c:pt>
                <c:pt idx="73">
                  <c:v>317.63691172373365</c:v>
                </c:pt>
                <c:pt idx="74">
                  <c:v>348.91994268596295</c:v>
                </c:pt>
                <c:pt idx="75">
                  <c:v>359.22584897107117</c:v>
                </c:pt>
                <c:pt idx="76">
                  <c:v>388.37699307087803</c:v>
                </c:pt>
                <c:pt idx="77">
                  <c:v>413.40964801240341</c:v>
                </c:pt>
                <c:pt idx="78">
                  <c:v>432.61787972980051</c:v>
                </c:pt>
                <c:pt idx="79">
                  <c:v>444.69267897463294</c:v>
                </c:pt>
                <c:pt idx="80">
                  <c:v>448.8111681329143</c:v>
                </c:pt>
                <c:pt idx="81">
                  <c:v>444.69267897463294</c:v>
                </c:pt>
                <c:pt idx="82">
                  <c:v>432.61787972980062</c:v>
                </c:pt>
                <c:pt idx="83">
                  <c:v>413.40964801240358</c:v>
                </c:pt>
                <c:pt idx="84">
                  <c:v>388.3769930708786</c:v>
                </c:pt>
                <c:pt idx="85">
                  <c:v>359.2258489710714</c:v>
                </c:pt>
                <c:pt idx="86">
                  <c:v>327.9428180088421</c:v>
                </c:pt>
                <c:pt idx="87">
                  <c:v>296.65978704661239</c:v>
                </c:pt>
                <c:pt idx="88">
                  <c:v>267.50864294680599</c:v>
                </c:pt>
                <c:pt idx="89">
                  <c:v>242.47598800528084</c:v>
                </c:pt>
                <c:pt idx="90">
                  <c:v>223.26775628788349</c:v>
                </c:pt>
                <c:pt idx="91">
                  <c:v>211.19295704305102</c:v>
                </c:pt>
                <c:pt idx="92">
                  <c:v>207.07446788476966</c:v>
                </c:pt>
                <c:pt idx="93">
                  <c:v>211.19295704305094</c:v>
                </c:pt>
                <c:pt idx="94">
                  <c:v>223.26775628788312</c:v>
                </c:pt>
                <c:pt idx="95">
                  <c:v>242.47598800528039</c:v>
                </c:pt>
                <c:pt idx="96">
                  <c:v>267.50864294680576</c:v>
                </c:pt>
                <c:pt idx="97">
                  <c:v>296.65978704661256</c:v>
                </c:pt>
                <c:pt idx="98">
                  <c:v>327.94281800884187</c:v>
                </c:pt>
                <c:pt idx="99">
                  <c:v>346.14682566256704</c:v>
                </c:pt>
                <c:pt idx="100">
                  <c:v>375.29796976237384</c:v>
                </c:pt>
                <c:pt idx="101">
                  <c:v>400.33062470389916</c:v>
                </c:pt>
                <c:pt idx="102">
                  <c:v>419.53885642129649</c:v>
                </c:pt>
                <c:pt idx="103">
                  <c:v>431.61365566612881</c:v>
                </c:pt>
                <c:pt idx="104">
                  <c:v>435.73214482441017</c:v>
                </c:pt>
                <c:pt idx="105">
                  <c:v>431.61365566612881</c:v>
                </c:pt>
                <c:pt idx="106">
                  <c:v>419.53885642129643</c:v>
                </c:pt>
                <c:pt idx="107">
                  <c:v>400.3306247038991</c:v>
                </c:pt>
                <c:pt idx="108">
                  <c:v>375.29796976237401</c:v>
                </c:pt>
                <c:pt idx="109">
                  <c:v>346.14682566256766</c:v>
                </c:pt>
                <c:pt idx="110">
                  <c:v>314.86379470033796</c:v>
                </c:pt>
                <c:pt idx="111">
                  <c:v>283.5807637381086</c:v>
                </c:pt>
                <c:pt idx="112">
                  <c:v>254.42961963830146</c:v>
                </c:pt>
                <c:pt idx="113">
                  <c:v>229.39696469677637</c:v>
                </c:pt>
                <c:pt idx="114">
                  <c:v>210.1887329793793</c:v>
                </c:pt>
                <c:pt idx="115">
                  <c:v>198.11393373454686</c:v>
                </c:pt>
                <c:pt idx="116">
                  <c:v>193.99544457626547</c:v>
                </c:pt>
                <c:pt idx="117">
                  <c:v>198.11393373454689</c:v>
                </c:pt>
                <c:pt idx="118">
                  <c:v>210.18873297937918</c:v>
                </c:pt>
                <c:pt idx="119">
                  <c:v>229.39696469677619</c:v>
                </c:pt>
                <c:pt idx="120">
                  <c:v>254.42961963830157</c:v>
                </c:pt>
                <c:pt idx="121">
                  <c:v>283.58076373810798</c:v>
                </c:pt>
                <c:pt idx="122">
                  <c:v>314.86379470033728</c:v>
                </c:pt>
                <c:pt idx="123">
                  <c:v>350.81467503743841</c:v>
                </c:pt>
                <c:pt idx="124">
                  <c:v>379.96581913724481</c:v>
                </c:pt>
                <c:pt idx="125">
                  <c:v>404.99847407876996</c:v>
                </c:pt>
                <c:pt idx="126">
                  <c:v>424.20670579616728</c:v>
                </c:pt>
                <c:pt idx="127">
                  <c:v>436.28150504099972</c:v>
                </c:pt>
                <c:pt idx="128">
                  <c:v>440.3999941992812</c:v>
                </c:pt>
                <c:pt idx="129">
                  <c:v>436.28150504099972</c:v>
                </c:pt>
                <c:pt idx="130">
                  <c:v>424.20670579616774</c:v>
                </c:pt>
                <c:pt idx="131">
                  <c:v>404.99847407877047</c:v>
                </c:pt>
                <c:pt idx="132">
                  <c:v>379.96581913724509</c:v>
                </c:pt>
                <c:pt idx="133">
                  <c:v>350.81467503743829</c:v>
                </c:pt>
                <c:pt idx="134">
                  <c:v>319.53164407520859</c:v>
                </c:pt>
                <c:pt idx="135">
                  <c:v>288.24861311297968</c:v>
                </c:pt>
                <c:pt idx="136">
                  <c:v>259.09746901317288</c:v>
                </c:pt>
                <c:pt idx="137">
                  <c:v>234.06481407164745</c:v>
                </c:pt>
                <c:pt idx="138">
                  <c:v>214.85658235425018</c:v>
                </c:pt>
                <c:pt idx="139">
                  <c:v>202.7817831094178</c:v>
                </c:pt>
                <c:pt idx="140">
                  <c:v>198.6632939511365</c:v>
                </c:pt>
                <c:pt idx="141">
                  <c:v>202.7817831094178</c:v>
                </c:pt>
                <c:pt idx="142">
                  <c:v>214.85658235425018</c:v>
                </c:pt>
                <c:pt idx="143">
                  <c:v>234.06481407164688</c:v>
                </c:pt>
                <c:pt idx="144">
                  <c:v>259.09746901317294</c:v>
                </c:pt>
                <c:pt idx="145">
                  <c:v>288.24861311297894</c:v>
                </c:pt>
                <c:pt idx="146">
                  <c:v>319.53164407520865</c:v>
                </c:pt>
                <c:pt idx="147">
                  <c:v>369.71441130963206</c:v>
                </c:pt>
                <c:pt idx="148">
                  <c:v>398.86555540943812</c:v>
                </c:pt>
                <c:pt idx="149">
                  <c:v>423.89821035096418</c:v>
                </c:pt>
                <c:pt idx="150">
                  <c:v>443.10644206836099</c:v>
                </c:pt>
                <c:pt idx="151">
                  <c:v>455.18124131319348</c:v>
                </c:pt>
                <c:pt idx="152">
                  <c:v>459.29973047147485</c:v>
                </c:pt>
                <c:pt idx="153">
                  <c:v>455.18124131319365</c:v>
                </c:pt>
                <c:pt idx="154">
                  <c:v>443.10644206836139</c:v>
                </c:pt>
                <c:pt idx="155">
                  <c:v>423.89821035096412</c:v>
                </c:pt>
                <c:pt idx="156">
                  <c:v>398.8655554094388</c:v>
                </c:pt>
                <c:pt idx="157">
                  <c:v>369.714411309632</c:v>
                </c:pt>
                <c:pt idx="158">
                  <c:v>338.43138034740309</c:v>
                </c:pt>
                <c:pt idx="159">
                  <c:v>307.14834938517345</c:v>
                </c:pt>
                <c:pt idx="160">
                  <c:v>277.99720528536659</c:v>
                </c:pt>
                <c:pt idx="161">
                  <c:v>252.96455034384121</c:v>
                </c:pt>
                <c:pt idx="162">
                  <c:v>233.75631862644383</c:v>
                </c:pt>
                <c:pt idx="163">
                  <c:v>221.68151938161168</c:v>
                </c:pt>
                <c:pt idx="164">
                  <c:v>217.5630302233302</c:v>
                </c:pt>
                <c:pt idx="165">
                  <c:v>221.68151938161145</c:v>
                </c:pt>
                <c:pt idx="166">
                  <c:v>233.75631862644343</c:v>
                </c:pt>
                <c:pt idx="167">
                  <c:v>252.96455034384059</c:v>
                </c:pt>
                <c:pt idx="168">
                  <c:v>277.99720528536659</c:v>
                </c:pt>
                <c:pt idx="169">
                  <c:v>307.14834938517345</c:v>
                </c:pt>
                <c:pt idx="170">
                  <c:v>338.4313803474023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D06-4402-9C02-49C37A970645}"/>
            </c:ext>
          </c:extLst>
        </c:ser>
        <c:ser>
          <c:idx val="6"/>
          <c:order val="6"/>
          <c:tx>
            <c:strRef>
              <c:f>'101v2'!$S$3</c:f>
              <c:strCache>
                <c:ptCount val="1"/>
                <c:pt idx="0">
                  <c:v>Total Rate Of Heat Transfer (W)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'101v2'!$L$4:$L$173</c:f>
              <c:numCache>
                <c:formatCode>0.0000</c:formatCode>
                <c:ptCount val="170"/>
                <c:pt idx="2" formatCode="0">
                  <c:v>1</c:v>
                </c:pt>
                <c:pt idx="3" formatCode="0">
                  <c:v>2</c:v>
                </c:pt>
                <c:pt idx="4" formatCode="0">
                  <c:v>3</c:v>
                </c:pt>
                <c:pt idx="5" formatCode="0">
                  <c:v>4</c:v>
                </c:pt>
                <c:pt idx="6" formatCode="0">
                  <c:v>5</c:v>
                </c:pt>
                <c:pt idx="7" formatCode="0">
                  <c:v>6</c:v>
                </c:pt>
                <c:pt idx="8" formatCode="0">
                  <c:v>7</c:v>
                </c:pt>
                <c:pt idx="9" formatCode="0">
                  <c:v>8</c:v>
                </c:pt>
                <c:pt idx="10" formatCode="0">
                  <c:v>9</c:v>
                </c:pt>
                <c:pt idx="11" formatCode="0">
                  <c:v>10</c:v>
                </c:pt>
                <c:pt idx="12" formatCode="0">
                  <c:v>11</c:v>
                </c:pt>
                <c:pt idx="13" formatCode="0">
                  <c:v>12</c:v>
                </c:pt>
                <c:pt idx="14" formatCode="0">
                  <c:v>13</c:v>
                </c:pt>
                <c:pt idx="15" formatCode="0">
                  <c:v>14</c:v>
                </c:pt>
                <c:pt idx="16" formatCode="0">
                  <c:v>15</c:v>
                </c:pt>
                <c:pt idx="17" formatCode="0">
                  <c:v>16</c:v>
                </c:pt>
                <c:pt idx="18" formatCode="0">
                  <c:v>17</c:v>
                </c:pt>
                <c:pt idx="19" formatCode="0">
                  <c:v>18</c:v>
                </c:pt>
                <c:pt idx="20" formatCode="0">
                  <c:v>19</c:v>
                </c:pt>
                <c:pt idx="21" formatCode="0">
                  <c:v>20</c:v>
                </c:pt>
                <c:pt idx="22" formatCode="0">
                  <c:v>21</c:v>
                </c:pt>
                <c:pt idx="23" formatCode="0">
                  <c:v>22</c:v>
                </c:pt>
                <c:pt idx="24" formatCode="0">
                  <c:v>23</c:v>
                </c:pt>
                <c:pt idx="25" formatCode="0">
                  <c:v>24</c:v>
                </c:pt>
                <c:pt idx="26" formatCode="0">
                  <c:v>25</c:v>
                </c:pt>
                <c:pt idx="27" formatCode="0">
                  <c:v>26</c:v>
                </c:pt>
                <c:pt idx="28" formatCode="0">
                  <c:v>27</c:v>
                </c:pt>
                <c:pt idx="29" formatCode="0">
                  <c:v>28</c:v>
                </c:pt>
                <c:pt idx="30" formatCode="0">
                  <c:v>29</c:v>
                </c:pt>
                <c:pt idx="31" formatCode="0">
                  <c:v>30</c:v>
                </c:pt>
                <c:pt idx="32" formatCode="0">
                  <c:v>31</c:v>
                </c:pt>
                <c:pt idx="33" formatCode="0">
                  <c:v>32</c:v>
                </c:pt>
                <c:pt idx="34" formatCode="0">
                  <c:v>33</c:v>
                </c:pt>
                <c:pt idx="35" formatCode="0">
                  <c:v>34</c:v>
                </c:pt>
                <c:pt idx="36" formatCode="0">
                  <c:v>35</c:v>
                </c:pt>
                <c:pt idx="37" formatCode="0">
                  <c:v>36</c:v>
                </c:pt>
                <c:pt idx="38" formatCode="0">
                  <c:v>37</c:v>
                </c:pt>
                <c:pt idx="39" formatCode="0">
                  <c:v>38</c:v>
                </c:pt>
                <c:pt idx="40" formatCode="0">
                  <c:v>39</c:v>
                </c:pt>
                <c:pt idx="41" formatCode="0">
                  <c:v>40</c:v>
                </c:pt>
                <c:pt idx="42" formatCode="0">
                  <c:v>41</c:v>
                </c:pt>
                <c:pt idx="43" formatCode="0">
                  <c:v>42</c:v>
                </c:pt>
                <c:pt idx="44" formatCode="0">
                  <c:v>43</c:v>
                </c:pt>
                <c:pt idx="45" formatCode="0">
                  <c:v>44</c:v>
                </c:pt>
                <c:pt idx="46" formatCode="0">
                  <c:v>45</c:v>
                </c:pt>
                <c:pt idx="47" formatCode="0">
                  <c:v>46</c:v>
                </c:pt>
                <c:pt idx="48" formatCode="0">
                  <c:v>47</c:v>
                </c:pt>
                <c:pt idx="49" formatCode="0">
                  <c:v>48</c:v>
                </c:pt>
                <c:pt idx="50" formatCode="0">
                  <c:v>49</c:v>
                </c:pt>
                <c:pt idx="51" formatCode="0">
                  <c:v>50</c:v>
                </c:pt>
                <c:pt idx="52" formatCode="0">
                  <c:v>51</c:v>
                </c:pt>
                <c:pt idx="53" formatCode="0">
                  <c:v>52</c:v>
                </c:pt>
                <c:pt idx="54" formatCode="0">
                  <c:v>53</c:v>
                </c:pt>
                <c:pt idx="55" formatCode="0">
                  <c:v>54</c:v>
                </c:pt>
                <c:pt idx="56" formatCode="0">
                  <c:v>55</c:v>
                </c:pt>
                <c:pt idx="57" formatCode="0">
                  <c:v>56</c:v>
                </c:pt>
                <c:pt idx="58" formatCode="0">
                  <c:v>57</c:v>
                </c:pt>
                <c:pt idx="59" formatCode="0">
                  <c:v>58</c:v>
                </c:pt>
                <c:pt idx="60" formatCode="0">
                  <c:v>59</c:v>
                </c:pt>
                <c:pt idx="61" formatCode="0">
                  <c:v>60</c:v>
                </c:pt>
                <c:pt idx="62" formatCode="0">
                  <c:v>61</c:v>
                </c:pt>
                <c:pt idx="63" formatCode="0">
                  <c:v>62</c:v>
                </c:pt>
                <c:pt idx="64" formatCode="0">
                  <c:v>63</c:v>
                </c:pt>
                <c:pt idx="65" formatCode="0">
                  <c:v>64</c:v>
                </c:pt>
                <c:pt idx="66" formatCode="0">
                  <c:v>65</c:v>
                </c:pt>
                <c:pt idx="67" formatCode="0">
                  <c:v>66</c:v>
                </c:pt>
                <c:pt idx="68" formatCode="0">
                  <c:v>67</c:v>
                </c:pt>
                <c:pt idx="69" formatCode="0">
                  <c:v>68</c:v>
                </c:pt>
                <c:pt idx="70" formatCode="0">
                  <c:v>69</c:v>
                </c:pt>
                <c:pt idx="71" formatCode="0">
                  <c:v>70</c:v>
                </c:pt>
                <c:pt idx="72" formatCode="0">
                  <c:v>71</c:v>
                </c:pt>
                <c:pt idx="73" formatCode="0">
                  <c:v>72</c:v>
                </c:pt>
                <c:pt idx="74" formatCode="0">
                  <c:v>73</c:v>
                </c:pt>
                <c:pt idx="75" formatCode="0">
                  <c:v>74</c:v>
                </c:pt>
                <c:pt idx="76" formatCode="0">
                  <c:v>75</c:v>
                </c:pt>
                <c:pt idx="77" formatCode="0">
                  <c:v>76</c:v>
                </c:pt>
                <c:pt idx="78" formatCode="0">
                  <c:v>77</c:v>
                </c:pt>
                <c:pt idx="79" formatCode="0">
                  <c:v>78</c:v>
                </c:pt>
                <c:pt idx="80" formatCode="0">
                  <c:v>79</c:v>
                </c:pt>
                <c:pt idx="81" formatCode="0">
                  <c:v>80</c:v>
                </c:pt>
                <c:pt idx="82" formatCode="0">
                  <c:v>81</c:v>
                </c:pt>
                <c:pt idx="83" formatCode="0">
                  <c:v>82</c:v>
                </c:pt>
                <c:pt idx="84" formatCode="0">
                  <c:v>83</c:v>
                </c:pt>
                <c:pt idx="85" formatCode="0">
                  <c:v>84</c:v>
                </c:pt>
                <c:pt idx="86" formatCode="0">
                  <c:v>85</c:v>
                </c:pt>
                <c:pt idx="87" formatCode="0">
                  <c:v>86</c:v>
                </c:pt>
                <c:pt idx="88" formatCode="0">
                  <c:v>87</c:v>
                </c:pt>
                <c:pt idx="89" formatCode="0">
                  <c:v>88</c:v>
                </c:pt>
                <c:pt idx="90" formatCode="0">
                  <c:v>89</c:v>
                </c:pt>
                <c:pt idx="91" formatCode="0">
                  <c:v>90</c:v>
                </c:pt>
                <c:pt idx="92" formatCode="0">
                  <c:v>91</c:v>
                </c:pt>
                <c:pt idx="93" formatCode="0">
                  <c:v>92</c:v>
                </c:pt>
                <c:pt idx="94" formatCode="0">
                  <c:v>93</c:v>
                </c:pt>
                <c:pt idx="95" formatCode="0">
                  <c:v>94</c:v>
                </c:pt>
                <c:pt idx="96" formatCode="0">
                  <c:v>95</c:v>
                </c:pt>
                <c:pt idx="97" formatCode="0">
                  <c:v>96</c:v>
                </c:pt>
                <c:pt idx="98" formatCode="0">
                  <c:v>97</c:v>
                </c:pt>
                <c:pt idx="99" formatCode="0">
                  <c:v>98</c:v>
                </c:pt>
                <c:pt idx="100" formatCode="0">
                  <c:v>99</c:v>
                </c:pt>
                <c:pt idx="101" formatCode="0">
                  <c:v>100</c:v>
                </c:pt>
                <c:pt idx="102" formatCode="0">
                  <c:v>101</c:v>
                </c:pt>
                <c:pt idx="103" formatCode="0">
                  <c:v>102</c:v>
                </c:pt>
                <c:pt idx="104" formatCode="0">
                  <c:v>103</c:v>
                </c:pt>
                <c:pt idx="105" formatCode="0">
                  <c:v>104</c:v>
                </c:pt>
                <c:pt idx="106" formatCode="0">
                  <c:v>105</c:v>
                </c:pt>
                <c:pt idx="107" formatCode="0">
                  <c:v>106</c:v>
                </c:pt>
                <c:pt idx="108" formatCode="0">
                  <c:v>107</c:v>
                </c:pt>
                <c:pt idx="109" formatCode="0">
                  <c:v>108</c:v>
                </c:pt>
                <c:pt idx="110" formatCode="0">
                  <c:v>109</c:v>
                </c:pt>
                <c:pt idx="111" formatCode="0">
                  <c:v>110</c:v>
                </c:pt>
                <c:pt idx="112" formatCode="0">
                  <c:v>111</c:v>
                </c:pt>
                <c:pt idx="113" formatCode="0">
                  <c:v>112</c:v>
                </c:pt>
                <c:pt idx="114" formatCode="0">
                  <c:v>113</c:v>
                </c:pt>
                <c:pt idx="115" formatCode="0">
                  <c:v>114</c:v>
                </c:pt>
                <c:pt idx="116" formatCode="0">
                  <c:v>115</c:v>
                </c:pt>
                <c:pt idx="117" formatCode="0">
                  <c:v>116</c:v>
                </c:pt>
                <c:pt idx="118" formatCode="0">
                  <c:v>117</c:v>
                </c:pt>
                <c:pt idx="119" formatCode="0">
                  <c:v>118</c:v>
                </c:pt>
                <c:pt idx="120" formatCode="0">
                  <c:v>119</c:v>
                </c:pt>
                <c:pt idx="121" formatCode="0">
                  <c:v>120</c:v>
                </c:pt>
                <c:pt idx="122" formatCode="0">
                  <c:v>121</c:v>
                </c:pt>
                <c:pt idx="123" formatCode="0">
                  <c:v>122</c:v>
                </c:pt>
                <c:pt idx="124" formatCode="0">
                  <c:v>123</c:v>
                </c:pt>
                <c:pt idx="125" formatCode="0">
                  <c:v>124</c:v>
                </c:pt>
                <c:pt idx="126" formatCode="0">
                  <c:v>125</c:v>
                </c:pt>
                <c:pt idx="127" formatCode="0">
                  <c:v>126</c:v>
                </c:pt>
                <c:pt idx="128" formatCode="0">
                  <c:v>127</c:v>
                </c:pt>
                <c:pt idx="129" formatCode="0">
                  <c:v>128</c:v>
                </c:pt>
                <c:pt idx="130" formatCode="0">
                  <c:v>129</c:v>
                </c:pt>
                <c:pt idx="131" formatCode="0">
                  <c:v>130</c:v>
                </c:pt>
                <c:pt idx="132" formatCode="0">
                  <c:v>131</c:v>
                </c:pt>
                <c:pt idx="133" formatCode="0">
                  <c:v>132</c:v>
                </c:pt>
                <c:pt idx="134" formatCode="0">
                  <c:v>133</c:v>
                </c:pt>
                <c:pt idx="135" formatCode="0">
                  <c:v>134</c:v>
                </c:pt>
                <c:pt idx="136" formatCode="0">
                  <c:v>135</c:v>
                </c:pt>
                <c:pt idx="137" formatCode="0">
                  <c:v>136</c:v>
                </c:pt>
                <c:pt idx="138" formatCode="0">
                  <c:v>137</c:v>
                </c:pt>
                <c:pt idx="139" formatCode="0">
                  <c:v>138</c:v>
                </c:pt>
                <c:pt idx="140" formatCode="0">
                  <c:v>139</c:v>
                </c:pt>
                <c:pt idx="141" formatCode="0">
                  <c:v>140</c:v>
                </c:pt>
                <c:pt idx="142" formatCode="0">
                  <c:v>141</c:v>
                </c:pt>
                <c:pt idx="143" formatCode="0">
                  <c:v>142</c:v>
                </c:pt>
                <c:pt idx="144" formatCode="0">
                  <c:v>143</c:v>
                </c:pt>
                <c:pt idx="145" formatCode="0">
                  <c:v>144</c:v>
                </c:pt>
                <c:pt idx="146" formatCode="0">
                  <c:v>145</c:v>
                </c:pt>
                <c:pt idx="147" formatCode="0">
                  <c:v>146</c:v>
                </c:pt>
                <c:pt idx="148" formatCode="0">
                  <c:v>147</c:v>
                </c:pt>
                <c:pt idx="149" formatCode="0">
                  <c:v>148</c:v>
                </c:pt>
                <c:pt idx="150" formatCode="0">
                  <c:v>149</c:v>
                </c:pt>
                <c:pt idx="151" formatCode="0">
                  <c:v>150</c:v>
                </c:pt>
                <c:pt idx="152" formatCode="0">
                  <c:v>151</c:v>
                </c:pt>
                <c:pt idx="153" formatCode="0">
                  <c:v>152</c:v>
                </c:pt>
                <c:pt idx="154" formatCode="0">
                  <c:v>153</c:v>
                </c:pt>
                <c:pt idx="155" formatCode="0">
                  <c:v>154</c:v>
                </c:pt>
                <c:pt idx="156" formatCode="0">
                  <c:v>155</c:v>
                </c:pt>
                <c:pt idx="157" formatCode="0">
                  <c:v>156</c:v>
                </c:pt>
                <c:pt idx="158" formatCode="0">
                  <c:v>157</c:v>
                </c:pt>
                <c:pt idx="159" formatCode="0">
                  <c:v>158</c:v>
                </c:pt>
                <c:pt idx="160" formatCode="0">
                  <c:v>159</c:v>
                </c:pt>
                <c:pt idx="161" formatCode="0">
                  <c:v>160</c:v>
                </c:pt>
                <c:pt idx="162" formatCode="0">
                  <c:v>161</c:v>
                </c:pt>
                <c:pt idx="163" formatCode="0">
                  <c:v>162</c:v>
                </c:pt>
                <c:pt idx="164" formatCode="0">
                  <c:v>163</c:v>
                </c:pt>
                <c:pt idx="165" formatCode="0">
                  <c:v>164</c:v>
                </c:pt>
                <c:pt idx="166" formatCode="0">
                  <c:v>165</c:v>
                </c:pt>
                <c:pt idx="167" formatCode="0">
                  <c:v>166</c:v>
                </c:pt>
                <c:pt idx="168" formatCode="0">
                  <c:v>167</c:v>
                </c:pt>
                <c:pt idx="169" formatCode="0">
                  <c:v>168</c:v>
                </c:pt>
              </c:numCache>
            </c:numRef>
          </c:xVal>
          <c:yVal>
            <c:numRef>
              <c:f>'101v2'!$S$4:$S$173</c:f>
              <c:numCache>
                <c:formatCode>0.0000</c:formatCode>
                <c:ptCount val="170"/>
                <c:pt idx="2">
                  <c:v>244.61414758182576</c:v>
                </c:pt>
                <c:pt idx="3">
                  <c:v>273.76529168163233</c:v>
                </c:pt>
                <c:pt idx="4">
                  <c:v>298.7979466231576</c:v>
                </c:pt>
                <c:pt idx="5">
                  <c:v>318.00617834055481</c:v>
                </c:pt>
                <c:pt idx="6">
                  <c:v>330.08097758538719</c:v>
                </c:pt>
                <c:pt idx="7">
                  <c:v>334.19946674366849</c:v>
                </c:pt>
                <c:pt idx="8">
                  <c:v>330.08097758538719</c:v>
                </c:pt>
                <c:pt idx="9">
                  <c:v>318.00617834055481</c:v>
                </c:pt>
                <c:pt idx="10">
                  <c:v>298.7979466231576</c:v>
                </c:pt>
                <c:pt idx="11">
                  <c:v>273.76529168163233</c:v>
                </c:pt>
                <c:pt idx="12">
                  <c:v>244.61414758182576</c:v>
                </c:pt>
                <c:pt idx="13">
                  <c:v>213.33111661959617</c:v>
                </c:pt>
                <c:pt idx="14">
                  <c:v>182.04808565736664</c:v>
                </c:pt>
                <c:pt idx="15">
                  <c:v>152.89694155756007</c:v>
                </c:pt>
                <c:pt idx="16">
                  <c:v>127.8642866160348</c:v>
                </c:pt>
                <c:pt idx="17">
                  <c:v>108.65605489863759</c:v>
                </c:pt>
                <c:pt idx="18">
                  <c:v>96.581255653805272</c:v>
                </c:pt>
                <c:pt idx="19">
                  <c:v>92.462766495523852</c:v>
                </c:pt>
                <c:pt idx="20">
                  <c:v>96.581255653805215</c:v>
                </c:pt>
                <c:pt idx="21">
                  <c:v>108.65605489863759</c:v>
                </c:pt>
                <c:pt idx="22">
                  <c:v>127.86428661603475</c:v>
                </c:pt>
                <c:pt idx="23">
                  <c:v>152.89694155756001</c:v>
                </c:pt>
                <c:pt idx="24">
                  <c:v>182.04808565736653</c:v>
                </c:pt>
                <c:pt idx="25">
                  <c:v>213.33111661959617</c:v>
                </c:pt>
                <c:pt idx="26">
                  <c:v>249.28199695669684</c:v>
                </c:pt>
                <c:pt idx="27">
                  <c:v>278.43314105650336</c:v>
                </c:pt>
                <c:pt idx="28">
                  <c:v>303.46579599802863</c:v>
                </c:pt>
                <c:pt idx="29">
                  <c:v>322.67402771542589</c:v>
                </c:pt>
                <c:pt idx="30">
                  <c:v>334.74882696025816</c:v>
                </c:pt>
                <c:pt idx="31">
                  <c:v>338.86731611853952</c:v>
                </c:pt>
                <c:pt idx="32">
                  <c:v>334.74882696025827</c:v>
                </c:pt>
                <c:pt idx="33">
                  <c:v>322.67402771542589</c:v>
                </c:pt>
                <c:pt idx="34">
                  <c:v>303.46579599802863</c:v>
                </c:pt>
                <c:pt idx="35">
                  <c:v>278.43314105650336</c:v>
                </c:pt>
                <c:pt idx="36">
                  <c:v>249.28199695669673</c:v>
                </c:pt>
                <c:pt idx="37">
                  <c:v>217.99896599446731</c:v>
                </c:pt>
                <c:pt idx="38">
                  <c:v>186.71593503223778</c:v>
                </c:pt>
                <c:pt idx="39">
                  <c:v>157.56479093243115</c:v>
                </c:pt>
                <c:pt idx="40">
                  <c:v>132.53213599090594</c:v>
                </c:pt>
                <c:pt idx="41">
                  <c:v>113.32390427350856</c:v>
                </c:pt>
                <c:pt idx="42">
                  <c:v>101.24910502867633</c:v>
                </c:pt>
                <c:pt idx="43">
                  <c:v>97.130615870394934</c:v>
                </c:pt>
                <c:pt idx="44">
                  <c:v>101.24910502867624</c:v>
                </c:pt>
                <c:pt idx="45">
                  <c:v>113.32390427350856</c:v>
                </c:pt>
                <c:pt idx="46">
                  <c:v>132.53213599090589</c:v>
                </c:pt>
                <c:pt idx="47">
                  <c:v>157.56479093243092</c:v>
                </c:pt>
                <c:pt idx="48">
                  <c:v>186.71593503223767</c:v>
                </c:pt>
                <c:pt idx="49">
                  <c:v>217.99896599446714</c:v>
                </c:pt>
                <c:pt idx="50">
                  <c:v>236.20297364819248</c:v>
                </c:pt>
                <c:pt idx="51">
                  <c:v>265.35411774799934</c:v>
                </c:pt>
                <c:pt idx="52">
                  <c:v>290.38677268952438</c:v>
                </c:pt>
                <c:pt idx="53">
                  <c:v>309.5950044069217</c:v>
                </c:pt>
                <c:pt idx="54">
                  <c:v>321.66980365175402</c:v>
                </c:pt>
                <c:pt idx="55">
                  <c:v>325.78829281003539</c:v>
                </c:pt>
                <c:pt idx="56">
                  <c:v>321.66980365175402</c:v>
                </c:pt>
                <c:pt idx="57">
                  <c:v>309.5950044069217</c:v>
                </c:pt>
                <c:pt idx="58">
                  <c:v>290.38677268952455</c:v>
                </c:pt>
                <c:pt idx="59">
                  <c:v>265.35411774799923</c:v>
                </c:pt>
                <c:pt idx="60">
                  <c:v>236.20297364819271</c:v>
                </c:pt>
                <c:pt idx="61">
                  <c:v>204.91994268596329</c:v>
                </c:pt>
                <c:pt idx="62">
                  <c:v>173.63691172373365</c:v>
                </c:pt>
                <c:pt idx="63">
                  <c:v>144.48576762392702</c:v>
                </c:pt>
                <c:pt idx="64">
                  <c:v>119.45311268240164</c:v>
                </c:pt>
                <c:pt idx="65">
                  <c:v>100.24488096500454</c:v>
                </c:pt>
                <c:pt idx="66">
                  <c:v>88.170081720172107</c:v>
                </c:pt>
                <c:pt idx="67">
                  <c:v>84.051592561890743</c:v>
                </c:pt>
                <c:pt idx="68">
                  <c:v>88.17008172017205</c:v>
                </c:pt>
                <c:pt idx="69">
                  <c:v>100.24488096500446</c:v>
                </c:pt>
                <c:pt idx="70">
                  <c:v>119.45311268240152</c:v>
                </c:pt>
                <c:pt idx="71">
                  <c:v>144.4857676239269</c:v>
                </c:pt>
                <c:pt idx="72">
                  <c:v>173.63691172373365</c:v>
                </c:pt>
                <c:pt idx="73">
                  <c:v>204.91994268596295</c:v>
                </c:pt>
                <c:pt idx="74">
                  <c:v>215.22584897107117</c:v>
                </c:pt>
                <c:pt idx="75">
                  <c:v>244.37699307087803</c:v>
                </c:pt>
                <c:pt idx="76">
                  <c:v>269.40964801240341</c:v>
                </c:pt>
                <c:pt idx="77">
                  <c:v>288.61787972980051</c:v>
                </c:pt>
                <c:pt idx="78">
                  <c:v>300.69267897463294</c:v>
                </c:pt>
                <c:pt idx="79">
                  <c:v>304.8111681329143</c:v>
                </c:pt>
                <c:pt idx="80">
                  <c:v>300.69267897463294</c:v>
                </c:pt>
                <c:pt idx="81">
                  <c:v>288.61787972980062</c:v>
                </c:pt>
                <c:pt idx="82">
                  <c:v>269.40964801240358</c:v>
                </c:pt>
                <c:pt idx="83">
                  <c:v>244.3769930708786</c:v>
                </c:pt>
                <c:pt idx="84">
                  <c:v>215.2258489710714</c:v>
                </c:pt>
                <c:pt idx="85">
                  <c:v>183.9428180088421</c:v>
                </c:pt>
                <c:pt idx="86">
                  <c:v>152.65978704661239</c:v>
                </c:pt>
                <c:pt idx="87">
                  <c:v>123.50864294680599</c:v>
                </c:pt>
                <c:pt idx="88">
                  <c:v>98.47598800528084</c:v>
                </c:pt>
                <c:pt idx="89">
                  <c:v>79.267756287883486</c:v>
                </c:pt>
                <c:pt idx="90">
                  <c:v>67.192957043051024</c:v>
                </c:pt>
                <c:pt idx="91">
                  <c:v>63.07446788476966</c:v>
                </c:pt>
                <c:pt idx="92">
                  <c:v>67.192957043050939</c:v>
                </c:pt>
                <c:pt idx="93">
                  <c:v>79.267756287883117</c:v>
                </c:pt>
                <c:pt idx="94">
                  <c:v>98.475988005280385</c:v>
                </c:pt>
                <c:pt idx="95">
                  <c:v>123.50864294680576</c:v>
                </c:pt>
                <c:pt idx="96">
                  <c:v>152.65978704661256</c:v>
                </c:pt>
                <c:pt idx="97">
                  <c:v>183.94281800884187</c:v>
                </c:pt>
                <c:pt idx="98">
                  <c:v>202.14682566256704</c:v>
                </c:pt>
                <c:pt idx="99">
                  <c:v>231.29796976237384</c:v>
                </c:pt>
                <c:pt idx="100">
                  <c:v>256.33062470389916</c:v>
                </c:pt>
                <c:pt idx="101">
                  <c:v>275.53885642129649</c:v>
                </c:pt>
                <c:pt idx="102">
                  <c:v>287.61365566612881</c:v>
                </c:pt>
                <c:pt idx="103">
                  <c:v>291.73214482441017</c:v>
                </c:pt>
                <c:pt idx="104">
                  <c:v>287.61365566612881</c:v>
                </c:pt>
                <c:pt idx="105">
                  <c:v>275.53885642129643</c:v>
                </c:pt>
                <c:pt idx="106">
                  <c:v>256.3306247038991</c:v>
                </c:pt>
                <c:pt idx="107">
                  <c:v>231.29796976237401</c:v>
                </c:pt>
                <c:pt idx="108">
                  <c:v>202.14682566256766</c:v>
                </c:pt>
                <c:pt idx="109">
                  <c:v>170.86379470033796</c:v>
                </c:pt>
                <c:pt idx="110">
                  <c:v>139.5807637381086</c:v>
                </c:pt>
                <c:pt idx="111">
                  <c:v>110.42961963830146</c:v>
                </c:pt>
                <c:pt idx="112">
                  <c:v>85.396964696776365</c:v>
                </c:pt>
                <c:pt idx="113">
                  <c:v>66.188732979379296</c:v>
                </c:pt>
                <c:pt idx="114">
                  <c:v>54.113933734546862</c:v>
                </c:pt>
                <c:pt idx="115">
                  <c:v>49.99544457626547</c:v>
                </c:pt>
                <c:pt idx="116">
                  <c:v>54.11393373454689</c:v>
                </c:pt>
                <c:pt idx="117">
                  <c:v>66.188732979379182</c:v>
                </c:pt>
                <c:pt idx="118">
                  <c:v>85.396964696776195</c:v>
                </c:pt>
                <c:pt idx="119">
                  <c:v>110.42961963830157</c:v>
                </c:pt>
                <c:pt idx="120">
                  <c:v>139.58076373810798</c:v>
                </c:pt>
                <c:pt idx="121">
                  <c:v>170.86379470033728</c:v>
                </c:pt>
                <c:pt idx="122">
                  <c:v>206.81467503743841</c:v>
                </c:pt>
                <c:pt idx="123">
                  <c:v>235.96581913724481</c:v>
                </c:pt>
                <c:pt idx="124">
                  <c:v>260.99847407876996</c:v>
                </c:pt>
                <c:pt idx="125">
                  <c:v>280.20670579616728</c:v>
                </c:pt>
                <c:pt idx="126">
                  <c:v>292.28150504099972</c:v>
                </c:pt>
                <c:pt idx="127">
                  <c:v>296.3999941992812</c:v>
                </c:pt>
                <c:pt idx="128">
                  <c:v>292.28150504099972</c:v>
                </c:pt>
                <c:pt idx="129">
                  <c:v>280.20670579616774</c:v>
                </c:pt>
                <c:pt idx="130">
                  <c:v>260.99847407877047</c:v>
                </c:pt>
                <c:pt idx="131">
                  <c:v>235.96581913724509</c:v>
                </c:pt>
                <c:pt idx="132">
                  <c:v>206.81467503743829</c:v>
                </c:pt>
                <c:pt idx="133">
                  <c:v>175.53164407520859</c:v>
                </c:pt>
                <c:pt idx="134">
                  <c:v>144.24861311297968</c:v>
                </c:pt>
                <c:pt idx="135">
                  <c:v>115.09746901317288</c:v>
                </c:pt>
                <c:pt idx="136">
                  <c:v>90.064814071647447</c:v>
                </c:pt>
                <c:pt idx="137">
                  <c:v>70.856582354250179</c:v>
                </c:pt>
                <c:pt idx="138">
                  <c:v>58.781783109417802</c:v>
                </c:pt>
                <c:pt idx="139">
                  <c:v>54.663293951136495</c:v>
                </c:pt>
                <c:pt idx="140">
                  <c:v>58.781783109417802</c:v>
                </c:pt>
                <c:pt idx="141">
                  <c:v>70.856582354250179</c:v>
                </c:pt>
                <c:pt idx="142">
                  <c:v>90.064814071646879</c:v>
                </c:pt>
                <c:pt idx="143">
                  <c:v>115.09746901317294</c:v>
                </c:pt>
                <c:pt idx="144">
                  <c:v>144.24861311297894</c:v>
                </c:pt>
                <c:pt idx="145">
                  <c:v>175.53164407520865</c:v>
                </c:pt>
                <c:pt idx="146">
                  <c:v>225.71441130963206</c:v>
                </c:pt>
                <c:pt idx="147">
                  <c:v>254.86555540943812</c:v>
                </c:pt>
                <c:pt idx="148">
                  <c:v>279.89821035096418</c:v>
                </c:pt>
                <c:pt idx="149">
                  <c:v>299.10644206836099</c:v>
                </c:pt>
                <c:pt idx="150">
                  <c:v>311.18124131319348</c:v>
                </c:pt>
                <c:pt idx="151">
                  <c:v>315.29973047147485</c:v>
                </c:pt>
                <c:pt idx="152">
                  <c:v>311.18124131319365</c:v>
                </c:pt>
                <c:pt idx="153">
                  <c:v>299.10644206836139</c:v>
                </c:pt>
                <c:pt idx="154">
                  <c:v>279.89821035096412</c:v>
                </c:pt>
                <c:pt idx="155">
                  <c:v>254.8655554094388</c:v>
                </c:pt>
                <c:pt idx="156">
                  <c:v>225.714411309632</c:v>
                </c:pt>
                <c:pt idx="157">
                  <c:v>194.43138034740309</c:v>
                </c:pt>
                <c:pt idx="158">
                  <c:v>163.14834938517345</c:v>
                </c:pt>
                <c:pt idx="159">
                  <c:v>133.99720528536659</c:v>
                </c:pt>
                <c:pt idx="160">
                  <c:v>108.96455034384121</c:v>
                </c:pt>
                <c:pt idx="161">
                  <c:v>89.756318626443829</c:v>
                </c:pt>
                <c:pt idx="162">
                  <c:v>77.681519381611679</c:v>
                </c:pt>
                <c:pt idx="163">
                  <c:v>73.563030223330202</c:v>
                </c:pt>
                <c:pt idx="164">
                  <c:v>77.681519381611452</c:v>
                </c:pt>
                <c:pt idx="165">
                  <c:v>89.756318626443431</c:v>
                </c:pt>
                <c:pt idx="166">
                  <c:v>108.96455034384059</c:v>
                </c:pt>
                <c:pt idx="167">
                  <c:v>133.99720528536659</c:v>
                </c:pt>
                <c:pt idx="168">
                  <c:v>163.14834938517345</c:v>
                </c:pt>
                <c:pt idx="169">
                  <c:v>194.4313803474023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D06-4402-9C02-49C37A97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564336"/>
        <c:axId val="1198567664"/>
      </c:scatterChart>
      <c:valAx>
        <c:axId val="119856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/>
                  <a:t>Heat Transfer (Watts)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567664"/>
        <c:crosses val="autoZero"/>
        <c:crossBetween val="midCat"/>
      </c:valAx>
      <c:valAx>
        <c:axId val="1198567664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/>
                  <a:t>Time (Hours)</a:t>
                </a:r>
              </a:p>
            </c:rich>
          </c:tx>
          <c:layout>
            <c:manualLayout>
              <c:xMode val="edge"/>
              <c:yMode val="edge"/>
              <c:x val="3.395335965604534E-3"/>
              <c:y val="0.405955604007549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56433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baseline="0">
                <a:effectLst/>
              </a:rPr>
              <a:t>Computed Temperature For Each Hour</a:t>
            </a:r>
            <a:endParaRPr lang="en-GB" sz="2400" b="1">
              <a:effectLst/>
            </a:endParaRPr>
          </a:p>
        </c:rich>
      </c:tx>
      <c:layout>
        <c:manualLayout>
          <c:xMode val="edge"/>
          <c:yMode val="edge"/>
          <c:x val="0.40092026538612907"/>
          <c:y val="1.10349765311247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920340970314775E-2"/>
          <c:y val="3.6238105747596699E-2"/>
          <c:w val="0.88932364068544068"/>
          <c:h val="0.8328607574636286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'101v2'!$U$3</c:f>
              <c:strCache>
                <c:ptCount val="1"/>
                <c:pt idx="0">
                  <c:v>Temperature Ext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'101v2'!$L$4:$L$173</c:f>
              <c:numCache>
                <c:formatCode>0.0000</c:formatCode>
                <c:ptCount val="170"/>
                <c:pt idx="2" formatCode="0">
                  <c:v>1</c:v>
                </c:pt>
                <c:pt idx="3" formatCode="0">
                  <c:v>2</c:v>
                </c:pt>
                <c:pt idx="4" formatCode="0">
                  <c:v>3</c:v>
                </c:pt>
                <c:pt idx="5" formatCode="0">
                  <c:v>4</c:v>
                </c:pt>
                <c:pt idx="6" formatCode="0">
                  <c:v>5</c:v>
                </c:pt>
                <c:pt idx="7" formatCode="0">
                  <c:v>6</c:v>
                </c:pt>
                <c:pt idx="8" formatCode="0">
                  <c:v>7</c:v>
                </c:pt>
                <c:pt idx="9" formatCode="0">
                  <c:v>8</c:v>
                </c:pt>
                <c:pt idx="10" formatCode="0">
                  <c:v>9</c:v>
                </c:pt>
                <c:pt idx="11" formatCode="0">
                  <c:v>10</c:v>
                </c:pt>
                <c:pt idx="12" formatCode="0">
                  <c:v>11</c:v>
                </c:pt>
                <c:pt idx="13" formatCode="0">
                  <c:v>12</c:v>
                </c:pt>
                <c:pt idx="14" formatCode="0">
                  <c:v>13</c:v>
                </c:pt>
                <c:pt idx="15" formatCode="0">
                  <c:v>14</c:v>
                </c:pt>
                <c:pt idx="16" formatCode="0">
                  <c:v>15</c:v>
                </c:pt>
                <c:pt idx="17" formatCode="0">
                  <c:v>16</c:v>
                </c:pt>
                <c:pt idx="18" formatCode="0">
                  <c:v>17</c:v>
                </c:pt>
                <c:pt idx="19" formatCode="0">
                  <c:v>18</c:v>
                </c:pt>
                <c:pt idx="20" formatCode="0">
                  <c:v>19</c:v>
                </c:pt>
                <c:pt idx="21" formatCode="0">
                  <c:v>20</c:v>
                </c:pt>
                <c:pt idx="22" formatCode="0">
                  <c:v>21</c:v>
                </c:pt>
                <c:pt idx="23" formatCode="0">
                  <c:v>22</c:v>
                </c:pt>
                <c:pt idx="24" formatCode="0">
                  <c:v>23</c:v>
                </c:pt>
                <c:pt idx="25" formatCode="0">
                  <c:v>24</c:v>
                </c:pt>
                <c:pt idx="26" formatCode="0">
                  <c:v>25</c:v>
                </c:pt>
                <c:pt idx="27" formatCode="0">
                  <c:v>26</c:v>
                </c:pt>
                <c:pt idx="28" formatCode="0">
                  <c:v>27</c:v>
                </c:pt>
                <c:pt idx="29" formatCode="0">
                  <c:v>28</c:v>
                </c:pt>
                <c:pt idx="30" formatCode="0">
                  <c:v>29</c:v>
                </c:pt>
                <c:pt idx="31" formatCode="0">
                  <c:v>30</c:v>
                </c:pt>
                <c:pt idx="32" formatCode="0">
                  <c:v>31</c:v>
                </c:pt>
                <c:pt idx="33" formatCode="0">
                  <c:v>32</c:v>
                </c:pt>
                <c:pt idx="34" formatCode="0">
                  <c:v>33</c:v>
                </c:pt>
                <c:pt idx="35" formatCode="0">
                  <c:v>34</c:v>
                </c:pt>
                <c:pt idx="36" formatCode="0">
                  <c:v>35</c:v>
                </c:pt>
                <c:pt idx="37" formatCode="0">
                  <c:v>36</c:v>
                </c:pt>
                <c:pt idx="38" formatCode="0">
                  <c:v>37</c:v>
                </c:pt>
                <c:pt idx="39" formatCode="0">
                  <c:v>38</c:v>
                </c:pt>
                <c:pt idx="40" formatCode="0">
                  <c:v>39</c:v>
                </c:pt>
                <c:pt idx="41" formatCode="0">
                  <c:v>40</c:v>
                </c:pt>
                <c:pt idx="42" formatCode="0">
                  <c:v>41</c:v>
                </c:pt>
                <c:pt idx="43" formatCode="0">
                  <c:v>42</c:v>
                </c:pt>
                <c:pt idx="44" formatCode="0">
                  <c:v>43</c:v>
                </c:pt>
                <c:pt idx="45" formatCode="0">
                  <c:v>44</c:v>
                </c:pt>
                <c:pt idx="46" formatCode="0">
                  <c:v>45</c:v>
                </c:pt>
                <c:pt idx="47" formatCode="0">
                  <c:v>46</c:v>
                </c:pt>
                <c:pt idx="48" formatCode="0">
                  <c:v>47</c:v>
                </c:pt>
                <c:pt idx="49" formatCode="0">
                  <c:v>48</c:v>
                </c:pt>
                <c:pt idx="50" formatCode="0">
                  <c:v>49</c:v>
                </c:pt>
                <c:pt idx="51" formatCode="0">
                  <c:v>50</c:v>
                </c:pt>
                <c:pt idx="52" formatCode="0">
                  <c:v>51</c:v>
                </c:pt>
                <c:pt idx="53" formatCode="0">
                  <c:v>52</c:v>
                </c:pt>
                <c:pt idx="54" formatCode="0">
                  <c:v>53</c:v>
                </c:pt>
                <c:pt idx="55" formatCode="0">
                  <c:v>54</c:v>
                </c:pt>
                <c:pt idx="56" formatCode="0">
                  <c:v>55</c:v>
                </c:pt>
                <c:pt idx="57" formatCode="0">
                  <c:v>56</c:v>
                </c:pt>
                <c:pt idx="58" formatCode="0">
                  <c:v>57</c:v>
                </c:pt>
                <c:pt idx="59" formatCode="0">
                  <c:v>58</c:v>
                </c:pt>
                <c:pt idx="60" formatCode="0">
                  <c:v>59</c:v>
                </c:pt>
                <c:pt idx="61" formatCode="0">
                  <c:v>60</c:v>
                </c:pt>
                <c:pt idx="62" formatCode="0">
                  <c:v>61</c:v>
                </c:pt>
                <c:pt idx="63" formatCode="0">
                  <c:v>62</c:v>
                </c:pt>
                <c:pt idx="64" formatCode="0">
                  <c:v>63</c:v>
                </c:pt>
                <c:pt idx="65" formatCode="0">
                  <c:v>64</c:v>
                </c:pt>
                <c:pt idx="66" formatCode="0">
                  <c:v>65</c:v>
                </c:pt>
                <c:pt idx="67" formatCode="0">
                  <c:v>66</c:v>
                </c:pt>
                <c:pt idx="68" formatCode="0">
                  <c:v>67</c:v>
                </c:pt>
                <c:pt idx="69" formatCode="0">
                  <c:v>68</c:v>
                </c:pt>
                <c:pt idx="70" formatCode="0">
                  <c:v>69</c:v>
                </c:pt>
                <c:pt idx="71" formatCode="0">
                  <c:v>70</c:v>
                </c:pt>
                <c:pt idx="72" formatCode="0">
                  <c:v>71</c:v>
                </c:pt>
                <c:pt idx="73" formatCode="0">
                  <c:v>72</c:v>
                </c:pt>
                <c:pt idx="74" formatCode="0">
                  <c:v>73</c:v>
                </c:pt>
                <c:pt idx="75" formatCode="0">
                  <c:v>74</c:v>
                </c:pt>
                <c:pt idx="76" formatCode="0">
                  <c:v>75</c:v>
                </c:pt>
                <c:pt idx="77" formatCode="0">
                  <c:v>76</c:v>
                </c:pt>
                <c:pt idx="78" formatCode="0">
                  <c:v>77</c:v>
                </c:pt>
                <c:pt idx="79" formatCode="0">
                  <c:v>78</c:v>
                </c:pt>
                <c:pt idx="80" formatCode="0">
                  <c:v>79</c:v>
                </c:pt>
                <c:pt idx="81" formatCode="0">
                  <c:v>80</c:v>
                </c:pt>
                <c:pt idx="82" formatCode="0">
                  <c:v>81</c:v>
                </c:pt>
                <c:pt idx="83" formatCode="0">
                  <c:v>82</c:v>
                </c:pt>
                <c:pt idx="84" formatCode="0">
                  <c:v>83</c:v>
                </c:pt>
                <c:pt idx="85" formatCode="0">
                  <c:v>84</c:v>
                </c:pt>
                <c:pt idx="86" formatCode="0">
                  <c:v>85</c:v>
                </c:pt>
                <c:pt idx="87" formatCode="0">
                  <c:v>86</c:v>
                </c:pt>
                <c:pt idx="88" formatCode="0">
                  <c:v>87</c:v>
                </c:pt>
                <c:pt idx="89" formatCode="0">
                  <c:v>88</c:v>
                </c:pt>
                <c:pt idx="90" formatCode="0">
                  <c:v>89</c:v>
                </c:pt>
                <c:pt idx="91" formatCode="0">
                  <c:v>90</c:v>
                </c:pt>
                <c:pt idx="92" formatCode="0">
                  <c:v>91</c:v>
                </c:pt>
                <c:pt idx="93" formatCode="0">
                  <c:v>92</c:v>
                </c:pt>
                <c:pt idx="94" formatCode="0">
                  <c:v>93</c:v>
                </c:pt>
                <c:pt idx="95" formatCode="0">
                  <c:v>94</c:v>
                </c:pt>
                <c:pt idx="96" formatCode="0">
                  <c:v>95</c:v>
                </c:pt>
                <c:pt idx="97" formatCode="0">
                  <c:v>96</c:v>
                </c:pt>
                <c:pt idx="98" formatCode="0">
                  <c:v>97</c:v>
                </c:pt>
                <c:pt idx="99" formatCode="0">
                  <c:v>98</c:v>
                </c:pt>
                <c:pt idx="100" formatCode="0">
                  <c:v>99</c:v>
                </c:pt>
                <c:pt idx="101" formatCode="0">
                  <c:v>100</c:v>
                </c:pt>
                <c:pt idx="102" formatCode="0">
                  <c:v>101</c:v>
                </c:pt>
                <c:pt idx="103" formatCode="0">
                  <c:v>102</c:v>
                </c:pt>
                <c:pt idx="104" formatCode="0">
                  <c:v>103</c:v>
                </c:pt>
                <c:pt idx="105" formatCode="0">
                  <c:v>104</c:v>
                </c:pt>
                <c:pt idx="106" formatCode="0">
                  <c:v>105</c:v>
                </c:pt>
                <c:pt idx="107" formatCode="0">
                  <c:v>106</c:v>
                </c:pt>
                <c:pt idx="108" formatCode="0">
                  <c:v>107</c:v>
                </c:pt>
                <c:pt idx="109" formatCode="0">
                  <c:v>108</c:v>
                </c:pt>
                <c:pt idx="110" formatCode="0">
                  <c:v>109</c:v>
                </c:pt>
                <c:pt idx="111" formatCode="0">
                  <c:v>110</c:v>
                </c:pt>
                <c:pt idx="112" formatCode="0">
                  <c:v>111</c:v>
                </c:pt>
                <c:pt idx="113" formatCode="0">
                  <c:v>112</c:v>
                </c:pt>
                <c:pt idx="114" formatCode="0">
                  <c:v>113</c:v>
                </c:pt>
                <c:pt idx="115" formatCode="0">
                  <c:v>114</c:v>
                </c:pt>
                <c:pt idx="116" formatCode="0">
                  <c:v>115</c:v>
                </c:pt>
                <c:pt idx="117" formatCode="0">
                  <c:v>116</c:v>
                </c:pt>
                <c:pt idx="118" formatCode="0">
                  <c:v>117</c:v>
                </c:pt>
                <c:pt idx="119" formatCode="0">
                  <c:v>118</c:v>
                </c:pt>
                <c:pt idx="120" formatCode="0">
                  <c:v>119</c:v>
                </c:pt>
                <c:pt idx="121" formatCode="0">
                  <c:v>120</c:v>
                </c:pt>
                <c:pt idx="122" formatCode="0">
                  <c:v>121</c:v>
                </c:pt>
                <c:pt idx="123" formatCode="0">
                  <c:v>122</c:v>
                </c:pt>
                <c:pt idx="124" formatCode="0">
                  <c:v>123</c:v>
                </c:pt>
                <c:pt idx="125" formatCode="0">
                  <c:v>124</c:v>
                </c:pt>
                <c:pt idx="126" formatCode="0">
                  <c:v>125</c:v>
                </c:pt>
                <c:pt idx="127" formatCode="0">
                  <c:v>126</c:v>
                </c:pt>
                <c:pt idx="128" formatCode="0">
                  <c:v>127</c:v>
                </c:pt>
                <c:pt idx="129" formatCode="0">
                  <c:v>128</c:v>
                </c:pt>
                <c:pt idx="130" formatCode="0">
                  <c:v>129</c:v>
                </c:pt>
                <c:pt idx="131" formatCode="0">
                  <c:v>130</c:v>
                </c:pt>
                <c:pt idx="132" formatCode="0">
                  <c:v>131</c:v>
                </c:pt>
                <c:pt idx="133" formatCode="0">
                  <c:v>132</c:v>
                </c:pt>
                <c:pt idx="134" formatCode="0">
                  <c:v>133</c:v>
                </c:pt>
                <c:pt idx="135" formatCode="0">
                  <c:v>134</c:v>
                </c:pt>
                <c:pt idx="136" formatCode="0">
                  <c:v>135</c:v>
                </c:pt>
                <c:pt idx="137" formatCode="0">
                  <c:v>136</c:v>
                </c:pt>
                <c:pt idx="138" formatCode="0">
                  <c:v>137</c:v>
                </c:pt>
                <c:pt idx="139" formatCode="0">
                  <c:v>138</c:v>
                </c:pt>
                <c:pt idx="140" formatCode="0">
                  <c:v>139</c:v>
                </c:pt>
                <c:pt idx="141" formatCode="0">
                  <c:v>140</c:v>
                </c:pt>
                <c:pt idx="142" formatCode="0">
                  <c:v>141</c:v>
                </c:pt>
                <c:pt idx="143" formatCode="0">
                  <c:v>142</c:v>
                </c:pt>
                <c:pt idx="144" formatCode="0">
                  <c:v>143</c:v>
                </c:pt>
                <c:pt idx="145" formatCode="0">
                  <c:v>144</c:v>
                </c:pt>
                <c:pt idx="146" formatCode="0">
                  <c:v>145</c:v>
                </c:pt>
                <c:pt idx="147" formatCode="0">
                  <c:v>146</c:v>
                </c:pt>
                <c:pt idx="148" formatCode="0">
                  <c:v>147</c:v>
                </c:pt>
                <c:pt idx="149" formatCode="0">
                  <c:v>148</c:v>
                </c:pt>
                <c:pt idx="150" formatCode="0">
                  <c:v>149</c:v>
                </c:pt>
                <c:pt idx="151" formatCode="0">
                  <c:v>150</c:v>
                </c:pt>
                <c:pt idx="152" formatCode="0">
                  <c:v>151</c:v>
                </c:pt>
                <c:pt idx="153" formatCode="0">
                  <c:v>152</c:v>
                </c:pt>
                <c:pt idx="154" formatCode="0">
                  <c:v>153</c:v>
                </c:pt>
                <c:pt idx="155" formatCode="0">
                  <c:v>154</c:v>
                </c:pt>
                <c:pt idx="156" formatCode="0">
                  <c:v>155</c:v>
                </c:pt>
                <c:pt idx="157" formatCode="0">
                  <c:v>156</c:v>
                </c:pt>
                <c:pt idx="158" formatCode="0">
                  <c:v>157</c:v>
                </c:pt>
                <c:pt idx="159" formatCode="0">
                  <c:v>158</c:v>
                </c:pt>
                <c:pt idx="160" formatCode="0">
                  <c:v>159</c:v>
                </c:pt>
                <c:pt idx="161" formatCode="0">
                  <c:v>160</c:v>
                </c:pt>
                <c:pt idx="162" formatCode="0">
                  <c:v>161</c:v>
                </c:pt>
                <c:pt idx="163" formatCode="0">
                  <c:v>162</c:v>
                </c:pt>
                <c:pt idx="164" formatCode="0">
                  <c:v>163</c:v>
                </c:pt>
                <c:pt idx="165" formatCode="0">
                  <c:v>164</c:v>
                </c:pt>
                <c:pt idx="166" formatCode="0">
                  <c:v>165</c:v>
                </c:pt>
                <c:pt idx="167" formatCode="0">
                  <c:v>166</c:v>
                </c:pt>
                <c:pt idx="168" formatCode="0">
                  <c:v>167</c:v>
                </c:pt>
                <c:pt idx="169" formatCode="0">
                  <c:v>168</c:v>
                </c:pt>
              </c:numCache>
            </c:numRef>
          </c:xVal>
          <c:yVal>
            <c:numRef>
              <c:f>'101v2'!$U$4:$U$173</c:f>
              <c:numCache>
                <c:formatCode>0.0000</c:formatCode>
                <c:ptCount val="170"/>
                <c:pt idx="2">
                  <c:v>4.9240732920193668</c:v>
                </c:pt>
                <c:pt idx="3">
                  <c:v>3.7181685175319701</c:v>
                </c:pt>
                <c:pt idx="4">
                  <c:v>2.6826346115992328</c:v>
                </c:pt>
                <c:pt idx="5">
                  <c:v>1.8880414986097773</c:v>
                </c:pt>
                <c:pt idx="6">
                  <c:v>1.3885393860866286</c:v>
                </c:pt>
                <c:pt idx="7">
                  <c:v>1.2181685175319701</c:v>
                </c:pt>
                <c:pt idx="8">
                  <c:v>1.3885393860866286</c:v>
                </c:pt>
                <c:pt idx="9">
                  <c:v>1.8880414986097764</c:v>
                </c:pt>
                <c:pt idx="10">
                  <c:v>2.6826346115992323</c:v>
                </c:pt>
                <c:pt idx="11">
                  <c:v>3.7181685175319701</c:v>
                </c:pt>
                <c:pt idx="12">
                  <c:v>4.9240732920193659</c:v>
                </c:pt>
                <c:pt idx="13">
                  <c:v>6.2181685175319696</c:v>
                </c:pt>
                <c:pt idx="14">
                  <c:v>7.5122637430445751</c:v>
                </c:pt>
                <c:pt idx="15">
                  <c:v>8.7181685175319679</c:v>
                </c:pt>
                <c:pt idx="16">
                  <c:v>9.7537024234647056</c:v>
                </c:pt>
                <c:pt idx="17">
                  <c:v>10.548295536454161</c:v>
                </c:pt>
                <c:pt idx="18">
                  <c:v>11.04779764897731</c:v>
                </c:pt>
                <c:pt idx="19">
                  <c:v>11.21816851753197</c:v>
                </c:pt>
                <c:pt idx="20">
                  <c:v>11.047797648977312</c:v>
                </c:pt>
                <c:pt idx="21">
                  <c:v>10.548295536454162</c:v>
                </c:pt>
                <c:pt idx="22">
                  <c:v>9.7537024234647074</c:v>
                </c:pt>
                <c:pt idx="23">
                  <c:v>8.7181685175319714</c:v>
                </c:pt>
                <c:pt idx="24">
                  <c:v>7.5122637430445787</c:v>
                </c:pt>
                <c:pt idx="25">
                  <c:v>6.2181685175319714</c:v>
                </c:pt>
                <c:pt idx="26">
                  <c:v>4.730976862305571</c:v>
                </c:pt>
                <c:pt idx="27">
                  <c:v>3.5250720878181765</c:v>
                </c:pt>
                <c:pt idx="28">
                  <c:v>2.4895381818854396</c:v>
                </c:pt>
                <c:pt idx="29">
                  <c:v>1.6949450688959846</c:v>
                </c:pt>
                <c:pt idx="30">
                  <c:v>1.195442956372835</c:v>
                </c:pt>
                <c:pt idx="31">
                  <c:v>1.0250720878181765</c:v>
                </c:pt>
                <c:pt idx="32">
                  <c:v>1.1954429563728342</c:v>
                </c:pt>
                <c:pt idx="33">
                  <c:v>1.6949450688959811</c:v>
                </c:pt>
                <c:pt idx="34">
                  <c:v>2.489538181885441</c:v>
                </c:pt>
                <c:pt idx="35">
                  <c:v>3.5250720878181774</c:v>
                </c:pt>
                <c:pt idx="36">
                  <c:v>4.7309768623055728</c:v>
                </c:pt>
                <c:pt idx="37">
                  <c:v>6.0250720878181747</c:v>
                </c:pt>
                <c:pt idx="38">
                  <c:v>7.3191673133307775</c:v>
                </c:pt>
                <c:pt idx="39">
                  <c:v>8.5250720878181721</c:v>
                </c:pt>
                <c:pt idx="40">
                  <c:v>9.560605993750908</c:v>
                </c:pt>
                <c:pt idx="41">
                  <c:v>10.35519910674037</c:v>
                </c:pt>
                <c:pt idx="42">
                  <c:v>10.854701219263514</c:v>
                </c:pt>
                <c:pt idx="43">
                  <c:v>11.025072087818176</c:v>
                </c:pt>
                <c:pt idx="44">
                  <c:v>10.854701219263518</c:v>
                </c:pt>
                <c:pt idx="45">
                  <c:v>10.35519910674037</c:v>
                </c:pt>
                <c:pt idx="46">
                  <c:v>9.5606059937509116</c:v>
                </c:pt>
                <c:pt idx="47">
                  <c:v>8.5250720878181827</c:v>
                </c:pt>
                <c:pt idx="48">
                  <c:v>7.3191673133307811</c:v>
                </c:pt>
                <c:pt idx="49">
                  <c:v>6.0250720878181792</c:v>
                </c:pt>
                <c:pt idx="50">
                  <c:v>5.2720210353698418</c:v>
                </c:pt>
                <c:pt idx="51">
                  <c:v>4.0661162608824393</c:v>
                </c:pt>
                <c:pt idx="52">
                  <c:v>3.0305823549497091</c:v>
                </c:pt>
                <c:pt idx="53">
                  <c:v>2.2359892419602483</c:v>
                </c:pt>
                <c:pt idx="54">
                  <c:v>1.7364871294371012</c:v>
                </c:pt>
                <c:pt idx="55">
                  <c:v>1.5661162608824417</c:v>
                </c:pt>
                <c:pt idx="56">
                  <c:v>1.7364871294371012</c:v>
                </c:pt>
                <c:pt idx="57">
                  <c:v>2.2359892419602456</c:v>
                </c:pt>
                <c:pt idx="58">
                  <c:v>3.0305823549496989</c:v>
                </c:pt>
                <c:pt idx="59">
                  <c:v>4.0661162608824419</c:v>
                </c:pt>
                <c:pt idx="60">
                  <c:v>5.2720210353698365</c:v>
                </c:pt>
                <c:pt idx="61">
                  <c:v>6.5661162608824304</c:v>
                </c:pt>
                <c:pt idx="62">
                  <c:v>7.8602114863950412</c:v>
                </c:pt>
                <c:pt idx="63">
                  <c:v>9.0661162608824366</c:v>
                </c:pt>
                <c:pt idx="64">
                  <c:v>10.10165016681518</c:v>
                </c:pt>
                <c:pt idx="65">
                  <c:v>10.896243279804629</c:v>
                </c:pt>
                <c:pt idx="66">
                  <c:v>11.395745392327782</c:v>
                </c:pt>
                <c:pt idx="67">
                  <c:v>11.566116260882442</c:v>
                </c:pt>
                <c:pt idx="68">
                  <c:v>11.395745392327784</c:v>
                </c:pt>
                <c:pt idx="69">
                  <c:v>10.896243279804633</c:v>
                </c:pt>
                <c:pt idx="70">
                  <c:v>10.101650166815185</c:v>
                </c:pt>
                <c:pt idx="71">
                  <c:v>9.0661162608824419</c:v>
                </c:pt>
                <c:pt idx="72">
                  <c:v>7.8602114863950394</c:v>
                </c:pt>
                <c:pt idx="73">
                  <c:v>6.5661162608824455</c:v>
                </c:pt>
                <c:pt idx="74">
                  <c:v>6.1397885136049677</c:v>
                </c:pt>
                <c:pt idx="75">
                  <c:v>4.9338837391175634</c:v>
                </c:pt>
                <c:pt idx="76">
                  <c:v>3.8983498331848203</c:v>
                </c:pt>
                <c:pt idx="77">
                  <c:v>3.1037567201953697</c:v>
                </c:pt>
                <c:pt idx="78">
                  <c:v>2.6042546076722175</c:v>
                </c:pt>
                <c:pt idx="79">
                  <c:v>2.4338837391175581</c:v>
                </c:pt>
                <c:pt idx="80">
                  <c:v>2.6042546076722157</c:v>
                </c:pt>
                <c:pt idx="81">
                  <c:v>3.1037567201953653</c:v>
                </c:pt>
                <c:pt idx="82">
                  <c:v>3.8983498331848145</c:v>
                </c:pt>
                <c:pt idx="83">
                  <c:v>4.9338837391175412</c:v>
                </c:pt>
                <c:pt idx="84">
                  <c:v>6.1397885136049606</c:v>
                </c:pt>
                <c:pt idx="85">
                  <c:v>7.4338837391175536</c:v>
                </c:pt>
                <c:pt idx="86">
                  <c:v>8.7279789646301644</c:v>
                </c:pt>
                <c:pt idx="87">
                  <c:v>9.933883739117551</c:v>
                </c:pt>
                <c:pt idx="88">
                  <c:v>10.969417645050283</c:v>
                </c:pt>
                <c:pt idx="89">
                  <c:v>11.764010758039745</c:v>
                </c:pt>
                <c:pt idx="90">
                  <c:v>12.263512870562899</c:v>
                </c:pt>
                <c:pt idx="91">
                  <c:v>12.433883739117558</c:v>
                </c:pt>
                <c:pt idx="92">
                  <c:v>12.263512870562902</c:v>
                </c:pt>
                <c:pt idx="93">
                  <c:v>11.76401075803976</c:v>
                </c:pt>
                <c:pt idx="94">
                  <c:v>10.969417645050303</c:v>
                </c:pt>
                <c:pt idx="95">
                  <c:v>9.9338837391175598</c:v>
                </c:pt>
                <c:pt idx="96">
                  <c:v>8.7279789646301573</c:v>
                </c:pt>
                <c:pt idx="97">
                  <c:v>7.4338837391175634</c:v>
                </c:pt>
                <c:pt idx="98">
                  <c:v>6.6808326866692349</c:v>
                </c:pt>
                <c:pt idx="99">
                  <c:v>5.4749279121818306</c:v>
                </c:pt>
                <c:pt idx="100">
                  <c:v>4.4393940062490866</c:v>
                </c:pt>
                <c:pt idx="101">
                  <c:v>3.6448008932596263</c:v>
                </c:pt>
                <c:pt idx="102">
                  <c:v>3.1452987807364829</c:v>
                </c:pt>
                <c:pt idx="103">
                  <c:v>2.9749279121818235</c:v>
                </c:pt>
                <c:pt idx="104">
                  <c:v>3.1452987807364803</c:v>
                </c:pt>
                <c:pt idx="105">
                  <c:v>3.6448008932596307</c:v>
                </c:pt>
                <c:pt idx="106">
                  <c:v>4.439394006249092</c:v>
                </c:pt>
                <c:pt idx="107">
                  <c:v>5.4749279121818217</c:v>
                </c:pt>
                <c:pt idx="108">
                  <c:v>6.6808326866692074</c:v>
                </c:pt>
                <c:pt idx="109">
                  <c:v>7.9749279121818182</c:v>
                </c:pt>
                <c:pt idx="110">
                  <c:v>9.269023137694413</c:v>
                </c:pt>
                <c:pt idx="111">
                  <c:v>10.474927912181832</c:v>
                </c:pt>
                <c:pt idx="112">
                  <c:v>11.510461818114562</c:v>
                </c:pt>
                <c:pt idx="113">
                  <c:v>12.305054931104012</c:v>
                </c:pt>
                <c:pt idx="114">
                  <c:v>12.804557043627165</c:v>
                </c:pt>
                <c:pt idx="115">
                  <c:v>12.974927912181824</c:v>
                </c:pt>
                <c:pt idx="116">
                  <c:v>12.804557043627163</c:v>
                </c:pt>
                <c:pt idx="117">
                  <c:v>12.305054931104017</c:v>
                </c:pt>
                <c:pt idx="118">
                  <c:v>11.510461818114569</c:v>
                </c:pt>
                <c:pt idx="119">
                  <c:v>10.474927912181828</c:v>
                </c:pt>
                <c:pt idx="120">
                  <c:v>9.2690231376944414</c:v>
                </c:pt>
                <c:pt idx="121">
                  <c:v>7.9749279121818475</c:v>
                </c:pt>
                <c:pt idx="122">
                  <c:v>6.4877362569554258</c:v>
                </c:pt>
                <c:pt idx="123">
                  <c:v>5.2818314824680375</c:v>
                </c:pt>
                <c:pt idx="124">
                  <c:v>4.2462975765353059</c:v>
                </c:pt>
                <c:pt idx="125">
                  <c:v>3.4517044635458434</c:v>
                </c:pt>
                <c:pt idx="126">
                  <c:v>2.9522023510226902</c:v>
                </c:pt>
                <c:pt idx="127">
                  <c:v>2.7818314824680299</c:v>
                </c:pt>
                <c:pt idx="128">
                  <c:v>2.9522023510226911</c:v>
                </c:pt>
                <c:pt idx="129">
                  <c:v>3.4517044635458274</c:v>
                </c:pt>
                <c:pt idx="130">
                  <c:v>4.2462975765352837</c:v>
                </c:pt>
                <c:pt idx="131">
                  <c:v>5.2818314824680268</c:v>
                </c:pt>
                <c:pt idx="132">
                  <c:v>6.4877362569554293</c:v>
                </c:pt>
                <c:pt idx="133">
                  <c:v>7.781831482468041</c:v>
                </c:pt>
                <c:pt idx="134">
                  <c:v>9.0759267079806172</c:v>
                </c:pt>
                <c:pt idx="135">
                  <c:v>10.281831482468021</c:v>
                </c:pt>
                <c:pt idx="136">
                  <c:v>11.317365388400766</c:v>
                </c:pt>
                <c:pt idx="137">
                  <c:v>12.111958501390225</c:v>
                </c:pt>
                <c:pt idx="138">
                  <c:v>12.611460613913374</c:v>
                </c:pt>
                <c:pt idx="139">
                  <c:v>12.78183148246803</c:v>
                </c:pt>
                <c:pt idx="140">
                  <c:v>12.611460613913374</c:v>
                </c:pt>
                <c:pt idx="141">
                  <c:v>12.111958501390225</c:v>
                </c:pt>
                <c:pt idx="142">
                  <c:v>11.317365388400789</c:v>
                </c:pt>
                <c:pt idx="143">
                  <c:v>10.28183148246802</c:v>
                </c:pt>
                <c:pt idx="144">
                  <c:v>9.0759267079806492</c:v>
                </c:pt>
                <c:pt idx="145">
                  <c:v>7.7818314824680375</c:v>
                </c:pt>
                <c:pt idx="146">
                  <c:v>5.7059047744873963</c:v>
                </c:pt>
                <c:pt idx="147">
                  <c:v>4.5000000000000249</c:v>
                </c:pt>
                <c:pt idx="148">
                  <c:v>3.4644660940672525</c:v>
                </c:pt>
                <c:pt idx="149">
                  <c:v>2.6698729810778139</c:v>
                </c:pt>
                <c:pt idx="150">
                  <c:v>2.1703708685546608</c:v>
                </c:pt>
                <c:pt idx="151">
                  <c:v>2.0000000000000004</c:v>
                </c:pt>
                <c:pt idx="152">
                  <c:v>2.1703708685546519</c:v>
                </c:pt>
                <c:pt idx="153">
                  <c:v>2.669872981077797</c:v>
                </c:pt>
                <c:pt idx="154">
                  <c:v>3.4644660940672543</c:v>
                </c:pt>
                <c:pt idx="155">
                  <c:v>4.4999999999999956</c:v>
                </c:pt>
                <c:pt idx="156">
                  <c:v>5.705904774487399</c:v>
                </c:pt>
                <c:pt idx="157">
                  <c:v>6.9999999999999742</c:v>
                </c:pt>
                <c:pt idx="158">
                  <c:v>8.294095225512585</c:v>
                </c:pt>
                <c:pt idx="159">
                  <c:v>9.4999999999999911</c:v>
                </c:pt>
                <c:pt idx="160">
                  <c:v>10.535533905932734</c:v>
                </c:pt>
                <c:pt idx="161">
                  <c:v>11.330127018922195</c:v>
                </c:pt>
                <c:pt idx="162">
                  <c:v>11.829629131445335</c:v>
                </c:pt>
                <c:pt idx="163">
                  <c:v>12</c:v>
                </c:pt>
                <c:pt idx="164">
                  <c:v>11.829629131445344</c:v>
                </c:pt>
                <c:pt idx="165">
                  <c:v>11.330127018922212</c:v>
                </c:pt>
                <c:pt idx="166">
                  <c:v>10.535533905932759</c:v>
                </c:pt>
                <c:pt idx="167">
                  <c:v>9.4999999999999893</c:v>
                </c:pt>
                <c:pt idx="168">
                  <c:v>8.294095225512585</c:v>
                </c:pt>
                <c:pt idx="169">
                  <c:v>7.0000000000000089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4C-40BD-B036-F1044085CA1B}"/>
            </c:ext>
          </c:extLst>
        </c:ser>
        <c:ser>
          <c:idx val="1"/>
          <c:order val="1"/>
          <c:tx>
            <c:strRef>
              <c:f>'101v2'!$V$3</c:f>
              <c:strCache>
                <c:ptCount val="1"/>
                <c:pt idx="0">
                  <c:v>Temperature Difference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'101v2'!$L$4:$L$173</c:f>
              <c:numCache>
                <c:formatCode>0.0000</c:formatCode>
                <c:ptCount val="170"/>
                <c:pt idx="2" formatCode="0">
                  <c:v>1</c:v>
                </c:pt>
                <c:pt idx="3" formatCode="0">
                  <c:v>2</c:v>
                </c:pt>
                <c:pt idx="4" formatCode="0">
                  <c:v>3</c:v>
                </c:pt>
                <c:pt idx="5" formatCode="0">
                  <c:v>4</c:v>
                </c:pt>
                <c:pt idx="6" formatCode="0">
                  <c:v>5</c:v>
                </c:pt>
                <c:pt idx="7" formatCode="0">
                  <c:v>6</c:v>
                </c:pt>
                <c:pt idx="8" formatCode="0">
                  <c:v>7</c:v>
                </c:pt>
                <c:pt idx="9" formatCode="0">
                  <c:v>8</c:v>
                </c:pt>
                <c:pt idx="10" formatCode="0">
                  <c:v>9</c:v>
                </c:pt>
                <c:pt idx="11" formatCode="0">
                  <c:v>10</c:v>
                </c:pt>
                <c:pt idx="12" formatCode="0">
                  <c:v>11</c:v>
                </c:pt>
                <c:pt idx="13" formatCode="0">
                  <c:v>12</c:v>
                </c:pt>
                <c:pt idx="14" formatCode="0">
                  <c:v>13</c:v>
                </c:pt>
                <c:pt idx="15" formatCode="0">
                  <c:v>14</c:v>
                </c:pt>
                <c:pt idx="16" formatCode="0">
                  <c:v>15</c:v>
                </c:pt>
                <c:pt idx="17" formatCode="0">
                  <c:v>16</c:v>
                </c:pt>
                <c:pt idx="18" formatCode="0">
                  <c:v>17</c:v>
                </c:pt>
                <c:pt idx="19" formatCode="0">
                  <c:v>18</c:v>
                </c:pt>
                <c:pt idx="20" formatCode="0">
                  <c:v>19</c:v>
                </c:pt>
                <c:pt idx="21" formatCode="0">
                  <c:v>20</c:v>
                </c:pt>
                <c:pt idx="22" formatCode="0">
                  <c:v>21</c:v>
                </c:pt>
                <c:pt idx="23" formatCode="0">
                  <c:v>22</c:v>
                </c:pt>
                <c:pt idx="24" formatCode="0">
                  <c:v>23</c:v>
                </c:pt>
                <c:pt idx="25" formatCode="0">
                  <c:v>24</c:v>
                </c:pt>
                <c:pt idx="26" formatCode="0">
                  <c:v>25</c:v>
                </c:pt>
                <c:pt idx="27" formatCode="0">
                  <c:v>26</c:v>
                </c:pt>
                <c:pt idx="28" formatCode="0">
                  <c:v>27</c:v>
                </c:pt>
                <c:pt idx="29" formatCode="0">
                  <c:v>28</c:v>
                </c:pt>
                <c:pt idx="30" formatCode="0">
                  <c:v>29</c:v>
                </c:pt>
                <c:pt idx="31" formatCode="0">
                  <c:v>30</c:v>
                </c:pt>
                <c:pt idx="32" formatCode="0">
                  <c:v>31</c:v>
                </c:pt>
                <c:pt idx="33" formatCode="0">
                  <c:v>32</c:v>
                </c:pt>
                <c:pt idx="34" formatCode="0">
                  <c:v>33</c:v>
                </c:pt>
                <c:pt idx="35" formatCode="0">
                  <c:v>34</c:v>
                </c:pt>
                <c:pt idx="36" formatCode="0">
                  <c:v>35</c:v>
                </c:pt>
                <c:pt idx="37" formatCode="0">
                  <c:v>36</c:v>
                </c:pt>
                <c:pt idx="38" formatCode="0">
                  <c:v>37</c:v>
                </c:pt>
                <c:pt idx="39" formatCode="0">
                  <c:v>38</c:v>
                </c:pt>
                <c:pt idx="40" formatCode="0">
                  <c:v>39</c:v>
                </c:pt>
                <c:pt idx="41" formatCode="0">
                  <c:v>40</c:v>
                </c:pt>
                <c:pt idx="42" formatCode="0">
                  <c:v>41</c:v>
                </c:pt>
                <c:pt idx="43" formatCode="0">
                  <c:v>42</c:v>
                </c:pt>
                <c:pt idx="44" formatCode="0">
                  <c:v>43</c:v>
                </c:pt>
                <c:pt idx="45" formatCode="0">
                  <c:v>44</c:v>
                </c:pt>
                <c:pt idx="46" formatCode="0">
                  <c:v>45</c:v>
                </c:pt>
                <c:pt idx="47" formatCode="0">
                  <c:v>46</c:v>
                </c:pt>
                <c:pt idx="48" formatCode="0">
                  <c:v>47</c:v>
                </c:pt>
                <c:pt idx="49" formatCode="0">
                  <c:v>48</c:v>
                </c:pt>
                <c:pt idx="50" formatCode="0">
                  <c:v>49</c:v>
                </c:pt>
                <c:pt idx="51" formatCode="0">
                  <c:v>50</c:v>
                </c:pt>
                <c:pt idx="52" formatCode="0">
                  <c:v>51</c:v>
                </c:pt>
                <c:pt idx="53" formatCode="0">
                  <c:v>52</c:v>
                </c:pt>
                <c:pt idx="54" formatCode="0">
                  <c:v>53</c:v>
                </c:pt>
                <c:pt idx="55" formatCode="0">
                  <c:v>54</c:v>
                </c:pt>
                <c:pt idx="56" formatCode="0">
                  <c:v>55</c:v>
                </c:pt>
                <c:pt idx="57" formatCode="0">
                  <c:v>56</c:v>
                </c:pt>
                <c:pt idx="58" formatCode="0">
                  <c:v>57</c:v>
                </c:pt>
                <c:pt idx="59" formatCode="0">
                  <c:v>58</c:v>
                </c:pt>
                <c:pt idx="60" formatCode="0">
                  <c:v>59</c:v>
                </c:pt>
                <c:pt idx="61" formatCode="0">
                  <c:v>60</c:v>
                </c:pt>
                <c:pt idx="62" formatCode="0">
                  <c:v>61</c:v>
                </c:pt>
                <c:pt idx="63" formatCode="0">
                  <c:v>62</c:v>
                </c:pt>
                <c:pt idx="64" formatCode="0">
                  <c:v>63</c:v>
                </c:pt>
                <c:pt idx="65" formatCode="0">
                  <c:v>64</c:v>
                </c:pt>
                <c:pt idx="66" formatCode="0">
                  <c:v>65</c:v>
                </c:pt>
                <c:pt idx="67" formatCode="0">
                  <c:v>66</c:v>
                </c:pt>
                <c:pt idx="68" formatCode="0">
                  <c:v>67</c:v>
                </c:pt>
                <c:pt idx="69" formatCode="0">
                  <c:v>68</c:v>
                </c:pt>
                <c:pt idx="70" formatCode="0">
                  <c:v>69</c:v>
                </c:pt>
                <c:pt idx="71" formatCode="0">
                  <c:v>70</c:v>
                </c:pt>
                <c:pt idx="72" formatCode="0">
                  <c:v>71</c:v>
                </c:pt>
                <c:pt idx="73" formatCode="0">
                  <c:v>72</c:v>
                </c:pt>
                <c:pt idx="74" formatCode="0">
                  <c:v>73</c:v>
                </c:pt>
                <c:pt idx="75" formatCode="0">
                  <c:v>74</c:v>
                </c:pt>
                <c:pt idx="76" formatCode="0">
                  <c:v>75</c:v>
                </c:pt>
                <c:pt idx="77" formatCode="0">
                  <c:v>76</c:v>
                </c:pt>
                <c:pt idx="78" formatCode="0">
                  <c:v>77</c:v>
                </c:pt>
                <c:pt idx="79" formatCode="0">
                  <c:v>78</c:v>
                </c:pt>
                <c:pt idx="80" formatCode="0">
                  <c:v>79</c:v>
                </c:pt>
                <c:pt idx="81" formatCode="0">
                  <c:v>80</c:v>
                </c:pt>
                <c:pt idx="82" formatCode="0">
                  <c:v>81</c:v>
                </c:pt>
                <c:pt idx="83" formatCode="0">
                  <c:v>82</c:v>
                </c:pt>
                <c:pt idx="84" formatCode="0">
                  <c:v>83</c:v>
                </c:pt>
                <c:pt idx="85" formatCode="0">
                  <c:v>84</c:v>
                </c:pt>
                <c:pt idx="86" formatCode="0">
                  <c:v>85</c:v>
                </c:pt>
                <c:pt idx="87" formatCode="0">
                  <c:v>86</c:v>
                </c:pt>
                <c:pt idx="88" formatCode="0">
                  <c:v>87</c:v>
                </c:pt>
                <c:pt idx="89" formatCode="0">
                  <c:v>88</c:v>
                </c:pt>
                <c:pt idx="90" formatCode="0">
                  <c:v>89</c:v>
                </c:pt>
                <c:pt idx="91" formatCode="0">
                  <c:v>90</c:v>
                </c:pt>
                <c:pt idx="92" formatCode="0">
                  <c:v>91</c:v>
                </c:pt>
                <c:pt idx="93" formatCode="0">
                  <c:v>92</c:v>
                </c:pt>
                <c:pt idx="94" formatCode="0">
                  <c:v>93</c:v>
                </c:pt>
                <c:pt idx="95" formatCode="0">
                  <c:v>94</c:v>
                </c:pt>
                <c:pt idx="96" formatCode="0">
                  <c:v>95</c:v>
                </c:pt>
                <c:pt idx="97" formatCode="0">
                  <c:v>96</c:v>
                </c:pt>
                <c:pt idx="98" formatCode="0">
                  <c:v>97</c:v>
                </c:pt>
                <c:pt idx="99" formatCode="0">
                  <c:v>98</c:v>
                </c:pt>
                <c:pt idx="100" formatCode="0">
                  <c:v>99</c:v>
                </c:pt>
                <c:pt idx="101" formatCode="0">
                  <c:v>100</c:v>
                </c:pt>
                <c:pt idx="102" formatCode="0">
                  <c:v>101</c:v>
                </c:pt>
                <c:pt idx="103" formatCode="0">
                  <c:v>102</c:v>
                </c:pt>
                <c:pt idx="104" formatCode="0">
                  <c:v>103</c:v>
                </c:pt>
                <c:pt idx="105" formatCode="0">
                  <c:v>104</c:v>
                </c:pt>
                <c:pt idx="106" formatCode="0">
                  <c:v>105</c:v>
                </c:pt>
                <c:pt idx="107" formatCode="0">
                  <c:v>106</c:v>
                </c:pt>
                <c:pt idx="108" formatCode="0">
                  <c:v>107</c:v>
                </c:pt>
                <c:pt idx="109" formatCode="0">
                  <c:v>108</c:v>
                </c:pt>
                <c:pt idx="110" formatCode="0">
                  <c:v>109</c:v>
                </c:pt>
                <c:pt idx="111" formatCode="0">
                  <c:v>110</c:v>
                </c:pt>
                <c:pt idx="112" formatCode="0">
                  <c:v>111</c:v>
                </c:pt>
                <c:pt idx="113" formatCode="0">
                  <c:v>112</c:v>
                </c:pt>
                <c:pt idx="114" formatCode="0">
                  <c:v>113</c:v>
                </c:pt>
                <c:pt idx="115" formatCode="0">
                  <c:v>114</c:v>
                </c:pt>
                <c:pt idx="116" formatCode="0">
                  <c:v>115</c:v>
                </c:pt>
                <c:pt idx="117" formatCode="0">
                  <c:v>116</c:v>
                </c:pt>
                <c:pt idx="118" formatCode="0">
                  <c:v>117</c:v>
                </c:pt>
                <c:pt idx="119" formatCode="0">
                  <c:v>118</c:v>
                </c:pt>
                <c:pt idx="120" formatCode="0">
                  <c:v>119</c:v>
                </c:pt>
                <c:pt idx="121" formatCode="0">
                  <c:v>120</c:v>
                </c:pt>
                <c:pt idx="122" formatCode="0">
                  <c:v>121</c:v>
                </c:pt>
                <c:pt idx="123" formatCode="0">
                  <c:v>122</c:v>
                </c:pt>
                <c:pt idx="124" formatCode="0">
                  <c:v>123</c:v>
                </c:pt>
                <c:pt idx="125" formatCode="0">
                  <c:v>124</c:v>
                </c:pt>
                <c:pt idx="126" formatCode="0">
                  <c:v>125</c:v>
                </c:pt>
                <c:pt idx="127" formatCode="0">
                  <c:v>126</c:v>
                </c:pt>
                <c:pt idx="128" formatCode="0">
                  <c:v>127</c:v>
                </c:pt>
                <c:pt idx="129" formatCode="0">
                  <c:v>128</c:v>
                </c:pt>
                <c:pt idx="130" formatCode="0">
                  <c:v>129</c:v>
                </c:pt>
                <c:pt idx="131" formatCode="0">
                  <c:v>130</c:v>
                </c:pt>
                <c:pt idx="132" formatCode="0">
                  <c:v>131</c:v>
                </c:pt>
                <c:pt idx="133" formatCode="0">
                  <c:v>132</c:v>
                </c:pt>
                <c:pt idx="134" formatCode="0">
                  <c:v>133</c:v>
                </c:pt>
                <c:pt idx="135" formatCode="0">
                  <c:v>134</c:v>
                </c:pt>
                <c:pt idx="136" formatCode="0">
                  <c:v>135</c:v>
                </c:pt>
                <c:pt idx="137" formatCode="0">
                  <c:v>136</c:v>
                </c:pt>
                <c:pt idx="138" formatCode="0">
                  <c:v>137</c:v>
                </c:pt>
                <c:pt idx="139" formatCode="0">
                  <c:v>138</c:v>
                </c:pt>
                <c:pt idx="140" formatCode="0">
                  <c:v>139</c:v>
                </c:pt>
                <c:pt idx="141" formatCode="0">
                  <c:v>140</c:v>
                </c:pt>
                <c:pt idx="142" formatCode="0">
                  <c:v>141</c:v>
                </c:pt>
                <c:pt idx="143" formatCode="0">
                  <c:v>142</c:v>
                </c:pt>
                <c:pt idx="144" formatCode="0">
                  <c:v>143</c:v>
                </c:pt>
                <c:pt idx="145" formatCode="0">
                  <c:v>144</c:v>
                </c:pt>
                <c:pt idx="146" formatCode="0">
                  <c:v>145</c:v>
                </c:pt>
                <c:pt idx="147" formatCode="0">
                  <c:v>146</c:v>
                </c:pt>
                <c:pt idx="148" formatCode="0">
                  <c:v>147</c:v>
                </c:pt>
                <c:pt idx="149" formatCode="0">
                  <c:v>148</c:v>
                </c:pt>
                <c:pt idx="150" formatCode="0">
                  <c:v>149</c:v>
                </c:pt>
                <c:pt idx="151" formatCode="0">
                  <c:v>150</c:v>
                </c:pt>
                <c:pt idx="152" formatCode="0">
                  <c:v>151</c:v>
                </c:pt>
                <c:pt idx="153" formatCode="0">
                  <c:v>152</c:v>
                </c:pt>
                <c:pt idx="154" formatCode="0">
                  <c:v>153</c:v>
                </c:pt>
                <c:pt idx="155" formatCode="0">
                  <c:v>154</c:v>
                </c:pt>
                <c:pt idx="156" formatCode="0">
                  <c:v>155</c:v>
                </c:pt>
                <c:pt idx="157" formatCode="0">
                  <c:v>156</c:v>
                </c:pt>
                <c:pt idx="158" formatCode="0">
                  <c:v>157</c:v>
                </c:pt>
                <c:pt idx="159" formatCode="0">
                  <c:v>158</c:v>
                </c:pt>
                <c:pt idx="160" formatCode="0">
                  <c:v>159</c:v>
                </c:pt>
                <c:pt idx="161" formatCode="0">
                  <c:v>160</c:v>
                </c:pt>
                <c:pt idx="162" formatCode="0">
                  <c:v>161</c:v>
                </c:pt>
                <c:pt idx="163" formatCode="0">
                  <c:v>162</c:v>
                </c:pt>
                <c:pt idx="164" formatCode="0">
                  <c:v>163</c:v>
                </c:pt>
                <c:pt idx="165" formatCode="0">
                  <c:v>164</c:v>
                </c:pt>
                <c:pt idx="166" formatCode="0">
                  <c:v>165</c:v>
                </c:pt>
                <c:pt idx="167" formatCode="0">
                  <c:v>166</c:v>
                </c:pt>
                <c:pt idx="168" formatCode="0">
                  <c:v>167</c:v>
                </c:pt>
                <c:pt idx="169" formatCode="0">
                  <c:v>168</c:v>
                </c:pt>
              </c:numCache>
            </c:numRef>
          </c:xVal>
          <c:yVal>
            <c:numRef>
              <c:f>'101v2'!$V$4:$V$173</c:f>
              <c:numCache>
                <c:formatCode>0.0000</c:formatCode>
                <c:ptCount val="170"/>
                <c:pt idx="2">
                  <c:v>16.075926707980635</c:v>
                </c:pt>
                <c:pt idx="3">
                  <c:v>17.281831482468029</c:v>
                </c:pt>
                <c:pt idx="4">
                  <c:v>18.317365388400766</c:v>
                </c:pt>
                <c:pt idx="5">
                  <c:v>19.111958501390223</c:v>
                </c:pt>
                <c:pt idx="6">
                  <c:v>19.611460613913373</c:v>
                </c:pt>
                <c:pt idx="7">
                  <c:v>19.781831482468029</c:v>
                </c:pt>
                <c:pt idx="8">
                  <c:v>19.611460613913373</c:v>
                </c:pt>
                <c:pt idx="9">
                  <c:v>19.111958501390223</c:v>
                </c:pt>
                <c:pt idx="10">
                  <c:v>18.317365388400766</c:v>
                </c:pt>
                <c:pt idx="11">
                  <c:v>17.281831482468029</c:v>
                </c:pt>
                <c:pt idx="12">
                  <c:v>16.075926707980635</c:v>
                </c:pt>
                <c:pt idx="13">
                  <c:v>14.78183148246803</c:v>
                </c:pt>
                <c:pt idx="14">
                  <c:v>13.487736256955426</c:v>
                </c:pt>
                <c:pt idx="15">
                  <c:v>12.281831482468032</c:v>
                </c:pt>
                <c:pt idx="16">
                  <c:v>11.246297576535294</c:v>
                </c:pt>
                <c:pt idx="17">
                  <c:v>10.451704463545839</c:v>
                </c:pt>
                <c:pt idx="18">
                  <c:v>9.9522023510226898</c:v>
                </c:pt>
                <c:pt idx="19">
                  <c:v>9.7818314824680304</c:v>
                </c:pt>
                <c:pt idx="20">
                  <c:v>9.952202351022688</c:v>
                </c:pt>
                <c:pt idx="21">
                  <c:v>10.451704463545838</c:v>
                </c:pt>
                <c:pt idx="22">
                  <c:v>11.246297576535293</c:v>
                </c:pt>
                <c:pt idx="23">
                  <c:v>12.281831482468029</c:v>
                </c:pt>
                <c:pt idx="24">
                  <c:v>13.487736256955422</c:v>
                </c:pt>
                <c:pt idx="25">
                  <c:v>14.781831482468029</c:v>
                </c:pt>
                <c:pt idx="26">
                  <c:v>16.269023137694429</c:v>
                </c:pt>
                <c:pt idx="27">
                  <c:v>17.474927912181823</c:v>
                </c:pt>
                <c:pt idx="28">
                  <c:v>18.51046181811456</c:v>
                </c:pt>
                <c:pt idx="29">
                  <c:v>19.305054931104017</c:v>
                </c:pt>
                <c:pt idx="30">
                  <c:v>19.804557043627163</c:v>
                </c:pt>
                <c:pt idx="31">
                  <c:v>19.974927912181823</c:v>
                </c:pt>
                <c:pt idx="32">
                  <c:v>19.804557043627167</c:v>
                </c:pt>
                <c:pt idx="33">
                  <c:v>19.305054931104017</c:v>
                </c:pt>
                <c:pt idx="34">
                  <c:v>18.51046181811456</c:v>
                </c:pt>
                <c:pt idx="35">
                  <c:v>17.474927912181823</c:v>
                </c:pt>
                <c:pt idx="36">
                  <c:v>16.269023137694425</c:v>
                </c:pt>
                <c:pt idx="37">
                  <c:v>14.974927912181826</c:v>
                </c:pt>
                <c:pt idx="38">
                  <c:v>13.680832686669223</c:v>
                </c:pt>
                <c:pt idx="39">
                  <c:v>12.474927912181828</c:v>
                </c:pt>
                <c:pt idx="40">
                  <c:v>11.439394006249092</c:v>
                </c:pt>
                <c:pt idx="41">
                  <c:v>10.64480089325963</c:v>
                </c:pt>
                <c:pt idx="42">
                  <c:v>10.145298780736486</c:v>
                </c:pt>
                <c:pt idx="43">
                  <c:v>9.9749279121818244</c:v>
                </c:pt>
                <c:pt idx="44">
                  <c:v>10.145298780736482</c:v>
                </c:pt>
                <c:pt idx="45">
                  <c:v>10.64480089325963</c:v>
                </c:pt>
                <c:pt idx="46">
                  <c:v>11.439394006249088</c:v>
                </c:pt>
                <c:pt idx="47">
                  <c:v>12.474927912181817</c:v>
                </c:pt>
                <c:pt idx="48">
                  <c:v>13.68083268666922</c:v>
                </c:pt>
                <c:pt idx="49">
                  <c:v>14.974927912181821</c:v>
                </c:pt>
                <c:pt idx="50">
                  <c:v>15.727978964630157</c:v>
                </c:pt>
                <c:pt idx="51">
                  <c:v>16.933883739117562</c:v>
                </c:pt>
                <c:pt idx="52">
                  <c:v>17.969417645050292</c:v>
                </c:pt>
                <c:pt idx="53">
                  <c:v>18.764010758039753</c:v>
                </c:pt>
                <c:pt idx="54">
                  <c:v>19.263512870562899</c:v>
                </c:pt>
                <c:pt idx="55">
                  <c:v>19.433883739117558</c:v>
                </c:pt>
                <c:pt idx="56">
                  <c:v>19.263512870562899</c:v>
                </c:pt>
                <c:pt idx="57">
                  <c:v>18.764010758039753</c:v>
                </c:pt>
                <c:pt idx="58">
                  <c:v>17.969417645050299</c:v>
                </c:pt>
                <c:pt idx="59">
                  <c:v>16.933883739117558</c:v>
                </c:pt>
                <c:pt idx="60">
                  <c:v>15.727978964630164</c:v>
                </c:pt>
                <c:pt idx="61">
                  <c:v>14.433883739117569</c:v>
                </c:pt>
                <c:pt idx="62">
                  <c:v>13.139788513604959</c:v>
                </c:pt>
                <c:pt idx="63">
                  <c:v>11.933883739117563</c:v>
                </c:pt>
                <c:pt idx="64">
                  <c:v>10.89834983318482</c:v>
                </c:pt>
                <c:pt idx="65">
                  <c:v>10.103756720195371</c:v>
                </c:pt>
                <c:pt idx="66">
                  <c:v>9.6042546076722175</c:v>
                </c:pt>
                <c:pt idx="67">
                  <c:v>9.4338837391175581</c:v>
                </c:pt>
                <c:pt idx="68">
                  <c:v>9.6042546076722157</c:v>
                </c:pt>
                <c:pt idx="69">
                  <c:v>10.103756720195367</c:v>
                </c:pt>
                <c:pt idx="70">
                  <c:v>10.898349833184815</c:v>
                </c:pt>
                <c:pt idx="71">
                  <c:v>11.933883739117558</c:v>
                </c:pt>
                <c:pt idx="72">
                  <c:v>13.139788513604961</c:v>
                </c:pt>
                <c:pt idx="73">
                  <c:v>14.433883739117555</c:v>
                </c:pt>
                <c:pt idx="74">
                  <c:v>14.860211486395032</c:v>
                </c:pt>
                <c:pt idx="75">
                  <c:v>16.066116260882438</c:v>
                </c:pt>
                <c:pt idx="76">
                  <c:v>17.10165016681518</c:v>
                </c:pt>
                <c:pt idx="77">
                  <c:v>17.896243279804629</c:v>
                </c:pt>
                <c:pt idx="78">
                  <c:v>18.395745392327782</c:v>
                </c:pt>
                <c:pt idx="79">
                  <c:v>18.566116260882442</c:v>
                </c:pt>
                <c:pt idx="80">
                  <c:v>18.395745392327782</c:v>
                </c:pt>
                <c:pt idx="81">
                  <c:v>17.896243279804636</c:v>
                </c:pt>
                <c:pt idx="82">
                  <c:v>17.101650166815187</c:v>
                </c:pt>
                <c:pt idx="83">
                  <c:v>16.06611626088246</c:v>
                </c:pt>
                <c:pt idx="84">
                  <c:v>14.860211486395039</c:v>
                </c:pt>
                <c:pt idx="85">
                  <c:v>13.566116260882445</c:v>
                </c:pt>
                <c:pt idx="86">
                  <c:v>12.272021035369836</c:v>
                </c:pt>
                <c:pt idx="87">
                  <c:v>11.066116260882449</c:v>
                </c:pt>
                <c:pt idx="88">
                  <c:v>10.030582354949717</c:v>
                </c:pt>
                <c:pt idx="89">
                  <c:v>9.2359892419602545</c:v>
                </c:pt>
                <c:pt idx="90">
                  <c:v>8.7364871294371014</c:v>
                </c:pt>
                <c:pt idx="91">
                  <c:v>8.5661162608824419</c:v>
                </c:pt>
                <c:pt idx="92">
                  <c:v>8.7364871294370978</c:v>
                </c:pt>
                <c:pt idx="93">
                  <c:v>9.2359892419602403</c:v>
                </c:pt>
                <c:pt idx="94">
                  <c:v>10.030582354949697</c:v>
                </c:pt>
                <c:pt idx="95">
                  <c:v>11.06611626088244</c:v>
                </c:pt>
                <c:pt idx="96">
                  <c:v>12.272021035369843</c:v>
                </c:pt>
                <c:pt idx="97">
                  <c:v>13.566116260882437</c:v>
                </c:pt>
                <c:pt idx="98">
                  <c:v>14.319167313330766</c:v>
                </c:pt>
                <c:pt idx="99">
                  <c:v>15.52507208781817</c:v>
                </c:pt>
                <c:pt idx="100">
                  <c:v>16.560605993750912</c:v>
                </c:pt>
                <c:pt idx="101">
                  <c:v>17.355199106740372</c:v>
                </c:pt>
                <c:pt idx="102">
                  <c:v>17.854701219263518</c:v>
                </c:pt>
                <c:pt idx="103">
                  <c:v>18.025072087818177</c:v>
                </c:pt>
                <c:pt idx="104">
                  <c:v>17.854701219263518</c:v>
                </c:pt>
                <c:pt idx="105">
                  <c:v>17.355199106740368</c:v>
                </c:pt>
                <c:pt idx="106">
                  <c:v>16.560605993750908</c:v>
                </c:pt>
                <c:pt idx="107">
                  <c:v>15.525072087818177</c:v>
                </c:pt>
                <c:pt idx="108">
                  <c:v>14.319167313330793</c:v>
                </c:pt>
                <c:pt idx="109">
                  <c:v>13.025072087818181</c:v>
                </c:pt>
                <c:pt idx="110">
                  <c:v>11.730976862305587</c:v>
                </c:pt>
                <c:pt idx="111">
                  <c:v>10.525072087818168</c:v>
                </c:pt>
                <c:pt idx="112">
                  <c:v>9.4895381818854379</c:v>
                </c:pt>
                <c:pt idx="113">
                  <c:v>8.6949450688959882</c:v>
                </c:pt>
                <c:pt idx="114">
                  <c:v>8.195442956372835</c:v>
                </c:pt>
                <c:pt idx="115">
                  <c:v>8.0250720878181756</c:v>
                </c:pt>
                <c:pt idx="116">
                  <c:v>8.1954429563728368</c:v>
                </c:pt>
                <c:pt idx="117">
                  <c:v>8.6949450688959828</c:v>
                </c:pt>
                <c:pt idx="118">
                  <c:v>9.4895381818854307</c:v>
                </c:pt>
                <c:pt idx="119">
                  <c:v>10.525072087818172</c:v>
                </c:pt>
                <c:pt idx="120">
                  <c:v>11.730976862305559</c:v>
                </c:pt>
                <c:pt idx="121">
                  <c:v>13.025072087818153</c:v>
                </c:pt>
                <c:pt idx="122">
                  <c:v>14.512263743044574</c:v>
                </c:pt>
                <c:pt idx="123">
                  <c:v>15.718168517531963</c:v>
                </c:pt>
                <c:pt idx="124">
                  <c:v>16.753702423464695</c:v>
                </c:pt>
                <c:pt idx="125">
                  <c:v>17.548295536454155</c:v>
                </c:pt>
                <c:pt idx="126">
                  <c:v>18.047797648977308</c:v>
                </c:pt>
                <c:pt idx="127">
                  <c:v>18.218168517531971</c:v>
                </c:pt>
                <c:pt idx="128">
                  <c:v>18.047797648977308</c:v>
                </c:pt>
                <c:pt idx="129">
                  <c:v>17.548295536454173</c:v>
                </c:pt>
                <c:pt idx="130">
                  <c:v>16.753702423464716</c:v>
                </c:pt>
                <c:pt idx="131">
                  <c:v>15.718168517531973</c:v>
                </c:pt>
                <c:pt idx="132">
                  <c:v>14.512263743044571</c:v>
                </c:pt>
                <c:pt idx="133">
                  <c:v>13.218168517531959</c:v>
                </c:pt>
                <c:pt idx="134">
                  <c:v>11.924073292019383</c:v>
                </c:pt>
                <c:pt idx="135">
                  <c:v>10.718168517531979</c:v>
                </c:pt>
                <c:pt idx="136">
                  <c:v>9.6826346115992337</c:v>
                </c:pt>
                <c:pt idx="137">
                  <c:v>8.8880414986097751</c:v>
                </c:pt>
                <c:pt idx="138">
                  <c:v>8.3885393860866255</c:v>
                </c:pt>
                <c:pt idx="139">
                  <c:v>8.2181685175319696</c:v>
                </c:pt>
                <c:pt idx="140">
                  <c:v>8.3885393860866255</c:v>
                </c:pt>
                <c:pt idx="141">
                  <c:v>8.8880414986097751</c:v>
                </c:pt>
                <c:pt idx="142">
                  <c:v>9.6826346115992106</c:v>
                </c:pt>
                <c:pt idx="143">
                  <c:v>10.71816851753198</c:v>
                </c:pt>
                <c:pt idx="144">
                  <c:v>11.924073292019351</c:v>
                </c:pt>
                <c:pt idx="145">
                  <c:v>13.218168517531963</c:v>
                </c:pt>
                <c:pt idx="146">
                  <c:v>15.294095225512603</c:v>
                </c:pt>
                <c:pt idx="147">
                  <c:v>16.499999999999975</c:v>
                </c:pt>
                <c:pt idx="148">
                  <c:v>17.535533905932748</c:v>
                </c:pt>
                <c:pt idx="149">
                  <c:v>18.330127018922187</c:v>
                </c:pt>
                <c:pt idx="150">
                  <c:v>18.829629131445341</c:v>
                </c:pt>
                <c:pt idx="151">
                  <c:v>19</c:v>
                </c:pt>
                <c:pt idx="152">
                  <c:v>18.829629131445348</c:v>
                </c:pt>
                <c:pt idx="153">
                  <c:v>18.330127018922202</c:v>
                </c:pt>
                <c:pt idx="154">
                  <c:v>17.535533905932745</c:v>
                </c:pt>
                <c:pt idx="155">
                  <c:v>16.500000000000004</c:v>
                </c:pt>
                <c:pt idx="156">
                  <c:v>15.294095225512601</c:v>
                </c:pt>
                <c:pt idx="157">
                  <c:v>14.000000000000025</c:v>
                </c:pt>
                <c:pt idx="158">
                  <c:v>12.705904774487415</c:v>
                </c:pt>
                <c:pt idx="159">
                  <c:v>11.500000000000009</c:v>
                </c:pt>
                <c:pt idx="160">
                  <c:v>10.464466094067266</c:v>
                </c:pt>
                <c:pt idx="161">
                  <c:v>9.6698729810778055</c:v>
                </c:pt>
                <c:pt idx="162">
                  <c:v>9.1703708685546648</c:v>
                </c:pt>
                <c:pt idx="163">
                  <c:v>9</c:v>
                </c:pt>
                <c:pt idx="164">
                  <c:v>9.1703708685546559</c:v>
                </c:pt>
                <c:pt idx="165">
                  <c:v>9.6698729810777877</c:v>
                </c:pt>
                <c:pt idx="166">
                  <c:v>10.464466094067241</c:v>
                </c:pt>
                <c:pt idx="167">
                  <c:v>11.500000000000011</c:v>
                </c:pt>
                <c:pt idx="168">
                  <c:v>12.705904774487415</c:v>
                </c:pt>
                <c:pt idx="169">
                  <c:v>13.999999999999991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4C-40BD-B036-F1044085CA1B}"/>
            </c:ext>
          </c:extLst>
        </c:ser>
        <c:ser>
          <c:idx val="2"/>
          <c:order val="2"/>
          <c:tx>
            <c:strRef>
              <c:f>'101v2'!$W$3</c:f>
              <c:strCache>
                <c:ptCount val="1"/>
                <c:pt idx="0">
                  <c:v>Int Wall Temp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'101v2'!$L$4:$L$173</c:f>
              <c:numCache>
                <c:formatCode>0.0000</c:formatCode>
                <c:ptCount val="170"/>
                <c:pt idx="2" formatCode="0">
                  <c:v>1</c:v>
                </c:pt>
                <c:pt idx="3" formatCode="0">
                  <c:v>2</c:v>
                </c:pt>
                <c:pt idx="4" formatCode="0">
                  <c:v>3</c:v>
                </c:pt>
                <c:pt idx="5" formatCode="0">
                  <c:v>4</c:v>
                </c:pt>
                <c:pt idx="6" formatCode="0">
                  <c:v>5</c:v>
                </c:pt>
                <c:pt idx="7" formatCode="0">
                  <c:v>6</c:v>
                </c:pt>
                <c:pt idx="8" formatCode="0">
                  <c:v>7</c:v>
                </c:pt>
                <c:pt idx="9" formatCode="0">
                  <c:v>8</c:v>
                </c:pt>
                <c:pt idx="10" formatCode="0">
                  <c:v>9</c:v>
                </c:pt>
                <c:pt idx="11" formatCode="0">
                  <c:v>10</c:v>
                </c:pt>
                <c:pt idx="12" formatCode="0">
                  <c:v>11</c:v>
                </c:pt>
                <c:pt idx="13" formatCode="0">
                  <c:v>12</c:v>
                </c:pt>
                <c:pt idx="14" formatCode="0">
                  <c:v>13</c:v>
                </c:pt>
                <c:pt idx="15" formatCode="0">
                  <c:v>14</c:v>
                </c:pt>
                <c:pt idx="16" formatCode="0">
                  <c:v>15</c:v>
                </c:pt>
                <c:pt idx="17" formatCode="0">
                  <c:v>16</c:v>
                </c:pt>
                <c:pt idx="18" formatCode="0">
                  <c:v>17</c:v>
                </c:pt>
                <c:pt idx="19" formatCode="0">
                  <c:v>18</c:v>
                </c:pt>
                <c:pt idx="20" formatCode="0">
                  <c:v>19</c:v>
                </c:pt>
                <c:pt idx="21" formatCode="0">
                  <c:v>20</c:v>
                </c:pt>
                <c:pt idx="22" formatCode="0">
                  <c:v>21</c:v>
                </c:pt>
                <c:pt idx="23" formatCode="0">
                  <c:v>22</c:v>
                </c:pt>
                <c:pt idx="24" formatCode="0">
                  <c:v>23</c:v>
                </c:pt>
                <c:pt idx="25" formatCode="0">
                  <c:v>24</c:v>
                </c:pt>
                <c:pt idx="26" formatCode="0">
                  <c:v>25</c:v>
                </c:pt>
                <c:pt idx="27" formatCode="0">
                  <c:v>26</c:v>
                </c:pt>
                <c:pt idx="28" formatCode="0">
                  <c:v>27</c:v>
                </c:pt>
                <c:pt idx="29" formatCode="0">
                  <c:v>28</c:v>
                </c:pt>
                <c:pt idx="30" formatCode="0">
                  <c:v>29</c:v>
                </c:pt>
                <c:pt idx="31" formatCode="0">
                  <c:v>30</c:v>
                </c:pt>
                <c:pt idx="32" formatCode="0">
                  <c:v>31</c:v>
                </c:pt>
                <c:pt idx="33" formatCode="0">
                  <c:v>32</c:v>
                </c:pt>
                <c:pt idx="34" formatCode="0">
                  <c:v>33</c:v>
                </c:pt>
                <c:pt idx="35" formatCode="0">
                  <c:v>34</c:v>
                </c:pt>
                <c:pt idx="36" formatCode="0">
                  <c:v>35</c:v>
                </c:pt>
                <c:pt idx="37" formatCode="0">
                  <c:v>36</c:v>
                </c:pt>
                <c:pt idx="38" formatCode="0">
                  <c:v>37</c:v>
                </c:pt>
                <c:pt idx="39" formatCode="0">
                  <c:v>38</c:v>
                </c:pt>
                <c:pt idx="40" formatCode="0">
                  <c:v>39</c:v>
                </c:pt>
                <c:pt idx="41" formatCode="0">
                  <c:v>40</c:v>
                </c:pt>
                <c:pt idx="42" formatCode="0">
                  <c:v>41</c:v>
                </c:pt>
                <c:pt idx="43" formatCode="0">
                  <c:v>42</c:v>
                </c:pt>
                <c:pt idx="44" formatCode="0">
                  <c:v>43</c:v>
                </c:pt>
                <c:pt idx="45" formatCode="0">
                  <c:v>44</c:v>
                </c:pt>
                <c:pt idx="46" formatCode="0">
                  <c:v>45</c:v>
                </c:pt>
                <c:pt idx="47" formatCode="0">
                  <c:v>46</c:v>
                </c:pt>
                <c:pt idx="48" formatCode="0">
                  <c:v>47</c:v>
                </c:pt>
                <c:pt idx="49" formatCode="0">
                  <c:v>48</c:v>
                </c:pt>
                <c:pt idx="50" formatCode="0">
                  <c:v>49</c:v>
                </c:pt>
                <c:pt idx="51" formatCode="0">
                  <c:v>50</c:v>
                </c:pt>
                <c:pt idx="52" formatCode="0">
                  <c:v>51</c:v>
                </c:pt>
                <c:pt idx="53" formatCode="0">
                  <c:v>52</c:v>
                </c:pt>
                <c:pt idx="54" formatCode="0">
                  <c:v>53</c:v>
                </c:pt>
                <c:pt idx="55" formatCode="0">
                  <c:v>54</c:v>
                </c:pt>
                <c:pt idx="56" formatCode="0">
                  <c:v>55</c:v>
                </c:pt>
                <c:pt idx="57" formatCode="0">
                  <c:v>56</c:v>
                </c:pt>
                <c:pt idx="58" formatCode="0">
                  <c:v>57</c:v>
                </c:pt>
                <c:pt idx="59" formatCode="0">
                  <c:v>58</c:v>
                </c:pt>
                <c:pt idx="60" formatCode="0">
                  <c:v>59</c:v>
                </c:pt>
                <c:pt idx="61" formatCode="0">
                  <c:v>60</c:v>
                </c:pt>
                <c:pt idx="62" formatCode="0">
                  <c:v>61</c:v>
                </c:pt>
                <c:pt idx="63" formatCode="0">
                  <c:v>62</c:v>
                </c:pt>
                <c:pt idx="64" formatCode="0">
                  <c:v>63</c:v>
                </c:pt>
                <c:pt idx="65" formatCode="0">
                  <c:v>64</c:v>
                </c:pt>
                <c:pt idx="66" formatCode="0">
                  <c:v>65</c:v>
                </c:pt>
                <c:pt idx="67" formatCode="0">
                  <c:v>66</c:v>
                </c:pt>
                <c:pt idx="68" formatCode="0">
                  <c:v>67</c:v>
                </c:pt>
                <c:pt idx="69" formatCode="0">
                  <c:v>68</c:v>
                </c:pt>
                <c:pt idx="70" formatCode="0">
                  <c:v>69</c:v>
                </c:pt>
                <c:pt idx="71" formatCode="0">
                  <c:v>70</c:v>
                </c:pt>
                <c:pt idx="72" formatCode="0">
                  <c:v>71</c:v>
                </c:pt>
                <c:pt idx="73" formatCode="0">
                  <c:v>72</c:v>
                </c:pt>
                <c:pt idx="74" formatCode="0">
                  <c:v>73</c:v>
                </c:pt>
                <c:pt idx="75" formatCode="0">
                  <c:v>74</c:v>
                </c:pt>
                <c:pt idx="76" formatCode="0">
                  <c:v>75</c:v>
                </c:pt>
                <c:pt idx="77" formatCode="0">
                  <c:v>76</c:v>
                </c:pt>
                <c:pt idx="78" formatCode="0">
                  <c:v>77</c:v>
                </c:pt>
                <c:pt idx="79" formatCode="0">
                  <c:v>78</c:v>
                </c:pt>
                <c:pt idx="80" formatCode="0">
                  <c:v>79</c:v>
                </c:pt>
                <c:pt idx="81" formatCode="0">
                  <c:v>80</c:v>
                </c:pt>
                <c:pt idx="82" formatCode="0">
                  <c:v>81</c:v>
                </c:pt>
                <c:pt idx="83" formatCode="0">
                  <c:v>82</c:v>
                </c:pt>
                <c:pt idx="84" formatCode="0">
                  <c:v>83</c:v>
                </c:pt>
                <c:pt idx="85" formatCode="0">
                  <c:v>84</c:v>
                </c:pt>
                <c:pt idx="86" formatCode="0">
                  <c:v>85</c:v>
                </c:pt>
                <c:pt idx="87" formatCode="0">
                  <c:v>86</c:v>
                </c:pt>
                <c:pt idx="88" formatCode="0">
                  <c:v>87</c:v>
                </c:pt>
                <c:pt idx="89" formatCode="0">
                  <c:v>88</c:v>
                </c:pt>
                <c:pt idx="90" formatCode="0">
                  <c:v>89</c:v>
                </c:pt>
                <c:pt idx="91" formatCode="0">
                  <c:v>90</c:v>
                </c:pt>
                <c:pt idx="92" formatCode="0">
                  <c:v>91</c:v>
                </c:pt>
                <c:pt idx="93" formatCode="0">
                  <c:v>92</c:v>
                </c:pt>
                <c:pt idx="94" formatCode="0">
                  <c:v>93</c:v>
                </c:pt>
                <c:pt idx="95" formatCode="0">
                  <c:v>94</c:v>
                </c:pt>
                <c:pt idx="96" formatCode="0">
                  <c:v>95</c:v>
                </c:pt>
                <c:pt idx="97" formatCode="0">
                  <c:v>96</c:v>
                </c:pt>
                <c:pt idx="98" formatCode="0">
                  <c:v>97</c:v>
                </c:pt>
                <c:pt idx="99" formatCode="0">
                  <c:v>98</c:v>
                </c:pt>
                <c:pt idx="100" formatCode="0">
                  <c:v>99</c:v>
                </c:pt>
                <c:pt idx="101" formatCode="0">
                  <c:v>100</c:v>
                </c:pt>
                <c:pt idx="102" formatCode="0">
                  <c:v>101</c:v>
                </c:pt>
                <c:pt idx="103" formatCode="0">
                  <c:v>102</c:v>
                </c:pt>
                <c:pt idx="104" formatCode="0">
                  <c:v>103</c:v>
                </c:pt>
                <c:pt idx="105" formatCode="0">
                  <c:v>104</c:v>
                </c:pt>
                <c:pt idx="106" formatCode="0">
                  <c:v>105</c:v>
                </c:pt>
                <c:pt idx="107" formatCode="0">
                  <c:v>106</c:v>
                </c:pt>
                <c:pt idx="108" formatCode="0">
                  <c:v>107</c:v>
                </c:pt>
                <c:pt idx="109" formatCode="0">
                  <c:v>108</c:v>
                </c:pt>
                <c:pt idx="110" formatCode="0">
                  <c:v>109</c:v>
                </c:pt>
                <c:pt idx="111" formatCode="0">
                  <c:v>110</c:v>
                </c:pt>
                <c:pt idx="112" formatCode="0">
                  <c:v>111</c:v>
                </c:pt>
                <c:pt idx="113" formatCode="0">
                  <c:v>112</c:v>
                </c:pt>
                <c:pt idx="114" formatCode="0">
                  <c:v>113</c:v>
                </c:pt>
                <c:pt idx="115" formatCode="0">
                  <c:v>114</c:v>
                </c:pt>
                <c:pt idx="116" formatCode="0">
                  <c:v>115</c:v>
                </c:pt>
                <c:pt idx="117" formatCode="0">
                  <c:v>116</c:v>
                </c:pt>
                <c:pt idx="118" formatCode="0">
                  <c:v>117</c:v>
                </c:pt>
                <c:pt idx="119" formatCode="0">
                  <c:v>118</c:v>
                </c:pt>
                <c:pt idx="120" formatCode="0">
                  <c:v>119</c:v>
                </c:pt>
                <c:pt idx="121" formatCode="0">
                  <c:v>120</c:v>
                </c:pt>
                <c:pt idx="122" formatCode="0">
                  <c:v>121</c:v>
                </c:pt>
                <c:pt idx="123" formatCode="0">
                  <c:v>122</c:v>
                </c:pt>
                <c:pt idx="124" formatCode="0">
                  <c:v>123</c:v>
                </c:pt>
                <c:pt idx="125" formatCode="0">
                  <c:v>124</c:v>
                </c:pt>
                <c:pt idx="126" formatCode="0">
                  <c:v>125</c:v>
                </c:pt>
                <c:pt idx="127" formatCode="0">
                  <c:v>126</c:v>
                </c:pt>
                <c:pt idx="128" formatCode="0">
                  <c:v>127</c:v>
                </c:pt>
                <c:pt idx="129" formatCode="0">
                  <c:v>128</c:v>
                </c:pt>
                <c:pt idx="130" formatCode="0">
                  <c:v>129</c:v>
                </c:pt>
                <c:pt idx="131" formatCode="0">
                  <c:v>130</c:v>
                </c:pt>
                <c:pt idx="132" formatCode="0">
                  <c:v>131</c:v>
                </c:pt>
                <c:pt idx="133" formatCode="0">
                  <c:v>132</c:v>
                </c:pt>
                <c:pt idx="134" formatCode="0">
                  <c:v>133</c:v>
                </c:pt>
                <c:pt idx="135" formatCode="0">
                  <c:v>134</c:v>
                </c:pt>
                <c:pt idx="136" formatCode="0">
                  <c:v>135</c:v>
                </c:pt>
                <c:pt idx="137" formatCode="0">
                  <c:v>136</c:v>
                </c:pt>
                <c:pt idx="138" formatCode="0">
                  <c:v>137</c:v>
                </c:pt>
                <c:pt idx="139" formatCode="0">
                  <c:v>138</c:v>
                </c:pt>
                <c:pt idx="140" formatCode="0">
                  <c:v>139</c:v>
                </c:pt>
                <c:pt idx="141" formatCode="0">
                  <c:v>140</c:v>
                </c:pt>
                <c:pt idx="142" formatCode="0">
                  <c:v>141</c:v>
                </c:pt>
                <c:pt idx="143" formatCode="0">
                  <c:v>142</c:v>
                </c:pt>
                <c:pt idx="144" formatCode="0">
                  <c:v>143</c:v>
                </c:pt>
                <c:pt idx="145" formatCode="0">
                  <c:v>144</c:v>
                </c:pt>
                <c:pt idx="146" formatCode="0">
                  <c:v>145</c:v>
                </c:pt>
                <c:pt idx="147" formatCode="0">
                  <c:v>146</c:v>
                </c:pt>
                <c:pt idx="148" formatCode="0">
                  <c:v>147</c:v>
                </c:pt>
                <c:pt idx="149" formatCode="0">
                  <c:v>148</c:v>
                </c:pt>
                <c:pt idx="150" formatCode="0">
                  <c:v>149</c:v>
                </c:pt>
                <c:pt idx="151" formatCode="0">
                  <c:v>150</c:v>
                </c:pt>
                <c:pt idx="152" formatCode="0">
                  <c:v>151</c:v>
                </c:pt>
                <c:pt idx="153" formatCode="0">
                  <c:v>152</c:v>
                </c:pt>
                <c:pt idx="154" formatCode="0">
                  <c:v>153</c:v>
                </c:pt>
                <c:pt idx="155" formatCode="0">
                  <c:v>154</c:v>
                </c:pt>
                <c:pt idx="156" formatCode="0">
                  <c:v>155</c:v>
                </c:pt>
                <c:pt idx="157" formatCode="0">
                  <c:v>156</c:v>
                </c:pt>
                <c:pt idx="158" formatCode="0">
                  <c:v>157</c:v>
                </c:pt>
                <c:pt idx="159" formatCode="0">
                  <c:v>158</c:v>
                </c:pt>
                <c:pt idx="160" formatCode="0">
                  <c:v>159</c:v>
                </c:pt>
                <c:pt idx="161" formatCode="0">
                  <c:v>160</c:v>
                </c:pt>
                <c:pt idx="162" formatCode="0">
                  <c:v>161</c:v>
                </c:pt>
                <c:pt idx="163" formatCode="0">
                  <c:v>162</c:v>
                </c:pt>
                <c:pt idx="164" formatCode="0">
                  <c:v>163</c:v>
                </c:pt>
                <c:pt idx="165" formatCode="0">
                  <c:v>164</c:v>
                </c:pt>
                <c:pt idx="166" formatCode="0">
                  <c:v>165</c:v>
                </c:pt>
                <c:pt idx="167" formatCode="0">
                  <c:v>166</c:v>
                </c:pt>
                <c:pt idx="168" formatCode="0">
                  <c:v>167</c:v>
                </c:pt>
                <c:pt idx="169" formatCode="0">
                  <c:v>168</c:v>
                </c:pt>
              </c:numCache>
            </c:numRef>
          </c:xVal>
          <c:yVal>
            <c:numRef>
              <c:f>'101v2'!$W$4:$W$173</c:f>
              <c:numCache>
                <c:formatCode>0.0000</c:formatCode>
                <c:ptCount val="170"/>
                <c:pt idx="2">
                  <c:v>20.553753527549944</c:v>
                </c:pt>
                <c:pt idx="3">
                  <c:v>20.520279205260422</c:v>
                </c:pt>
                <c:pt idx="4">
                  <c:v>20.491534153045453</c:v>
                </c:pt>
                <c:pt idx="5">
                  <c:v>20.469477298710043</c:v>
                </c:pt>
                <c:pt idx="6">
                  <c:v>20.455611780426477</c:v>
                </c:pt>
                <c:pt idx="7">
                  <c:v>20.450882510351921</c:v>
                </c:pt>
                <c:pt idx="8">
                  <c:v>20.455611780426477</c:v>
                </c:pt>
                <c:pt idx="9">
                  <c:v>20.469477298710043</c:v>
                </c:pt>
                <c:pt idx="10">
                  <c:v>20.491534153045453</c:v>
                </c:pt>
                <c:pt idx="11">
                  <c:v>20.520279205260422</c:v>
                </c:pt>
                <c:pt idx="12">
                  <c:v>20.553753527549944</c:v>
                </c:pt>
                <c:pt idx="13">
                  <c:v>20.589675900168924</c:v>
                </c:pt>
                <c:pt idx="14">
                  <c:v>20.625598272787901</c:v>
                </c:pt>
                <c:pt idx="15">
                  <c:v>20.659072595077422</c:v>
                </c:pt>
                <c:pt idx="16">
                  <c:v>20.687817647292391</c:v>
                </c:pt>
                <c:pt idx="17">
                  <c:v>20.709874501627802</c:v>
                </c:pt>
                <c:pt idx="18">
                  <c:v>20.723740019911368</c:v>
                </c:pt>
                <c:pt idx="19">
                  <c:v>20.728469289985924</c:v>
                </c:pt>
                <c:pt idx="20">
                  <c:v>20.723740019911368</c:v>
                </c:pt>
                <c:pt idx="21">
                  <c:v>20.709874501627802</c:v>
                </c:pt>
                <c:pt idx="22">
                  <c:v>20.687817647292391</c:v>
                </c:pt>
                <c:pt idx="23">
                  <c:v>20.659072595077422</c:v>
                </c:pt>
                <c:pt idx="24">
                  <c:v>20.625598272787901</c:v>
                </c:pt>
                <c:pt idx="25">
                  <c:v>20.589675900168924</c:v>
                </c:pt>
                <c:pt idx="26">
                  <c:v>20.548393425941637</c:v>
                </c:pt>
                <c:pt idx="27">
                  <c:v>20.514919103652115</c:v>
                </c:pt>
                <c:pt idx="28">
                  <c:v>20.486174051437146</c:v>
                </c:pt>
                <c:pt idx="29">
                  <c:v>20.464117197101736</c:v>
                </c:pt>
                <c:pt idx="30">
                  <c:v>20.450251678818169</c:v>
                </c:pt>
                <c:pt idx="31">
                  <c:v>20.445522408743614</c:v>
                </c:pt>
                <c:pt idx="32">
                  <c:v>20.450251678818169</c:v>
                </c:pt>
                <c:pt idx="33">
                  <c:v>20.464117197101736</c:v>
                </c:pt>
                <c:pt idx="34">
                  <c:v>20.486174051437146</c:v>
                </c:pt>
                <c:pt idx="35">
                  <c:v>20.514919103652115</c:v>
                </c:pt>
                <c:pt idx="36">
                  <c:v>20.548393425941637</c:v>
                </c:pt>
                <c:pt idx="37">
                  <c:v>20.584315798560613</c:v>
                </c:pt>
                <c:pt idx="38">
                  <c:v>20.620238171179594</c:v>
                </c:pt>
                <c:pt idx="39">
                  <c:v>20.653712493469115</c:v>
                </c:pt>
                <c:pt idx="40">
                  <c:v>20.682457545684084</c:v>
                </c:pt>
                <c:pt idx="41">
                  <c:v>20.704514400019495</c:v>
                </c:pt>
                <c:pt idx="42">
                  <c:v>20.718379918303061</c:v>
                </c:pt>
                <c:pt idx="43">
                  <c:v>20.723109188377613</c:v>
                </c:pt>
                <c:pt idx="44">
                  <c:v>20.718379918303061</c:v>
                </c:pt>
                <c:pt idx="45">
                  <c:v>20.704514400019495</c:v>
                </c:pt>
                <c:pt idx="46">
                  <c:v>20.682457545684084</c:v>
                </c:pt>
                <c:pt idx="47">
                  <c:v>20.653712493469115</c:v>
                </c:pt>
                <c:pt idx="48">
                  <c:v>20.620238171179594</c:v>
                </c:pt>
                <c:pt idx="49">
                  <c:v>20.584315798560613</c:v>
                </c:pt>
                <c:pt idx="50">
                  <c:v>20.563412096905701</c:v>
                </c:pt>
                <c:pt idx="51">
                  <c:v>20.52993777461618</c:v>
                </c:pt>
                <c:pt idx="52">
                  <c:v>20.50119272240121</c:v>
                </c:pt>
                <c:pt idx="53">
                  <c:v>20.4791358680658</c:v>
                </c:pt>
                <c:pt idx="54">
                  <c:v>20.465270349782234</c:v>
                </c:pt>
                <c:pt idx="55">
                  <c:v>20.460541079707681</c:v>
                </c:pt>
                <c:pt idx="56">
                  <c:v>20.465270349782234</c:v>
                </c:pt>
                <c:pt idx="57">
                  <c:v>20.4791358680658</c:v>
                </c:pt>
                <c:pt idx="58">
                  <c:v>20.50119272240121</c:v>
                </c:pt>
                <c:pt idx="59">
                  <c:v>20.52993777461618</c:v>
                </c:pt>
                <c:pt idx="60">
                  <c:v>20.563412096905701</c:v>
                </c:pt>
                <c:pt idx="61">
                  <c:v>20.599334469524681</c:v>
                </c:pt>
                <c:pt idx="62">
                  <c:v>20.635256842143658</c:v>
                </c:pt>
                <c:pt idx="63">
                  <c:v>20.668731164433179</c:v>
                </c:pt>
                <c:pt idx="64">
                  <c:v>20.697476216648148</c:v>
                </c:pt>
                <c:pt idx="65">
                  <c:v>20.719533070983559</c:v>
                </c:pt>
                <c:pt idx="66">
                  <c:v>20.733398589267125</c:v>
                </c:pt>
                <c:pt idx="67">
                  <c:v>20.738127859341681</c:v>
                </c:pt>
                <c:pt idx="68">
                  <c:v>20.733398589267125</c:v>
                </c:pt>
                <c:pt idx="69">
                  <c:v>20.719533070983559</c:v>
                </c:pt>
                <c:pt idx="70">
                  <c:v>20.697476216648148</c:v>
                </c:pt>
                <c:pt idx="71">
                  <c:v>20.668731164433179</c:v>
                </c:pt>
                <c:pt idx="72">
                  <c:v>20.635256842143658</c:v>
                </c:pt>
                <c:pt idx="73">
                  <c:v>20.599334469524681</c:v>
                </c:pt>
                <c:pt idx="74">
                  <c:v>20.587500174881143</c:v>
                </c:pt>
                <c:pt idx="75">
                  <c:v>20.554025852591622</c:v>
                </c:pt>
                <c:pt idx="76">
                  <c:v>20.525280800376652</c:v>
                </c:pt>
                <c:pt idx="77">
                  <c:v>20.503223946041242</c:v>
                </c:pt>
                <c:pt idx="78">
                  <c:v>20.489358427757672</c:v>
                </c:pt>
                <c:pt idx="79">
                  <c:v>20.48462915768312</c:v>
                </c:pt>
                <c:pt idx="80">
                  <c:v>20.489358427757672</c:v>
                </c:pt>
                <c:pt idx="81">
                  <c:v>20.503223946041242</c:v>
                </c:pt>
                <c:pt idx="82">
                  <c:v>20.525280800376652</c:v>
                </c:pt>
                <c:pt idx="83">
                  <c:v>20.554025852591618</c:v>
                </c:pt>
                <c:pt idx="84">
                  <c:v>20.587500174881143</c:v>
                </c:pt>
                <c:pt idx="85">
                  <c:v>20.62342254750012</c:v>
                </c:pt>
                <c:pt idx="86">
                  <c:v>20.659344920119096</c:v>
                </c:pt>
                <c:pt idx="87">
                  <c:v>20.692819242408621</c:v>
                </c:pt>
                <c:pt idx="88">
                  <c:v>20.721564294623587</c:v>
                </c:pt>
                <c:pt idx="89">
                  <c:v>20.743621148958997</c:v>
                </c:pt>
                <c:pt idx="90">
                  <c:v>20.757486667242567</c:v>
                </c:pt>
                <c:pt idx="91">
                  <c:v>20.762215937317119</c:v>
                </c:pt>
                <c:pt idx="92">
                  <c:v>20.757486667242567</c:v>
                </c:pt>
                <c:pt idx="93">
                  <c:v>20.743621148958997</c:v>
                </c:pt>
                <c:pt idx="94">
                  <c:v>20.72156429462359</c:v>
                </c:pt>
                <c:pt idx="95">
                  <c:v>20.692819242408621</c:v>
                </c:pt>
                <c:pt idx="96">
                  <c:v>20.659344920119096</c:v>
                </c:pt>
                <c:pt idx="97">
                  <c:v>20.62342254750012</c:v>
                </c:pt>
                <c:pt idx="98">
                  <c:v>20.602518845845207</c:v>
                </c:pt>
                <c:pt idx="99">
                  <c:v>20.569044523555686</c:v>
                </c:pt>
                <c:pt idx="100">
                  <c:v>20.540299471340717</c:v>
                </c:pt>
                <c:pt idx="101">
                  <c:v>20.518242617005306</c:v>
                </c:pt>
                <c:pt idx="102">
                  <c:v>20.50437709872174</c:v>
                </c:pt>
                <c:pt idx="103">
                  <c:v>20.499647828647184</c:v>
                </c:pt>
                <c:pt idx="104">
                  <c:v>20.50437709872174</c:v>
                </c:pt>
                <c:pt idx="105">
                  <c:v>20.518242617005306</c:v>
                </c:pt>
                <c:pt idx="106">
                  <c:v>20.540299471340717</c:v>
                </c:pt>
                <c:pt idx="107">
                  <c:v>20.569044523555686</c:v>
                </c:pt>
                <c:pt idx="108">
                  <c:v>20.602518845845207</c:v>
                </c:pt>
                <c:pt idx="109">
                  <c:v>20.638441218464184</c:v>
                </c:pt>
                <c:pt idx="110">
                  <c:v>20.674363591083164</c:v>
                </c:pt>
                <c:pt idx="111">
                  <c:v>20.707837913372686</c:v>
                </c:pt>
                <c:pt idx="112">
                  <c:v>20.736582965587655</c:v>
                </c:pt>
                <c:pt idx="113">
                  <c:v>20.758639819923065</c:v>
                </c:pt>
                <c:pt idx="114">
                  <c:v>20.772505338206631</c:v>
                </c:pt>
                <c:pt idx="115">
                  <c:v>20.777234608281184</c:v>
                </c:pt>
                <c:pt idx="116">
                  <c:v>20.772505338206631</c:v>
                </c:pt>
                <c:pt idx="117">
                  <c:v>20.758639819923065</c:v>
                </c:pt>
                <c:pt idx="118">
                  <c:v>20.736582965587655</c:v>
                </c:pt>
                <c:pt idx="119">
                  <c:v>20.707837913372686</c:v>
                </c:pt>
                <c:pt idx="120">
                  <c:v>20.674363591083164</c:v>
                </c:pt>
                <c:pt idx="121">
                  <c:v>20.638441218464187</c:v>
                </c:pt>
                <c:pt idx="122">
                  <c:v>20.5971587442369</c:v>
                </c:pt>
                <c:pt idx="123">
                  <c:v>20.563684421947379</c:v>
                </c:pt>
                <c:pt idx="124">
                  <c:v>20.53493936973241</c:v>
                </c:pt>
                <c:pt idx="125">
                  <c:v>20.512882515396999</c:v>
                </c:pt>
                <c:pt idx="126">
                  <c:v>20.499016997113433</c:v>
                </c:pt>
                <c:pt idx="127">
                  <c:v>20.494287727038877</c:v>
                </c:pt>
                <c:pt idx="128">
                  <c:v>20.499016997113433</c:v>
                </c:pt>
                <c:pt idx="129">
                  <c:v>20.512882515396999</c:v>
                </c:pt>
                <c:pt idx="130">
                  <c:v>20.53493936973241</c:v>
                </c:pt>
                <c:pt idx="131">
                  <c:v>20.563684421947379</c:v>
                </c:pt>
                <c:pt idx="132">
                  <c:v>20.5971587442369</c:v>
                </c:pt>
                <c:pt idx="133">
                  <c:v>20.633081116855877</c:v>
                </c:pt>
                <c:pt idx="134">
                  <c:v>20.669003489474854</c:v>
                </c:pt>
                <c:pt idx="135">
                  <c:v>20.702477811764378</c:v>
                </c:pt>
                <c:pt idx="136">
                  <c:v>20.731222863979347</c:v>
                </c:pt>
                <c:pt idx="137">
                  <c:v>20.753279718314758</c:v>
                </c:pt>
                <c:pt idx="138">
                  <c:v>20.767145236598324</c:v>
                </c:pt>
                <c:pt idx="139">
                  <c:v>20.771874506672876</c:v>
                </c:pt>
                <c:pt idx="140">
                  <c:v>20.767145236598324</c:v>
                </c:pt>
                <c:pt idx="141">
                  <c:v>20.753279718314758</c:v>
                </c:pt>
                <c:pt idx="142">
                  <c:v>20.731222863979347</c:v>
                </c:pt>
                <c:pt idx="143">
                  <c:v>20.702477811764378</c:v>
                </c:pt>
                <c:pt idx="144">
                  <c:v>20.669003489474857</c:v>
                </c:pt>
                <c:pt idx="145">
                  <c:v>20.633081116855877</c:v>
                </c:pt>
                <c:pt idx="146">
                  <c:v>20.575456135893422</c:v>
                </c:pt>
                <c:pt idx="147">
                  <c:v>20.541981813603901</c:v>
                </c:pt>
                <c:pt idx="148">
                  <c:v>20.513236761388931</c:v>
                </c:pt>
                <c:pt idx="149">
                  <c:v>20.491179907053521</c:v>
                </c:pt>
                <c:pt idx="150">
                  <c:v>20.477314388769955</c:v>
                </c:pt>
                <c:pt idx="151">
                  <c:v>20.472585118695399</c:v>
                </c:pt>
                <c:pt idx="152">
                  <c:v>20.477314388769955</c:v>
                </c:pt>
                <c:pt idx="153">
                  <c:v>20.491179907053521</c:v>
                </c:pt>
                <c:pt idx="154">
                  <c:v>20.513236761388931</c:v>
                </c:pt>
                <c:pt idx="155">
                  <c:v>20.541981813603901</c:v>
                </c:pt>
                <c:pt idx="156">
                  <c:v>20.575456135893422</c:v>
                </c:pt>
                <c:pt idx="157">
                  <c:v>20.611378508512399</c:v>
                </c:pt>
                <c:pt idx="158">
                  <c:v>20.647300881131379</c:v>
                </c:pt>
                <c:pt idx="159">
                  <c:v>20.6807752034209</c:v>
                </c:pt>
                <c:pt idx="160">
                  <c:v>20.709520255635869</c:v>
                </c:pt>
                <c:pt idx="161">
                  <c:v>20.73157710997128</c:v>
                </c:pt>
                <c:pt idx="162">
                  <c:v>20.745442628254846</c:v>
                </c:pt>
                <c:pt idx="163">
                  <c:v>20.750171898329398</c:v>
                </c:pt>
                <c:pt idx="164">
                  <c:v>20.745442628254846</c:v>
                </c:pt>
                <c:pt idx="165">
                  <c:v>20.73157710997128</c:v>
                </c:pt>
                <c:pt idx="166">
                  <c:v>20.709520255635869</c:v>
                </c:pt>
                <c:pt idx="167">
                  <c:v>20.6807752034209</c:v>
                </c:pt>
                <c:pt idx="168">
                  <c:v>20.647300881131379</c:v>
                </c:pt>
                <c:pt idx="169">
                  <c:v>20.611378508512399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04C-40BD-B036-F1044085CA1B}"/>
            </c:ext>
          </c:extLst>
        </c:ser>
        <c:ser>
          <c:idx val="3"/>
          <c:order val="3"/>
          <c:tx>
            <c:strRef>
              <c:f>'101v2'!$X$3</c:f>
              <c:strCache>
                <c:ptCount val="1"/>
                <c:pt idx="0">
                  <c:v>Ext Wall Temp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'101v2'!$L$4:$L$173</c:f>
              <c:numCache>
                <c:formatCode>0.0000</c:formatCode>
                <c:ptCount val="170"/>
                <c:pt idx="2" formatCode="0">
                  <c:v>1</c:v>
                </c:pt>
                <c:pt idx="3" formatCode="0">
                  <c:v>2</c:v>
                </c:pt>
                <c:pt idx="4" formatCode="0">
                  <c:v>3</c:v>
                </c:pt>
                <c:pt idx="5" formatCode="0">
                  <c:v>4</c:v>
                </c:pt>
                <c:pt idx="6" formatCode="0">
                  <c:v>5</c:v>
                </c:pt>
                <c:pt idx="7" formatCode="0">
                  <c:v>6</c:v>
                </c:pt>
                <c:pt idx="8" formatCode="0">
                  <c:v>7</c:v>
                </c:pt>
                <c:pt idx="9" formatCode="0">
                  <c:v>8</c:v>
                </c:pt>
                <c:pt idx="10" formatCode="0">
                  <c:v>9</c:v>
                </c:pt>
                <c:pt idx="11" formatCode="0">
                  <c:v>10</c:v>
                </c:pt>
                <c:pt idx="12" formatCode="0">
                  <c:v>11</c:v>
                </c:pt>
                <c:pt idx="13" formatCode="0">
                  <c:v>12</c:v>
                </c:pt>
                <c:pt idx="14" formatCode="0">
                  <c:v>13</c:v>
                </c:pt>
                <c:pt idx="15" formatCode="0">
                  <c:v>14</c:v>
                </c:pt>
                <c:pt idx="16" formatCode="0">
                  <c:v>15</c:v>
                </c:pt>
                <c:pt idx="17" formatCode="0">
                  <c:v>16</c:v>
                </c:pt>
                <c:pt idx="18" formatCode="0">
                  <c:v>17</c:v>
                </c:pt>
                <c:pt idx="19" formatCode="0">
                  <c:v>18</c:v>
                </c:pt>
                <c:pt idx="20" formatCode="0">
                  <c:v>19</c:v>
                </c:pt>
                <c:pt idx="21" formatCode="0">
                  <c:v>20</c:v>
                </c:pt>
                <c:pt idx="22" formatCode="0">
                  <c:v>21</c:v>
                </c:pt>
                <c:pt idx="23" formatCode="0">
                  <c:v>22</c:v>
                </c:pt>
                <c:pt idx="24" formatCode="0">
                  <c:v>23</c:v>
                </c:pt>
                <c:pt idx="25" formatCode="0">
                  <c:v>24</c:v>
                </c:pt>
                <c:pt idx="26" formatCode="0">
                  <c:v>25</c:v>
                </c:pt>
                <c:pt idx="27" formatCode="0">
                  <c:v>26</c:v>
                </c:pt>
                <c:pt idx="28" formatCode="0">
                  <c:v>27</c:v>
                </c:pt>
                <c:pt idx="29" formatCode="0">
                  <c:v>28</c:v>
                </c:pt>
                <c:pt idx="30" formatCode="0">
                  <c:v>29</c:v>
                </c:pt>
                <c:pt idx="31" formatCode="0">
                  <c:v>30</c:v>
                </c:pt>
                <c:pt idx="32" formatCode="0">
                  <c:v>31</c:v>
                </c:pt>
                <c:pt idx="33" formatCode="0">
                  <c:v>32</c:v>
                </c:pt>
                <c:pt idx="34" formatCode="0">
                  <c:v>33</c:v>
                </c:pt>
                <c:pt idx="35" formatCode="0">
                  <c:v>34</c:v>
                </c:pt>
                <c:pt idx="36" formatCode="0">
                  <c:v>35</c:v>
                </c:pt>
                <c:pt idx="37" formatCode="0">
                  <c:v>36</c:v>
                </c:pt>
                <c:pt idx="38" formatCode="0">
                  <c:v>37</c:v>
                </c:pt>
                <c:pt idx="39" formatCode="0">
                  <c:v>38</c:v>
                </c:pt>
                <c:pt idx="40" formatCode="0">
                  <c:v>39</c:v>
                </c:pt>
                <c:pt idx="41" formatCode="0">
                  <c:v>40</c:v>
                </c:pt>
                <c:pt idx="42" formatCode="0">
                  <c:v>41</c:v>
                </c:pt>
                <c:pt idx="43" formatCode="0">
                  <c:v>42</c:v>
                </c:pt>
                <c:pt idx="44" formatCode="0">
                  <c:v>43</c:v>
                </c:pt>
                <c:pt idx="45" formatCode="0">
                  <c:v>44</c:v>
                </c:pt>
                <c:pt idx="46" formatCode="0">
                  <c:v>45</c:v>
                </c:pt>
                <c:pt idx="47" formatCode="0">
                  <c:v>46</c:v>
                </c:pt>
                <c:pt idx="48" formatCode="0">
                  <c:v>47</c:v>
                </c:pt>
                <c:pt idx="49" formatCode="0">
                  <c:v>48</c:v>
                </c:pt>
                <c:pt idx="50" formatCode="0">
                  <c:v>49</c:v>
                </c:pt>
                <c:pt idx="51" formatCode="0">
                  <c:v>50</c:v>
                </c:pt>
                <c:pt idx="52" formatCode="0">
                  <c:v>51</c:v>
                </c:pt>
                <c:pt idx="53" formatCode="0">
                  <c:v>52</c:v>
                </c:pt>
                <c:pt idx="54" formatCode="0">
                  <c:v>53</c:v>
                </c:pt>
                <c:pt idx="55" formatCode="0">
                  <c:v>54</c:v>
                </c:pt>
                <c:pt idx="56" formatCode="0">
                  <c:v>55</c:v>
                </c:pt>
                <c:pt idx="57" formatCode="0">
                  <c:v>56</c:v>
                </c:pt>
                <c:pt idx="58" formatCode="0">
                  <c:v>57</c:v>
                </c:pt>
                <c:pt idx="59" formatCode="0">
                  <c:v>58</c:v>
                </c:pt>
                <c:pt idx="60" formatCode="0">
                  <c:v>59</c:v>
                </c:pt>
                <c:pt idx="61" formatCode="0">
                  <c:v>60</c:v>
                </c:pt>
                <c:pt idx="62" formatCode="0">
                  <c:v>61</c:v>
                </c:pt>
                <c:pt idx="63" formatCode="0">
                  <c:v>62</c:v>
                </c:pt>
                <c:pt idx="64" formatCode="0">
                  <c:v>63</c:v>
                </c:pt>
                <c:pt idx="65" formatCode="0">
                  <c:v>64</c:v>
                </c:pt>
                <c:pt idx="66" formatCode="0">
                  <c:v>65</c:v>
                </c:pt>
                <c:pt idx="67" formatCode="0">
                  <c:v>66</c:v>
                </c:pt>
                <c:pt idx="68" formatCode="0">
                  <c:v>67</c:v>
                </c:pt>
                <c:pt idx="69" formatCode="0">
                  <c:v>68</c:v>
                </c:pt>
                <c:pt idx="70" formatCode="0">
                  <c:v>69</c:v>
                </c:pt>
                <c:pt idx="71" formatCode="0">
                  <c:v>70</c:v>
                </c:pt>
                <c:pt idx="72" formatCode="0">
                  <c:v>71</c:v>
                </c:pt>
                <c:pt idx="73" formatCode="0">
                  <c:v>72</c:v>
                </c:pt>
                <c:pt idx="74" formatCode="0">
                  <c:v>73</c:v>
                </c:pt>
                <c:pt idx="75" formatCode="0">
                  <c:v>74</c:v>
                </c:pt>
                <c:pt idx="76" formatCode="0">
                  <c:v>75</c:v>
                </c:pt>
                <c:pt idx="77" formatCode="0">
                  <c:v>76</c:v>
                </c:pt>
                <c:pt idx="78" formatCode="0">
                  <c:v>77</c:v>
                </c:pt>
                <c:pt idx="79" formatCode="0">
                  <c:v>78</c:v>
                </c:pt>
                <c:pt idx="80" formatCode="0">
                  <c:v>79</c:v>
                </c:pt>
                <c:pt idx="81" formatCode="0">
                  <c:v>80</c:v>
                </c:pt>
                <c:pt idx="82" formatCode="0">
                  <c:v>81</c:v>
                </c:pt>
                <c:pt idx="83" formatCode="0">
                  <c:v>82</c:v>
                </c:pt>
                <c:pt idx="84" formatCode="0">
                  <c:v>83</c:v>
                </c:pt>
                <c:pt idx="85" formatCode="0">
                  <c:v>84</c:v>
                </c:pt>
                <c:pt idx="86" formatCode="0">
                  <c:v>85</c:v>
                </c:pt>
                <c:pt idx="87" formatCode="0">
                  <c:v>86</c:v>
                </c:pt>
                <c:pt idx="88" formatCode="0">
                  <c:v>87</c:v>
                </c:pt>
                <c:pt idx="89" formatCode="0">
                  <c:v>88</c:v>
                </c:pt>
                <c:pt idx="90" formatCode="0">
                  <c:v>89</c:v>
                </c:pt>
                <c:pt idx="91" formatCode="0">
                  <c:v>90</c:v>
                </c:pt>
                <c:pt idx="92" formatCode="0">
                  <c:v>91</c:v>
                </c:pt>
                <c:pt idx="93" formatCode="0">
                  <c:v>92</c:v>
                </c:pt>
                <c:pt idx="94" formatCode="0">
                  <c:v>93</c:v>
                </c:pt>
                <c:pt idx="95" formatCode="0">
                  <c:v>94</c:v>
                </c:pt>
                <c:pt idx="96" formatCode="0">
                  <c:v>95</c:v>
                </c:pt>
                <c:pt idx="97" formatCode="0">
                  <c:v>96</c:v>
                </c:pt>
                <c:pt idx="98" formatCode="0">
                  <c:v>97</c:v>
                </c:pt>
                <c:pt idx="99" formatCode="0">
                  <c:v>98</c:v>
                </c:pt>
                <c:pt idx="100" formatCode="0">
                  <c:v>99</c:v>
                </c:pt>
                <c:pt idx="101" formatCode="0">
                  <c:v>100</c:v>
                </c:pt>
                <c:pt idx="102" formatCode="0">
                  <c:v>101</c:v>
                </c:pt>
                <c:pt idx="103" formatCode="0">
                  <c:v>102</c:v>
                </c:pt>
                <c:pt idx="104" formatCode="0">
                  <c:v>103</c:v>
                </c:pt>
                <c:pt idx="105" formatCode="0">
                  <c:v>104</c:v>
                </c:pt>
                <c:pt idx="106" formatCode="0">
                  <c:v>105</c:v>
                </c:pt>
                <c:pt idx="107" formatCode="0">
                  <c:v>106</c:v>
                </c:pt>
                <c:pt idx="108" formatCode="0">
                  <c:v>107</c:v>
                </c:pt>
                <c:pt idx="109" formatCode="0">
                  <c:v>108</c:v>
                </c:pt>
                <c:pt idx="110" formatCode="0">
                  <c:v>109</c:v>
                </c:pt>
                <c:pt idx="111" formatCode="0">
                  <c:v>110</c:v>
                </c:pt>
                <c:pt idx="112" formatCode="0">
                  <c:v>111</c:v>
                </c:pt>
                <c:pt idx="113" formatCode="0">
                  <c:v>112</c:v>
                </c:pt>
                <c:pt idx="114" formatCode="0">
                  <c:v>113</c:v>
                </c:pt>
                <c:pt idx="115" formatCode="0">
                  <c:v>114</c:v>
                </c:pt>
                <c:pt idx="116" formatCode="0">
                  <c:v>115</c:v>
                </c:pt>
                <c:pt idx="117" formatCode="0">
                  <c:v>116</c:v>
                </c:pt>
                <c:pt idx="118" formatCode="0">
                  <c:v>117</c:v>
                </c:pt>
                <c:pt idx="119" formatCode="0">
                  <c:v>118</c:v>
                </c:pt>
                <c:pt idx="120" formatCode="0">
                  <c:v>119</c:v>
                </c:pt>
                <c:pt idx="121" formatCode="0">
                  <c:v>120</c:v>
                </c:pt>
                <c:pt idx="122" formatCode="0">
                  <c:v>121</c:v>
                </c:pt>
                <c:pt idx="123" formatCode="0">
                  <c:v>122</c:v>
                </c:pt>
                <c:pt idx="124" formatCode="0">
                  <c:v>123</c:v>
                </c:pt>
                <c:pt idx="125" formatCode="0">
                  <c:v>124</c:v>
                </c:pt>
                <c:pt idx="126" formatCode="0">
                  <c:v>125</c:v>
                </c:pt>
                <c:pt idx="127" formatCode="0">
                  <c:v>126</c:v>
                </c:pt>
                <c:pt idx="128" formatCode="0">
                  <c:v>127</c:v>
                </c:pt>
                <c:pt idx="129" formatCode="0">
                  <c:v>128</c:v>
                </c:pt>
                <c:pt idx="130" formatCode="0">
                  <c:v>129</c:v>
                </c:pt>
                <c:pt idx="131" formatCode="0">
                  <c:v>130</c:v>
                </c:pt>
                <c:pt idx="132" formatCode="0">
                  <c:v>131</c:v>
                </c:pt>
                <c:pt idx="133" formatCode="0">
                  <c:v>132</c:v>
                </c:pt>
                <c:pt idx="134" formatCode="0">
                  <c:v>133</c:v>
                </c:pt>
                <c:pt idx="135" formatCode="0">
                  <c:v>134</c:v>
                </c:pt>
                <c:pt idx="136" formatCode="0">
                  <c:v>135</c:v>
                </c:pt>
                <c:pt idx="137" formatCode="0">
                  <c:v>136</c:v>
                </c:pt>
                <c:pt idx="138" formatCode="0">
                  <c:v>137</c:v>
                </c:pt>
                <c:pt idx="139" formatCode="0">
                  <c:v>138</c:v>
                </c:pt>
                <c:pt idx="140" formatCode="0">
                  <c:v>139</c:v>
                </c:pt>
                <c:pt idx="141" formatCode="0">
                  <c:v>140</c:v>
                </c:pt>
                <c:pt idx="142" formatCode="0">
                  <c:v>141</c:v>
                </c:pt>
                <c:pt idx="143" formatCode="0">
                  <c:v>142</c:v>
                </c:pt>
                <c:pt idx="144" formatCode="0">
                  <c:v>143</c:v>
                </c:pt>
                <c:pt idx="145" formatCode="0">
                  <c:v>144</c:v>
                </c:pt>
                <c:pt idx="146" formatCode="0">
                  <c:v>145</c:v>
                </c:pt>
                <c:pt idx="147" formatCode="0">
                  <c:v>146</c:v>
                </c:pt>
                <c:pt idx="148" formatCode="0">
                  <c:v>147</c:v>
                </c:pt>
                <c:pt idx="149" formatCode="0">
                  <c:v>148</c:v>
                </c:pt>
                <c:pt idx="150" formatCode="0">
                  <c:v>149</c:v>
                </c:pt>
                <c:pt idx="151" formatCode="0">
                  <c:v>150</c:v>
                </c:pt>
                <c:pt idx="152" formatCode="0">
                  <c:v>151</c:v>
                </c:pt>
                <c:pt idx="153" formatCode="0">
                  <c:v>152</c:v>
                </c:pt>
                <c:pt idx="154" formatCode="0">
                  <c:v>153</c:v>
                </c:pt>
                <c:pt idx="155" formatCode="0">
                  <c:v>154</c:v>
                </c:pt>
                <c:pt idx="156" formatCode="0">
                  <c:v>155</c:v>
                </c:pt>
                <c:pt idx="157" formatCode="0">
                  <c:v>156</c:v>
                </c:pt>
                <c:pt idx="158" formatCode="0">
                  <c:v>157</c:v>
                </c:pt>
                <c:pt idx="159" formatCode="0">
                  <c:v>158</c:v>
                </c:pt>
                <c:pt idx="160" formatCode="0">
                  <c:v>159</c:v>
                </c:pt>
                <c:pt idx="161" formatCode="0">
                  <c:v>160</c:v>
                </c:pt>
                <c:pt idx="162" formatCode="0">
                  <c:v>161</c:v>
                </c:pt>
                <c:pt idx="163" formatCode="0">
                  <c:v>162</c:v>
                </c:pt>
                <c:pt idx="164" formatCode="0">
                  <c:v>163</c:v>
                </c:pt>
                <c:pt idx="165" formatCode="0">
                  <c:v>164</c:v>
                </c:pt>
                <c:pt idx="166" formatCode="0">
                  <c:v>165</c:v>
                </c:pt>
                <c:pt idx="167" formatCode="0">
                  <c:v>166</c:v>
                </c:pt>
                <c:pt idx="168" formatCode="0">
                  <c:v>167</c:v>
                </c:pt>
                <c:pt idx="169" formatCode="0">
                  <c:v>168</c:v>
                </c:pt>
              </c:numCache>
            </c:numRef>
          </c:xVal>
          <c:yVal>
            <c:numRef>
              <c:f>'101v2'!$X$4:$X$173</c:f>
              <c:numCache>
                <c:formatCode>0.0000</c:formatCode>
                <c:ptCount val="170"/>
                <c:pt idx="2">
                  <c:v>5.0289573382727744</c:v>
                </c:pt>
                <c:pt idx="3">
                  <c:v>3.8309202391264052</c:v>
                </c:pt>
                <c:pt idx="4">
                  <c:v>2.8021424591738207</c:v>
                </c:pt>
                <c:pt idx="5">
                  <c:v>2.0127335039831222</c:v>
                </c:pt>
                <c:pt idx="6">
                  <c:v>1.5164902892905756</c:v>
                </c:pt>
                <c:pt idx="7">
                  <c:v>1.3472309700967915</c:v>
                </c:pt>
                <c:pt idx="8">
                  <c:v>1.5164902892905756</c:v>
                </c:pt>
                <c:pt idx="9">
                  <c:v>2.0127335039831213</c:v>
                </c:pt>
                <c:pt idx="10">
                  <c:v>2.8021424591738202</c:v>
                </c:pt>
                <c:pt idx="11">
                  <c:v>3.8309202391264052</c:v>
                </c:pt>
                <c:pt idx="12">
                  <c:v>5.0289573382727735</c:v>
                </c:pt>
                <c:pt idx="13">
                  <c:v>6.3146095081560185</c:v>
                </c:pt>
                <c:pt idx="14">
                  <c:v>7.6002616780392653</c:v>
                </c:pt>
                <c:pt idx="15">
                  <c:v>8.7982987771856305</c:v>
                </c:pt>
                <c:pt idx="16">
                  <c:v>9.8270765571382146</c:v>
                </c:pt>
                <c:pt idx="17">
                  <c:v>10.616485512328913</c:v>
                </c:pt>
                <c:pt idx="18">
                  <c:v>11.112728727021461</c:v>
                </c:pt>
                <c:pt idx="19">
                  <c:v>11.281988046215245</c:v>
                </c:pt>
                <c:pt idx="20">
                  <c:v>11.112728727021462</c:v>
                </c:pt>
                <c:pt idx="21">
                  <c:v>10.616485512328914</c:v>
                </c:pt>
                <c:pt idx="22">
                  <c:v>9.8270765571382164</c:v>
                </c:pt>
                <c:pt idx="23">
                  <c:v>8.798298777185634</c:v>
                </c:pt>
                <c:pt idx="24">
                  <c:v>7.6002616780392689</c:v>
                </c:pt>
                <c:pt idx="25">
                  <c:v>6.3146095081560203</c:v>
                </c:pt>
                <c:pt idx="26">
                  <c:v>4.8371207261255407</c:v>
                </c:pt>
                <c:pt idx="27">
                  <c:v>3.6390836269791729</c:v>
                </c:pt>
                <c:pt idx="28">
                  <c:v>2.6103058470265892</c:v>
                </c:pt>
                <c:pt idx="29">
                  <c:v>1.8208968918358912</c:v>
                </c:pt>
                <c:pt idx="30">
                  <c:v>1.3246536771433435</c:v>
                </c:pt>
                <c:pt idx="31">
                  <c:v>1.1553943579495594</c:v>
                </c:pt>
                <c:pt idx="32">
                  <c:v>1.3246536771433426</c:v>
                </c:pt>
                <c:pt idx="33">
                  <c:v>1.8208968918358877</c:v>
                </c:pt>
                <c:pt idx="34">
                  <c:v>2.6103058470265905</c:v>
                </c:pt>
                <c:pt idx="35">
                  <c:v>3.6390836269791738</c:v>
                </c:pt>
                <c:pt idx="36">
                  <c:v>4.8371207261255424</c:v>
                </c:pt>
                <c:pt idx="37">
                  <c:v>6.1227728960087848</c:v>
                </c:pt>
                <c:pt idx="38">
                  <c:v>7.408425065892029</c:v>
                </c:pt>
                <c:pt idx="39">
                  <c:v>8.6064621650383959</c:v>
                </c:pt>
                <c:pt idx="40">
                  <c:v>9.63523994499098</c:v>
                </c:pt>
                <c:pt idx="41">
                  <c:v>10.424648900181685</c:v>
                </c:pt>
                <c:pt idx="42">
                  <c:v>10.920892114874226</c:v>
                </c:pt>
                <c:pt idx="43">
                  <c:v>11.090151434068014</c:v>
                </c:pt>
                <c:pt idx="44">
                  <c:v>10.92089211487423</c:v>
                </c:pt>
                <c:pt idx="45">
                  <c:v>10.424648900181685</c:v>
                </c:pt>
                <c:pt idx="46">
                  <c:v>9.6352399449909836</c:v>
                </c:pt>
                <c:pt idx="47">
                  <c:v>8.6064621650384066</c:v>
                </c:pt>
                <c:pt idx="48">
                  <c:v>7.4084250658920325</c:v>
                </c:pt>
                <c:pt idx="49">
                  <c:v>6.1227728960087893</c:v>
                </c:pt>
                <c:pt idx="50">
                  <c:v>5.3746349688098327</c:v>
                </c:pt>
                <c:pt idx="51">
                  <c:v>4.1765978696634569</c:v>
                </c:pt>
                <c:pt idx="52">
                  <c:v>3.1478200897108799</c:v>
                </c:pt>
                <c:pt idx="53">
                  <c:v>2.3584111345201761</c:v>
                </c:pt>
                <c:pt idx="54">
                  <c:v>1.8621679198276311</c:v>
                </c:pt>
                <c:pt idx="55">
                  <c:v>1.6929086006338461</c:v>
                </c:pt>
                <c:pt idx="56">
                  <c:v>1.8621679198276311</c:v>
                </c:pt>
                <c:pt idx="57">
                  <c:v>2.3584111345201735</c:v>
                </c:pt>
                <c:pt idx="58">
                  <c:v>3.1478200897108697</c:v>
                </c:pt>
                <c:pt idx="59">
                  <c:v>4.1765978696634596</c:v>
                </c:pt>
                <c:pt idx="60">
                  <c:v>5.3746349688098274</c:v>
                </c:pt>
                <c:pt idx="61">
                  <c:v>6.6602871386930627</c:v>
                </c:pt>
                <c:pt idx="62">
                  <c:v>7.9459393085763139</c:v>
                </c:pt>
                <c:pt idx="63">
                  <c:v>9.1439764077226826</c:v>
                </c:pt>
                <c:pt idx="64">
                  <c:v>10.172754187675272</c:v>
                </c:pt>
                <c:pt idx="65">
                  <c:v>10.962163142865965</c:v>
                </c:pt>
                <c:pt idx="66">
                  <c:v>11.458406357558516</c:v>
                </c:pt>
                <c:pt idx="67">
                  <c:v>11.627665676752301</c:v>
                </c:pt>
                <c:pt idx="68">
                  <c:v>11.458406357558518</c:v>
                </c:pt>
                <c:pt idx="69">
                  <c:v>10.962163142865968</c:v>
                </c:pt>
                <c:pt idx="70">
                  <c:v>10.172754187675277</c:v>
                </c:pt>
                <c:pt idx="71">
                  <c:v>9.1439764077226879</c:v>
                </c:pt>
                <c:pt idx="72">
                  <c:v>7.9459393085763121</c:v>
                </c:pt>
                <c:pt idx="73">
                  <c:v>6.6602871386930769</c:v>
                </c:pt>
                <c:pt idx="74">
                  <c:v>6.2367408782920206</c:v>
                </c:pt>
                <c:pt idx="75">
                  <c:v>5.0387037791456439</c:v>
                </c:pt>
                <c:pt idx="76">
                  <c:v>4.0099259991930536</c:v>
                </c:pt>
                <c:pt idx="77">
                  <c:v>3.2205170440023605</c:v>
                </c:pt>
                <c:pt idx="78">
                  <c:v>2.7242738293098099</c:v>
                </c:pt>
                <c:pt idx="79">
                  <c:v>2.5550145101160249</c:v>
                </c:pt>
                <c:pt idx="80">
                  <c:v>2.7242738293098081</c:v>
                </c:pt>
                <c:pt idx="81">
                  <c:v>3.2205170440023561</c:v>
                </c:pt>
                <c:pt idx="82">
                  <c:v>4.0099259991930483</c:v>
                </c:pt>
                <c:pt idx="83">
                  <c:v>5.0387037791456217</c:v>
                </c:pt>
                <c:pt idx="84">
                  <c:v>6.2367408782920135</c:v>
                </c:pt>
                <c:pt idx="85">
                  <c:v>7.5223930481752479</c:v>
                </c:pt>
                <c:pt idx="86">
                  <c:v>8.8080452180584992</c:v>
                </c:pt>
                <c:pt idx="87">
                  <c:v>10.006082317204859</c:v>
                </c:pt>
                <c:pt idx="88">
                  <c:v>11.03486009715744</c:v>
                </c:pt>
                <c:pt idx="89">
                  <c:v>11.824269052348143</c:v>
                </c:pt>
                <c:pt idx="90">
                  <c:v>12.320512267040694</c:v>
                </c:pt>
                <c:pt idx="91">
                  <c:v>12.489771586234481</c:v>
                </c:pt>
                <c:pt idx="92">
                  <c:v>12.320512267040698</c:v>
                </c:pt>
                <c:pt idx="93">
                  <c:v>11.824269052348157</c:v>
                </c:pt>
                <c:pt idx="94">
                  <c:v>11.034860097157457</c:v>
                </c:pt>
                <c:pt idx="95">
                  <c:v>10.006082317204868</c:v>
                </c:pt>
                <c:pt idx="96">
                  <c:v>8.8080452180584921</c:v>
                </c:pt>
                <c:pt idx="97">
                  <c:v>7.5223930481752577</c:v>
                </c:pt>
                <c:pt idx="98">
                  <c:v>6.77425512097631</c:v>
                </c:pt>
                <c:pt idx="99">
                  <c:v>5.5762180218299324</c:v>
                </c:pt>
                <c:pt idx="100">
                  <c:v>4.5474402418773412</c:v>
                </c:pt>
                <c:pt idx="101">
                  <c:v>3.7580312866866383</c:v>
                </c:pt>
                <c:pt idx="102">
                  <c:v>3.261788071994097</c:v>
                </c:pt>
                <c:pt idx="103">
                  <c:v>3.092528752800312</c:v>
                </c:pt>
                <c:pt idx="104">
                  <c:v>3.2617880719940944</c:v>
                </c:pt>
                <c:pt idx="105">
                  <c:v>3.7580312866866428</c:v>
                </c:pt>
                <c:pt idx="106">
                  <c:v>4.5474402418773465</c:v>
                </c:pt>
                <c:pt idx="107">
                  <c:v>5.5762180218299235</c:v>
                </c:pt>
                <c:pt idx="108">
                  <c:v>6.7742551209762825</c:v>
                </c:pt>
                <c:pt idx="109">
                  <c:v>8.0599072908595346</c:v>
                </c:pt>
                <c:pt idx="110">
                  <c:v>9.3455594607427699</c:v>
                </c:pt>
                <c:pt idx="111">
                  <c:v>10.543596559889162</c:v>
                </c:pt>
                <c:pt idx="112">
                  <c:v>11.572374339841739</c:v>
                </c:pt>
                <c:pt idx="113">
                  <c:v>12.361783295032431</c:v>
                </c:pt>
                <c:pt idx="114">
                  <c:v>12.858026509724983</c:v>
                </c:pt>
                <c:pt idx="115">
                  <c:v>13.027285828918767</c:v>
                </c:pt>
                <c:pt idx="116">
                  <c:v>12.858026509724981</c:v>
                </c:pt>
                <c:pt idx="117">
                  <c:v>12.361783295032437</c:v>
                </c:pt>
                <c:pt idx="118">
                  <c:v>11.572374339841746</c:v>
                </c:pt>
                <c:pt idx="119">
                  <c:v>10.543596559889158</c:v>
                </c:pt>
                <c:pt idx="120">
                  <c:v>9.3455594607427983</c:v>
                </c:pt>
                <c:pt idx="121">
                  <c:v>8.059907290859563</c:v>
                </c:pt>
                <c:pt idx="122">
                  <c:v>6.5824185088290621</c:v>
                </c:pt>
                <c:pt idx="123">
                  <c:v>5.3843814096827014</c:v>
                </c:pt>
                <c:pt idx="124">
                  <c:v>4.3556036297301226</c:v>
                </c:pt>
                <c:pt idx="125">
                  <c:v>3.5661946745394171</c:v>
                </c:pt>
                <c:pt idx="126">
                  <c:v>3.0699514598468656</c:v>
                </c:pt>
                <c:pt idx="127">
                  <c:v>2.9006921406530797</c:v>
                </c:pt>
                <c:pt idx="128">
                  <c:v>3.0699514598468665</c:v>
                </c:pt>
                <c:pt idx="129">
                  <c:v>3.5661946745394011</c:v>
                </c:pt>
                <c:pt idx="130">
                  <c:v>4.3556036297301004</c:v>
                </c:pt>
                <c:pt idx="131">
                  <c:v>5.3843814096826907</c:v>
                </c:pt>
                <c:pt idx="132">
                  <c:v>6.5824185088290657</c:v>
                </c:pt>
                <c:pt idx="133">
                  <c:v>7.8680706787123187</c:v>
                </c:pt>
                <c:pt idx="134">
                  <c:v>9.1537228485955353</c:v>
                </c:pt>
                <c:pt idx="135">
                  <c:v>10.351759947741913</c:v>
                </c:pt>
                <c:pt idx="136">
                  <c:v>11.380537727694504</c:v>
                </c:pt>
                <c:pt idx="137">
                  <c:v>12.169946682885206</c:v>
                </c:pt>
                <c:pt idx="138">
                  <c:v>12.666189897577754</c:v>
                </c:pt>
                <c:pt idx="139">
                  <c:v>12.835449216771535</c:v>
                </c:pt>
                <c:pt idx="140">
                  <c:v>12.666189897577754</c:v>
                </c:pt>
                <c:pt idx="141">
                  <c:v>12.169946682885206</c:v>
                </c:pt>
                <c:pt idx="142">
                  <c:v>11.380537727694527</c:v>
                </c:pt>
                <c:pt idx="143">
                  <c:v>10.351759947741911</c:v>
                </c:pt>
                <c:pt idx="144">
                  <c:v>9.1537228485955673</c:v>
                </c:pt>
                <c:pt idx="145">
                  <c:v>7.8680706787123151</c:v>
                </c:pt>
                <c:pt idx="146">
                  <c:v>5.8056879235509182</c:v>
                </c:pt>
                <c:pt idx="147">
                  <c:v>4.6076508244045744</c:v>
                </c:pt>
                <c:pt idx="148">
                  <c:v>3.5788730444519548</c:v>
                </c:pt>
                <c:pt idx="149">
                  <c:v>2.7894640892612732</c:v>
                </c:pt>
                <c:pt idx="150">
                  <c:v>2.2932208745687221</c:v>
                </c:pt>
                <c:pt idx="151">
                  <c:v>2.1239615553749362</c:v>
                </c:pt>
                <c:pt idx="152">
                  <c:v>2.2932208745687133</c:v>
                </c:pt>
                <c:pt idx="153">
                  <c:v>2.7894640892612563</c:v>
                </c:pt>
                <c:pt idx="154">
                  <c:v>3.5788730444519565</c:v>
                </c:pt>
                <c:pt idx="155">
                  <c:v>4.6076508244045451</c:v>
                </c:pt>
                <c:pt idx="156">
                  <c:v>5.8056879235509209</c:v>
                </c:pt>
                <c:pt idx="157">
                  <c:v>7.0913400934341375</c:v>
                </c:pt>
                <c:pt idx="158">
                  <c:v>8.3769922633173888</c:v>
                </c:pt>
                <c:pt idx="159">
                  <c:v>9.5750293624637681</c:v>
                </c:pt>
                <c:pt idx="160">
                  <c:v>10.603807142416358</c:v>
                </c:pt>
                <c:pt idx="161">
                  <c:v>11.393216097607061</c:v>
                </c:pt>
                <c:pt idx="162">
                  <c:v>11.8894593122996</c:v>
                </c:pt>
                <c:pt idx="163">
                  <c:v>12.05871863149339</c:v>
                </c:pt>
                <c:pt idx="164">
                  <c:v>11.889459312299609</c:v>
                </c:pt>
                <c:pt idx="165">
                  <c:v>11.393216097607079</c:v>
                </c:pt>
                <c:pt idx="166">
                  <c:v>10.603807142416382</c:v>
                </c:pt>
                <c:pt idx="167">
                  <c:v>9.5750293624637663</c:v>
                </c:pt>
                <c:pt idx="168">
                  <c:v>8.3769922633173888</c:v>
                </c:pt>
                <c:pt idx="169">
                  <c:v>7.0913400934341722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04C-40BD-B036-F1044085CA1B}"/>
            </c:ext>
          </c:extLst>
        </c:ser>
        <c:ser>
          <c:idx val="4"/>
          <c:order val="4"/>
          <c:tx>
            <c:strRef>
              <c:f>'101v2'!$Y$3</c:f>
              <c:strCache>
                <c:ptCount val="1"/>
                <c:pt idx="0">
                  <c:v>Int Window Temp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'101v2'!$L$4:$L$173</c:f>
              <c:numCache>
                <c:formatCode>0.0000</c:formatCode>
                <c:ptCount val="170"/>
                <c:pt idx="2" formatCode="0">
                  <c:v>1</c:v>
                </c:pt>
                <c:pt idx="3" formatCode="0">
                  <c:v>2</c:v>
                </c:pt>
                <c:pt idx="4" formatCode="0">
                  <c:v>3</c:v>
                </c:pt>
                <c:pt idx="5" formatCode="0">
                  <c:v>4</c:v>
                </c:pt>
                <c:pt idx="6" formatCode="0">
                  <c:v>5</c:v>
                </c:pt>
                <c:pt idx="7" formatCode="0">
                  <c:v>6</c:v>
                </c:pt>
                <c:pt idx="8" formatCode="0">
                  <c:v>7</c:v>
                </c:pt>
                <c:pt idx="9" formatCode="0">
                  <c:v>8</c:v>
                </c:pt>
                <c:pt idx="10" formatCode="0">
                  <c:v>9</c:v>
                </c:pt>
                <c:pt idx="11" formatCode="0">
                  <c:v>10</c:v>
                </c:pt>
                <c:pt idx="12" formatCode="0">
                  <c:v>11</c:v>
                </c:pt>
                <c:pt idx="13" formatCode="0">
                  <c:v>12</c:v>
                </c:pt>
                <c:pt idx="14" formatCode="0">
                  <c:v>13</c:v>
                </c:pt>
                <c:pt idx="15" formatCode="0">
                  <c:v>14</c:v>
                </c:pt>
                <c:pt idx="16" formatCode="0">
                  <c:v>15</c:v>
                </c:pt>
                <c:pt idx="17" formatCode="0">
                  <c:v>16</c:v>
                </c:pt>
                <c:pt idx="18" formatCode="0">
                  <c:v>17</c:v>
                </c:pt>
                <c:pt idx="19" formatCode="0">
                  <c:v>18</c:v>
                </c:pt>
                <c:pt idx="20" formatCode="0">
                  <c:v>19</c:v>
                </c:pt>
                <c:pt idx="21" formatCode="0">
                  <c:v>20</c:v>
                </c:pt>
                <c:pt idx="22" formatCode="0">
                  <c:v>21</c:v>
                </c:pt>
                <c:pt idx="23" formatCode="0">
                  <c:v>22</c:v>
                </c:pt>
                <c:pt idx="24" formatCode="0">
                  <c:v>23</c:v>
                </c:pt>
                <c:pt idx="25" formatCode="0">
                  <c:v>24</c:v>
                </c:pt>
                <c:pt idx="26" formatCode="0">
                  <c:v>25</c:v>
                </c:pt>
                <c:pt idx="27" formatCode="0">
                  <c:v>26</c:v>
                </c:pt>
                <c:pt idx="28" formatCode="0">
                  <c:v>27</c:v>
                </c:pt>
                <c:pt idx="29" formatCode="0">
                  <c:v>28</c:v>
                </c:pt>
                <c:pt idx="30" formatCode="0">
                  <c:v>29</c:v>
                </c:pt>
                <c:pt idx="31" formatCode="0">
                  <c:v>30</c:v>
                </c:pt>
                <c:pt idx="32" formatCode="0">
                  <c:v>31</c:v>
                </c:pt>
                <c:pt idx="33" formatCode="0">
                  <c:v>32</c:v>
                </c:pt>
                <c:pt idx="34" formatCode="0">
                  <c:v>33</c:v>
                </c:pt>
                <c:pt idx="35" formatCode="0">
                  <c:v>34</c:v>
                </c:pt>
                <c:pt idx="36" formatCode="0">
                  <c:v>35</c:v>
                </c:pt>
                <c:pt idx="37" formatCode="0">
                  <c:v>36</c:v>
                </c:pt>
                <c:pt idx="38" formatCode="0">
                  <c:v>37</c:v>
                </c:pt>
                <c:pt idx="39" formatCode="0">
                  <c:v>38</c:v>
                </c:pt>
                <c:pt idx="40" formatCode="0">
                  <c:v>39</c:v>
                </c:pt>
                <c:pt idx="41" formatCode="0">
                  <c:v>40</c:v>
                </c:pt>
                <c:pt idx="42" formatCode="0">
                  <c:v>41</c:v>
                </c:pt>
                <c:pt idx="43" formatCode="0">
                  <c:v>42</c:v>
                </c:pt>
                <c:pt idx="44" formatCode="0">
                  <c:v>43</c:v>
                </c:pt>
                <c:pt idx="45" formatCode="0">
                  <c:v>44</c:v>
                </c:pt>
                <c:pt idx="46" formatCode="0">
                  <c:v>45</c:v>
                </c:pt>
                <c:pt idx="47" formatCode="0">
                  <c:v>46</c:v>
                </c:pt>
                <c:pt idx="48" formatCode="0">
                  <c:v>47</c:v>
                </c:pt>
                <c:pt idx="49" formatCode="0">
                  <c:v>48</c:v>
                </c:pt>
                <c:pt idx="50" formatCode="0">
                  <c:v>49</c:v>
                </c:pt>
                <c:pt idx="51" formatCode="0">
                  <c:v>50</c:v>
                </c:pt>
                <c:pt idx="52" formatCode="0">
                  <c:v>51</c:v>
                </c:pt>
                <c:pt idx="53" formatCode="0">
                  <c:v>52</c:v>
                </c:pt>
                <c:pt idx="54" formatCode="0">
                  <c:v>53</c:v>
                </c:pt>
                <c:pt idx="55" formatCode="0">
                  <c:v>54</c:v>
                </c:pt>
                <c:pt idx="56" formatCode="0">
                  <c:v>55</c:v>
                </c:pt>
                <c:pt idx="57" formatCode="0">
                  <c:v>56</c:v>
                </c:pt>
                <c:pt idx="58" formatCode="0">
                  <c:v>57</c:v>
                </c:pt>
                <c:pt idx="59" formatCode="0">
                  <c:v>58</c:v>
                </c:pt>
                <c:pt idx="60" formatCode="0">
                  <c:v>59</c:v>
                </c:pt>
                <c:pt idx="61" formatCode="0">
                  <c:v>60</c:v>
                </c:pt>
                <c:pt idx="62" formatCode="0">
                  <c:v>61</c:v>
                </c:pt>
                <c:pt idx="63" formatCode="0">
                  <c:v>62</c:v>
                </c:pt>
                <c:pt idx="64" formatCode="0">
                  <c:v>63</c:v>
                </c:pt>
                <c:pt idx="65" formatCode="0">
                  <c:v>64</c:v>
                </c:pt>
                <c:pt idx="66" formatCode="0">
                  <c:v>65</c:v>
                </c:pt>
                <c:pt idx="67" formatCode="0">
                  <c:v>66</c:v>
                </c:pt>
                <c:pt idx="68" formatCode="0">
                  <c:v>67</c:v>
                </c:pt>
                <c:pt idx="69" formatCode="0">
                  <c:v>68</c:v>
                </c:pt>
                <c:pt idx="70" formatCode="0">
                  <c:v>69</c:v>
                </c:pt>
                <c:pt idx="71" formatCode="0">
                  <c:v>70</c:v>
                </c:pt>
                <c:pt idx="72" formatCode="0">
                  <c:v>71</c:v>
                </c:pt>
                <c:pt idx="73" formatCode="0">
                  <c:v>72</c:v>
                </c:pt>
                <c:pt idx="74" formatCode="0">
                  <c:v>73</c:v>
                </c:pt>
                <c:pt idx="75" formatCode="0">
                  <c:v>74</c:v>
                </c:pt>
                <c:pt idx="76" formatCode="0">
                  <c:v>75</c:v>
                </c:pt>
                <c:pt idx="77" formatCode="0">
                  <c:v>76</c:v>
                </c:pt>
                <c:pt idx="78" formatCode="0">
                  <c:v>77</c:v>
                </c:pt>
                <c:pt idx="79" formatCode="0">
                  <c:v>78</c:v>
                </c:pt>
                <c:pt idx="80" formatCode="0">
                  <c:v>79</c:v>
                </c:pt>
                <c:pt idx="81" formatCode="0">
                  <c:v>80</c:v>
                </c:pt>
                <c:pt idx="82" formatCode="0">
                  <c:v>81</c:v>
                </c:pt>
                <c:pt idx="83" formatCode="0">
                  <c:v>82</c:v>
                </c:pt>
                <c:pt idx="84" formatCode="0">
                  <c:v>83</c:v>
                </c:pt>
                <c:pt idx="85" formatCode="0">
                  <c:v>84</c:v>
                </c:pt>
                <c:pt idx="86" formatCode="0">
                  <c:v>85</c:v>
                </c:pt>
                <c:pt idx="87" formatCode="0">
                  <c:v>86</c:v>
                </c:pt>
                <c:pt idx="88" formatCode="0">
                  <c:v>87</c:v>
                </c:pt>
                <c:pt idx="89" formatCode="0">
                  <c:v>88</c:v>
                </c:pt>
                <c:pt idx="90" formatCode="0">
                  <c:v>89</c:v>
                </c:pt>
                <c:pt idx="91" formatCode="0">
                  <c:v>90</c:v>
                </c:pt>
                <c:pt idx="92" formatCode="0">
                  <c:v>91</c:v>
                </c:pt>
                <c:pt idx="93" formatCode="0">
                  <c:v>92</c:v>
                </c:pt>
                <c:pt idx="94" formatCode="0">
                  <c:v>93</c:v>
                </c:pt>
                <c:pt idx="95" formatCode="0">
                  <c:v>94</c:v>
                </c:pt>
                <c:pt idx="96" formatCode="0">
                  <c:v>95</c:v>
                </c:pt>
                <c:pt idx="97" formatCode="0">
                  <c:v>96</c:v>
                </c:pt>
                <c:pt idx="98" formatCode="0">
                  <c:v>97</c:v>
                </c:pt>
                <c:pt idx="99" formatCode="0">
                  <c:v>98</c:v>
                </c:pt>
                <c:pt idx="100" formatCode="0">
                  <c:v>99</c:v>
                </c:pt>
                <c:pt idx="101" formatCode="0">
                  <c:v>100</c:v>
                </c:pt>
                <c:pt idx="102" formatCode="0">
                  <c:v>101</c:v>
                </c:pt>
                <c:pt idx="103" formatCode="0">
                  <c:v>102</c:v>
                </c:pt>
                <c:pt idx="104" formatCode="0">
                  <c:v>103</c:v>
                </c:pt>
                <c:pt idx="105" formatCode="0">
                  <c:v>104</c:v>
                </c:pt>
                <c:pt idx="106" formatCode="0">
                  <c:v>105</c:v>
                </c:pt>
                <c:pt idx="107" formatCode="0">
                  <c:v>106</c:v>
                </c:pt>
                <c:pt idx="108" formatCode="0">
                  <c:v>107</c:v>
                </c:pt>
                <c:pt idx="109" formatCode="0">
                  <c:v>108</c:v>
                </c:pt>
                <c:pt idx="110" formatCode="0">
                  <c:v>109</c:v>
                </c:pt>
                <c:pt idx="111" formatCode="0">
                  <c:v>110</c:v>
                </c:pt>
                <c:pt idx="112" formatCode="0">
                  <c:v>111</c:v>
                </c:pt>
                <c:pt idx="113" formatCode="0">
                  <c:v>112</c:v>
                </c:pt>
                <c:pt idx="114" formatCode="0">
                  <c:v>113</c:v>
                </c:pt>
                <c:pt idx="115" formatCode="0">
                  <c:v>114</c:v>
                </c:pt>
                <c:pt idx="116" formatCode="0">
                  <c:v>115</c:v>
                </c:pt>
                <c:pt idx="117" formatCode="0">
                  <c:v>116</c:v>
                </c:pt>
                <c:pt idx="118" formatCode="0">
                  <c:v>117</c:v>
                </c:pt>
                <c:pt idx="119" formatCode="0">
                  <c:v>118</c:v>
                </c:pt>
                <c:pt idx="120" formatCode="0">
                  <c:v>119</c:v>
                </c:pt>
                <c:pt idx="121" formatCode="0">
                  <c:v>120</c:v>
                </c:pt>
                <c:pt idx="122" formatCode="0">
                  <c:v>121</c:v>
                </c:pt>
                <c:pt idx="123" formatCode="0">
                  <c:v>122</c:v>
                </c:pt>
                <c:pt idx="124" formatCode="0">
                  <c:v>123</c:v>
                </c:pt>
                <c:pt idx="125" formatCode="0">
                  <c:v>124</c:v>
                </c:pt>
                <c:pt idx="126" formatCode="0">
                  <c:v>125</c:v>
                </c:pt>
                <c:pt idx="127" formatCode="0">
                  <c:v>126</c:v>
                </c:pt>
                <c:pt idx="128" formatCode="0">
                  <c:v>127</c:v>
                </c:pt>
                <c:pt idx="129" formatCode="0">
                  <c:v>128</c:v>
                </c:pt>
                <c:pt idx="130" formatCode="0">
                  <c:v>129</c:v>
                </c:pt>
                <c:pt idx="131" formatCode="0">
                  <c:v>130</c:v>
                </c:pt>
                <c:pt idx="132" formatCode="0">
                  <c:v>131</c:v>
                </c:pt>
                <c:pt idx="133" formatCode="0">
                  <c:v>132</c:v>
                </c:pt>
                <c:pt idx="134" formatCode="0">
                  <c:v>133</c:v>
                </c:pt>
                <c:pt idx="135" formatCode="0">
                  <c:v>134</c:v>
                </c:pt>
                <c:pt idx="136" formatCode="0">
                  <c:v>135</c:v>
                </c:pt>
                <c:pt idx="137" formatCode="0">
                  <c:v>136</c:v>
                </c:pt>
                <c:pt idx="138" formatCode="0">
                  <c:v>137</c:v>
                </c:pt>
                <c:pt idx="139" formatCode="0">
                  <c:v>138</c:v>
                </c:pt>
                <c:pt idx="140" formatCode="0">
                  <c:v>139</c:v>
                </c:pt>
                <c:pt idx="141" formatCode="0">
                  <c:v>140</c:v>
                </c:pt>
                <c:pt idx="142" formatCode="0">
                  <c:v>141</c:v>
                </c:pt>
                <c:pt idx="143" formatCode="0">
                  <c:v>142</c:v>
                </c:pt>
                <c:pt idx="144" formatCode="0">
                  <c:v>143</c:v>
                </c:pt>
                <c:pt idx="145" formatCode="0">
                  <c:v>144</c:v>
                </c:pt>
                <c:pt idx="146" formatCode="0">
                  <c:v>145</c:v>
                </c:pt>
                <c:pt idx="147" formatCode="0">
                  <c:v>146</c:v>
                </c:pt>
                <c:pt idx="148" formatCode="0">
                  <c:v>147</c:v>
                </c:pt>
                <c:pt idx="149" formatCode="0">
                  <c:v>148</c:v>
                </c:pt>
                <c:pt idx="150" formatCode="0">
                  <c:v>149</c:v>
                </c:pt>
                <c:pt idx="151" formatCode="0">
                  <c:v>150</c:v>
                </c:pt>
                <c:pt idx="152" formatCode="0">
                  <c:v>151</c:v>
                </c:pt>
                <c:pt idx="153" formatCode="0">
                  <c:v>152</c:v>
                </c:pt>
                <c:pt idx="154" formatCode="0">
                  <c:v>153</c:v>
                </c:pt>
                <c:pt idx="155" formatCode="0">
                  <c:v>154</c:v>
                </c:pt>
                <c:pt idx="156" formatCode="0">
                  <c:v>155</c:v>
                </c:pt>
                <c:pt idx="157" formatCode="0">
                  <c:v>156</c:v>
                </c:pt>
                <c:pt idx="158" formatCode="0">
                  <c:v>157</c:v>
                </c:pt>
                <c:pt idx="159" formatCode="0">
                  <c:v>158</c:v>
                </c:pt>
                <c:pt idx="160" formatCode="0">
                  <c:v>159</c:v>
                </c:pt>
                <c:pt idx="161" formatCode="0">
                  <c:v>160</c:v>
                </c:pt>
                <c:pt idx="162" formatCode="0">
                  <c:v>161</c:v>
                </c:pt>
                <c:pt idx="163" formatCode="0">
                  <c:v>162</c:v>
                </c:pt>
                <c:pt idx="164" formatCode="0">
                  <c:v>163</c:v>
                </c:pt>
                <c:pt idx="165" formatCode="0">
                  <c:v>164</c:v>
                </c:pt>
                <c:pt idx="166" formatCode="0">
                  <c:v>165</c:v>
                </c:pt>
                <c:pt idx="167" formatCode="0">
                  <c:v>166</c:v>
                </c:pt>
                <c:pt idx="168" formatCode="0">
                  <c:v>167</c:v>
                </c:pt>
                <c:pt idx="169" formatCode="0">
                  <c:v>168</c:v>
                </c:pt>
              </c:numCache>
            </c:numRef>
          </c:xVal>
          <c:yVal>
            <c:numRef>
              <c:f>'101v2'!$Y$4:$Y$173</c:f>
              <c:numCache>
                <c:formatCode>0.0000</c:formatCode>
                <c:ptCount val="170"/>
                <c:pt idx="2">
                  <c:v>18.384794532803472</c:v>
                </c:pt>
                <c:pt idx="3">
                  <c:v>18.188619916158061</c:v>
                </c:pt>
                <c:pt idx="4">
                  <c:v>18.020160953794274</c:v>
                </c:pt>
                <c:pt idx="5">
                  <c:v>17.890897845605611</c:v>
                </c:pt>
                <c:pt idx="6">
                  <c:v>17.809639658797739</c:v>
                </c:pt>
                <c:pt idx="7">
                  <c:v>17.781924004516114</c:v>
                </c:pt>
                <c:pt idx="8">
                  <c:v>17.809639658797739</c:v>
                </c:pt>
                <c:pt idx="9">
                  <c:v>17.890897845605611</c:v>
                </c:pt>
                <c:pt idx="10">
                  <c:v>18.020160953794274</c:v>
                </c:pt>
                <c:pt idx="11">
                  <c:v>18.188619916158061</c:v>
                </c:pt>
                <c:pt idx="12">
                  <c:v>18.384794532803472</c:v>
                </c:pt>
                <c:pt idx="13">
                  <c:v>18.595315827800007</c:v>
                </c:pt>
                <c:pt idx="14">
                  <c:v>18.805837122796543</c:v>
                </c:pt>
                <c:pt idx="15">
                  <c:v>19.002011739441954</c:v>
                </c:pt>
                <c:pt idx="16">
                  <c:v>19.170470701805741</c:v>
                </c:pt>
                <c:pt idx="17">
                  <c:v>19.299733809994404</c:v>
                </c:pt>
                <c:pt idx="18">
                  <c:v>19.380991996802276</c:v>
                </c:pt>
                <c:pt idx="19">
                  <c:v>19.408707651083905</c:v>
                </c:pt>
                <c:pt idx="20">
                  <c:v>19.380991996802276</c:v>
                </c:pt>
                <c:pt idx="21">
                  <c:v>19.299733809994404</c:v>
                </c:pt>
                <c:pt idx="22">
                  <c:v>19.170470701805741</c:v>
                </c:pt>
                <c:pt idx="23">
                  <c:v>19.002011739441954</c:v>
                </c:pt>
                <c:pt idx="24">
                  <c:v>18.805837122796543</c:v>
                </c:pt>
                <c:pt idx="25">
                  <c:v>18.595315827800007</c:v>
                </c:pt>
                <c:pt idx="26">
                  <c:v>18.353381921396569</c:v>
                </c:pt>
                <c:pt idx="27">
                  <c:v>18.157207304751157</c:v>
                </c:pt>
                <c:pt idx="28">
                  <c:v>17.988748342387371</c:v>
                </c:pt>
                <c:pt idx="29">
                  <c:v>17.859485234198708</c:v>
                </c:pt>
                <c:pt idx="30">
                  <c:v>17.778227047390835</c:v>
                </c:pt>
                <c:pt idx="31">
                  <c:v>17.75051139310921</c:v>
                </c:pt>
                <c:pt idx="32">
                  <c:v>17.778227047390835</c:v>
                </c:pt>
                <c:pt idx="33">
                  <c:v>17.859485234198708</c:v>
                </c:pt>
                <c:pt idx="34">
                  <c:v>17.988748342387371</c:v>
                </c:pt>
                <c:pt idx="35">
                  <c:v>18.157207304751157</c:v>
                </c:pt>
                <c:pt idx="36">
                  <c:v>18.353381921396569</c:v>
                </c:pt>
                <c:pt idx="37">
                  <c:v>18.563903216393104</c:v>
                </c:pt>
                <c:pt idx="38">
                  <c:v>18.77442451138964</c:v>
                </c:pt>
                <c:pt idx="39">
                  <c:v>18.970599128035051</c:v>
                </c:pt>
                <c:pt idx="40">
                  <c:v>19.139058090398837</c:v>
                </c:pt>
                <c:pt idx="41">
                  <c:v>19.2683211985875</c:v>
                </c:pt>
                <c:pt idx="42">
                  <c:v>19.349579385395373</c:v>
                </c:pt>
                <c:pt idx="43">
                  <c:v>19.377295039677001</c:v>
                </c:pt>
                <c:pt idx="44">
                  <c:v>19.349579385395373</c:v>
                </c:pt>
                <c:pt idx="45">
                  <c:v>19.2683211985875</c:v>
                </c:pt>
                <c:pt idx="46">
                  <c:v>19.139058090398837</c:v>
                </c:pt>
                <c:pt idx="47">
                  <c:v>18.970599128035055</c:v>
                </c:pt>
                <c:pt idx="48">
                  <c:v>18.77442451138964</c:v>
                </c:pt>
                <c:pt idx="49">
                  <c:v>18.563903216393108</c:v>
                </c:pt>
                <c:pt idx="50">
                  <c:v>18.441398102677745</c:v>
                </c:pt>
                <c:pt idx="51">
                  <c:v>18.24522348603233</c:v>
                </c:pt>
                <c:pt idx="52">
                  <c:v>18.076764523668547</c:v>
                </c:pt>
                <c:pt idx="53">
                  <c:v>17.947501415479884</c:v>
                </c:pt>
                <c:pt idx="54">
                  <c:v>17.866243228672012</c:v>
                </c:pt>
                <c:pt idx="55">
                  <c:v>17.838527574390383</c:v>
                </c:pt>
                <c:pt idx="56">
                  <c:v>17.866243228672012</c:v>
                </c:pt>
                <c:pt idx="57">
                  <c:v>17.947501415479884</c:v>
                </c:pt>
                <c:pt idx="58">
                  <c:v>18.076764523668547</c:v>
                </c:pt>
                <c:pt idx="59">
                  <c:v>18.24522348603233</c:v>
                </c:pt>
                <c:pt idx="60">
                  <c:v>18.441398102677741</c:v>
                </c:pt>
                <c:pt idx="61">
                  <c:v>18.651919397674277</c:v>
                </c:pt>
                <c:pt idx="62">
                  <c:v>18.862440692670816</c:v>
                </c:pt>
                <c:pt idx="63">
                  <c:v>19.058615309316227</c:v>
                </c:pt>
                <c:pt idx="64">
                  <c:v>19.22707427168001</c:v>
                </c:pt>
                <c:pt idx="65">
                  <c:v>19.356337379868673</c:v>
                </c:pt>
                <c:pt idx="66">
                  <c:v>19.437595566676549</c:v>
                </c:pt>
                <c:pt idx="67">
                  <c:v>19.465311220958174</c:v>
                </c:pt>
                <c:pt idx="68">
                  <c:v>19.437595566676549</c:v>
                </c:pt>
                <c:pt idx="69">
                  <c:v>19.356337379868677</c:v>
                </c:pt>
                <c:pt idx="70">
                  <c:v>19.227074271680014</c:v>
                </c:pt>
                <c:pt idx="71">
                  <c:v>19.058615309316227</c:v>
                </c:pt>
                <c:pt idx="72">
                  <c:v>18.862440692670816</c:v>
                </c:pt>
                <c:pt idx="73">
                  <c:v>18.651919397674281</c:v>
                </c:pt>
                <c:pt idx="74">
                  <c:v>18.582565096939369</c:v>
                </c:pt>
                <c:pt idx="75">
                  <c:v>18.386390480293958</c:v>
                </c:pt>
                <c:pt idx="76">
                  <c:v>18.217931517930172</c:v>
                </c:pt>
                <c:pt idx="77">
                  <c:v>18.088668409741508</c:v>
                </c:pt>
                <c:pt idx="78">
                  <c:v>18.007410222933636</c:v>
                </c:pt>
                <c:pt idx="79">
                  <c:v>17.979694568652011</c:v>
                </c:pt>
                <c:pt idx="80">
                  <c:v>18.007410222933636</c:v>
                </c:pt>
                <c:pt idx="81">
                  <c:v>18.088668409741508</c:v>
                </c:pt>
                <c:pt idx="82">
                  <c:v>18.217931517930172</c:v>
                </c:pt>
                <c:pt idx="83">
                  <c:v>18.386390480293954</c:v>
                </c:pt>
                <c:pt idx="84">
                  <c:v>18.582565096939369</c:v>
                </c:pt>
                <c:pt idx="85">
                  <c:v>18.793086391935905</c:v>
                </c:pt>
                <c:pt idx="86">
                  <c:v>19.00360768693244</c:v>
                </c:pt>
                <c:pt idx="87">
                  <c:v>19.199782303577852</c:v>
                </c:pt>
                <c:pt idx="88">
                  <c:v>19.368241265941634</c:v>
                </c:pt>
                <c:pt idx="89">
                  <c:v>19.497504374130301</c:v>
                </c:pt>
                <c:pt idx="90">
                  <c:v>19.578762560938173</c:v>
                </c:pt>
                <c:pt idx="91">
                  <c:v>19.606478215219802</c:v>
                </c:pt>
                <c:pt idx="92">
                  <c:v>19.578762560938173</c:v>
                </c:pt>
                <c:pt idx="93">
                  <c:v>19.497504374130301</c:v>
                </c:pt>
                <c:pt idx="94">
                  <c:v>19.368241265941638</c:v>
                </c:pt>
                <c:pt idx="95">
                  <c:v>19.199782303577855</c:v>
                </c:pt>
                <c:pt idx="96">
                  <c:v>19.00360768693244</c:v>
                </c:pt>
                <c:pt idx="97">
                  <c:v>18.793086391935905</c:v>
                </c:pt>
                <c:pt idx="98">
                  <c:v>18.670581278220546</c:v>
                </c:pt>
                <c:pt idx="99">
                  <c:v>18.474406661575131</c:v>
                </c:pt>
                <c:pt idx="100">
                  <c:v>18.305947699211348</c:v>
                </c:pt>
                <c:pt idx="101">
                  <c:v>18.176684591022681</c:v>
                </c:pt>
                <c:pt idx="102">
                  <c:v>18.095426404214809</c:v>
                </c:pt>
                <c:pt idx="103">
                  <c:v>18.067710749933184</c:v>
                </c:pt>
                <c:pt idx="104">
                  <c:v>18.095426404214809</c:v>
                </c:pt>
                <c:pt idx="105">
                  <c:v>18.176684591022685</c:v>
                </c:pt>
                <c:pt idx="106">
                  <c:v>18.305947699211348</c:v>
                </c:pt>
                <c:pt idx="107">
                  <c:v>18.474406661575131</c:v>
                </c:pt>
                <c:pt idx="108">
                  <c:v>18.670581278220542</c:v>
                </c:pt>
                <c:pt idx="109">
                  <c:v>18.881102573217078</c:v>
                </c:pt>
                <c:pt idx="110">
                  <c:v>19.091623868213613</c:v>
                </c:pt>
                <c:pt idx="111">
                  <c:v>19.287798484859028</c:v>
                </c:pt>
                <c:pt idx="112">
                  <c:v>19.456257447222811</c:v>
                </c:pt>
                <c:pt idx="113">
                  <c:v>19.585520555411474</c:v>
                </c:pt>
                <c:pt idx="114">
                  <c:v>19.666778742219346</c:v>
                </c:pt>
                <c:pt idx="115">
                  <c:v>19.694494396500975</c:v>
                </c:pt>
                <c:pt idx="116">
                  <c:v>19.666778742219346</c:v>
                </c:pt>
                <c:pt idx="117">
                  <c:v>19.585520555411478</c:v>
                </c:pt>
                <c:pt idx="118">
                  <c:v>19.456257447222814</c:v>
                </c:pt>
                <c:pt idx="119">
                  <c:v>19.287798484859028</c:v>
                </c:pt>
                <c:pt idx="120">
                  <c:v>19.091623868213617</c:v>
                </c:pt>
                <c:pt idx="121">
                  <c:v>18.881102573217085</c:v>
                </c:pt>
                <c:pt idx="122">
                  <c:v>18.639168666813639</c:v>
                </c:pt>
                <c:pt idx="123">
                  <c:v>18.442994050168231</c:v>
                </c:pt>
                <c:pt idx="124">
                  <c:v>18.274535087804445</c:v>
                </c:pt>
                <c:pt idx="125">
                  <c:v>18.145271979615782</c:v>
                </c:pt>
                <c:pt idx="126">
                  <c:v>18.064013792807909</c:v>
                </c:pt>
                <c:pt idx="127">
                  <c:v>18.036298138526281</c:v>
                </c:pt>
                <c:pt idx="128">
                  <c:v>18.064013792807909</c:v>
                </c:pt>
                <c:pt idx="129">
                  <c:v>18.145271979615778</c:v>
                </c:pt>
                <c:pt idx="130">
                  <c:v>18.274535087804441</c:v>
                </c:pt>
                <c:pt idx="131">
                  <c:v>18.442994050168227</c:v>
                </c:pt>
                <c:pt idx="132">
                  <c:v>18.639168666813642</c:v>
                </c:pt>
                <c:pt idx="133">
                  <c:v>18.849689961810178</c:v>
                </c:pt>
                <c:pt idx="134">
                  <c:v>19.06021125680671</c:v>
                </c:pt>
                <c:pt idx="135">
                  <c:v>19.256385873452125</c:v>
                </c:pt>
                <c:pt idx="136">
                  <c:v>19.424844835815907</c:v>
                </c:pt>
                <c:pt idx="137">
                  <c:v>19.554107944004574</c:v>
                </c:pt>
                <c:pt idx="138">
                  <c:v>19.635366130812447</c:v>
                </c:pt>
                <c:pt idx="139">
                  <c:v>19.663081785094072</c:v>
                </c:pt>
                <c:pt idx="140">
                  <c:v>19.635366130812447</c:v>
                </c:pt>
                <c:pt idx="141">
                  <c:v>19.554107944004574</c:v>
                </c:pt>
                <c:pt idx="142">
                  <c:v>19.424844835815911</c:v>
                </c:pt>
                <c:pt idx="143">
                  <c:v>19.256385873452121</c:v>
                </c:pt>
                <c:pt idx="144">
                  <c:v>19.060211256806717</c:v>
                </c:pt>
                <c:pt idx="145">
                  <c:v>18.849689961810178</c:v>
                </c:pt>
                <c:pt idx="146">
                  <c:v>18.511981599808557</c:v>
                </c:pt>
                <c:pt idx="147">
                  <c:v>18.315806983163149</c:v>
                </c:pt>
                <c:pt idx="148">
                  <c:v>18.14734802079936</c:v>
                </c:pt>
                <c:pt idx="149">
                  <c:v>18.018084912610696</c:v>
                </c:pt>
                <c:pt idx="150">
                  <c:v>17.936826725802824</c:v>
                </c:pt>
                <c:pt idx="151">
                  <c:v>17.909111071521195</c:v>
                </c:pt>
                <c:pt idx="152">
                  <c:v>17.936826725802824</c:v>
                </c:pt>
                <c:pt idx="153">
                  <c:v>18.018084912610696</c:v>
                </c:pt>
                <c:pt idx="154">
                  <c:v>18.14734802079936</c:v>
                </c:pt>
                <c:pt idx="155">
                  <c:v>18.315806983163142</c:v>
                </c:pt>
                <c:pt idx="156">
                  <c:v>18.511981599808557</c:v>
                </c:pt>
                <c:pt idx="157">
                  <c:v>18.722502894805089</c:v>
                </c:pt>
                <c:pt idx="158">
                  <c:v>18.933024189801625</c:v>
                </c:pt>
                <c:pt idx="159">
                  <c:v>19.12919880644704</c:v>
                </c:pt>
                <c:pt idx="160">
                  <c:v>19.297657768810826</c:v>
                </c:pt>
                <c:pt idx="161">
                  <c:v>19.426920876999489</c:v>
                </c:pt>
                <c:pt idx="162">
                  <c:v>19.508179063807361</c:v>
                </c:pt>
                <c:pt idx="163">
                  <c:v>19.535894718088986</c:v>
                </c:pt>
                <c:pt idx="164">
                  <c:v>19.508179063807361</c:v>
                </c:pt>
                <c:pt idx="165">
                  <c:v>19.426920876999493</c:v>
                </c:pt>
                <c:pt idx="166">
                  <c:v>19.297657768810829</c:v>
                </c:pt>
                <c:pt idx="167">
                  <c:v>19.12919880644704</c:v>
                </c:pt>
                <c:pt idx="168">
                  <c:v>18.933024189801625</c:v>
                </c:pt>
                <c:pt idx="169">
                  <c:v>18.722502894805093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04C-40BD-B036-F1044085CA1B}"/>
            </c:ext>
          </c:extLst>
        </c:ser>
        <c:ser>
          <c:idx val="5"/>
          <c:order val="5"/>
          <c:tx>
            <c:strRef>
              <c:f>'101v2'!$Z$3</c:f>
              <c:strCache>
                <c:ptCount val="1"/>
                <c:pt idx="0">
                  <c:v>Ext Window Temp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'101v2'!$L$4:$L$173</c:f>
              <c:numCache>
                <c:formatCode>0.0000</c:formatCode>
                <c:ptCount val="170"/>
                <c:pt idx="2" formatCode="0">
                  <c:v>1</c:v>
                </c:pt>
                <c:pt idx="3" formatCode="0">
                  <c:v>2</c:v>
                </c:pt>
                <c:pt idx="4" formatCode="0">
                  <c:v>3</c:v>
                </c:pt>
                <c:pt idx="5" formatCode="0">
                  <c:v>4</c:v>
                </c:pt>
                <c:pt idx="6" formatCode="0">
                  <c:v>5</c:v>
                </c:pt>
                <c:pt idx="7" formatCode="0">
                  <c:v>6</c:v>
                </c:pt>
                <c:pt idx="8" formatCode="0">
                  <c:v>7</c:v>
                </c:pt>
                <c:pt idx="9" formatCode="0">
                  <c:v>8</c:v>
                </c:pt>
                <c:pt idx="10" formatCode="0">
                  <c:v>9</c:v>
                </c:pt>
                <c:pt idx="11" formatCode="0">
                  <c:v>10</c:v>
                </c:pt>
                <c:pt idx="12" formatCode="0">
                  <c:v>11</c:v>
                </c:pt>
                <c:pt idx="13" formatCode="0">
                  <c:v>12</c:v>
                </c:pt>
                <c:pt idx="14" formatCode="0">
                  <c:v>13</c:v>
                </c:pt>
                <c:pt idx="15" formatCode="0">
                  <c:v>14</c:v>
                </c:pt>
                <c:pt idx="16" formatCode="0">
                  <c:v>15</c:v>
                </c:pt>
                <c:pt idx="17" formatCode="0">
                  <c:v>16</c:v>
                </c:pt>
                <c:pt idx="18" formatCode="0">
                  <c:v>17</c:v>
                </c:pt>
                <c:pt idx="19" formatCode="0">
                  <c:v>18</c:v>
                </c:pt>
                <c:pt idx="20" formatCode="0">
                  <c:v>19</c:v>
                </c:pt>
                <c:pt idx="21" formatCode="0">
                  <c:v>20</c:v>
                </c:pt>
                <c:pt idx="22" formatCode="0">
                  <c:v>21</c:v>
                </c:pt>
                <c:pt idx="23" formatCode="0">
                  <c:v>22</c:v>
                </c:pt>
                <c:pt idx="24" formatCode="0">
                  <c:v>23</c:v>
                </c:pt>
                <c:pt idx="25" formatCode="0">
                  <c:v>24</c:v>
                </c:pt>
                <c:pt idx="26" formatCode="0">
                  <c:v>25</c:v>
                </c:pt>
                <c:pt idx="27" formatCode="0">
                  <c:v>26</c:v>
                </c:pt>
                <c:pt idx="28" formatCode="0">
                  <c:v>27</c:v>
                </c:pt>
                <c:pt idx="29" formatCode="0">
                  <c:v>28</c:v>
                </c:pt>
                <c:pt idx="30" formatCode="0">
                  <c:v>29</c:v>
                </c:pt>
                <c:pt idx="31" formatCode="0">
                  <c:v>30</c:v>
                </c:pt>
                <c:pt idx="32" formatCode="0">
                  <c:v>31</c:v>
                </c:pt>
                <c:pt idx="33" formatCode="0">
                  <c:v>32</c:v>
                </c:pt>
                <c:pt idx="34" formatCode="0">
                  <c:v>33</c:v>
                </c:pt>
                <c:pt idx="35" formatCode="0">
                  <c:v>34</c:v>
                </c:pt>
                <c:pt idx="36" formatCode="0">
                  <c:v>35</c:v>
                </c:pt>
                <c:pt idx="37" formatCode="0">
                  <c:v>36</c:v>
                </c:pt>
                <c:pt idx="38" formatCode="0">
                  <c:v>37</c:v>
                </c:pt>
                <c:pt idx="39" formatCode="0">
                  <c:v>38</c:v>
                </c:pt>
                <c:pt idx="40" formatCode="0">
                  <c:v>39</c:v>
                </c:pt>
                <c:pt idx="41" formatCode="0">
                  <c:v>40</c:v>
                </c:pt>
                <c:pt idx="42" formatCode="0">
                  <c:v>41</c:v>
                </c:pt>
                <c:pt idx="43" formatCode="0">
                  <c:v>42</c:v>
                </c:pt>
                <c:pt idx="44" formatCode="0">
                  <c:v>43</c:v>
                </c:pt>
                <c:pt idx="45" formatCode="0">
                  <c:v>44</c:v>
                </c:pt>
                <c:pt idx="46" formatCode="0">
                  <c:v>45</c:v>
                </c:pt>
                <c:pt idx="47" formatCode="0">
                  <c:v>46</c:v>
                </c:pt>
                <c:pt idx="48" formatCode="0">
                  <c:v>47</c:v>
                </c:pt>
                <c:pt idx="49" formatCode="0">
                  <c:v>48</c:v>
                </c:pt>
                <c:pt idx="50" formatCode="0">
                  <c:v>49</c:v>
                </c:pt>
                <c:pt idx="51" formatCode="0">
                  <c:v>50</c:v>
                </c:pt>
                <c:pt idx="52" formatCode="0">
                  <c:v>51</c:v>
                </c:pt>
                <c:pt idx="53" formatCode="0">
                  <c:v>52</c:v>
                </c:pt>
                <c:pt idx="54" formatCode="0">
                  <c:v>53</c:v>
                </c:pt>
                <c:pt idx="55" formatCode="0">
                  <c:v>54</c:v>
                </c:pt>
                <c:pt idx="56" formatCode="0">
                  <c:v>55</c:v>
                </c:pt>
                <c:pt idx="57" formatCode="0">
                  <c:v>56</c:v>
                </c:pt>
                <c:pt idx="58" formatCode="0">
                  <c:v>57</c:v>
                </c:pt>
                <c:pt idx="59" formatCode="0">
                  <c:v>58</c:v>
                </c:pt>
                <c:pt idx="60" formatCode="0">
                  <c:v>59</c:v>
                </c:pt>
                <c:pt idx="61" formatCode="0">
                  <c:v>60</c:v>
                </c:pt>
                <c:pt idx="62" formatCode="0">
                  <c:v>61</c:v>
                </c:pt>
                <c:pt idx="63" formatCode="0">
                  <c:v>62</c:v>
                </c:pt>
                <c:pt idx="64" formatCode="0">
                  <c:v>63</c:v>
                </c:pt>
                <c:pt idx="65" formatCode="0">
                  <c:v>64</c:v>
                </c:pt>
                <c:pt idx="66" formatCode="0">
                  <c:v>65</c:v>
                </c:pt>
                <c:pt idx="67" formatCode="0">
                  <c:v>66</c:v>
                </c:pt>
                <c:pt idx="68" formatCode="0">
                  <c:v>67</c:v>
                </c:pt>
                <c:pt idx="69" formatCode="0">
                  <c:v>68</c:v>
                </c:pt>
                <c:pt idx="70" formatCode="0">
                  <c:v>69</c:v>
                </c:pt>
                <c:pt idx="71" formatCode="0">
                  <c:v>70</c:v>
                </c:pt>
                <c:pt idx="72" formatCode="0">
                  <c:v>71</c:v>
                </c:pt>
                <c:pt idx="73" formatCode="0">
                  <c:v>72</c:v>
                </c:pt>
                <c:pt idx="74" formatCode="0">
                  <c:v>73</c:v>
                </c:pt>
                <c:pt idx="75" formatCode="0">
                  <c:v>74</c:v>
                </c:pt>
                <c:pt idx="76" formatCode="0">
                  <c:v>75</c:v>
                </c:pt>
                <c:pt idx="77" formatCode="0">
                  <c:v>76</c:v>
                </c:pt>
                <c:pt idx="78" formatCode="0">
                  <c:v>77</c:v>
                </c:pt>
                <c:pt idx="79" formatCode="0">
                  <c:v>78</c:v>
                </c:pt>
                <c:pt idx="80" formatCode="0">
                  <c:v>79</c:v>
                </c:pt>
                <c:pt idx="81" formatCode="0">
                  <c:v>80</c:v>
                </c:pt>
                <c:pt idx="82" formatCode="0">
                  <c:v>81</c:v>
                </c:pt>
                <c:pt idx="83" formatCode="0">
                  <c:v>82</c:v>
                </c:pt>
                <c:pt idx="84" formatCode="0">
                  <c:v>83</c:v>
                </c:pt>
                <c:pt idx="85" formatCode="0">
                  <c:v>84</c:v>
                </c:pt>
                <c:pt idx="86" formatCode="0">
                  <c:v>85</c:v>
                </c:pt>
                <c:pt idx="87" formatCode="0">
                  <c:v>86</c:v>
                </c:pt>
                <c:pt idx="88" formatCode="0">
                  <c:v>87</c:v>
                </c:pt>
                <c:pt idx="89" formatCode="0">
                  <c:v>88</c:v>
                </c:pt>
                <c:pt idx="90" formatCode="0">
                  <c:v>89</c:v>
                </c:pt>
                <c:pt idx="91" formatCode="0">
                  <c:v>90</c:v>
                </c:pt>
                <c:pt idx="92" formatCode="0">
                  <c:v>91</c:v>
                </c:pt>
                <c:pt idx="93" formatCode="0">
                  <c:v>92</c:v>
                </c:pt>
                <c:pt idx="94" formatCode="0">
                  <c:v>93</c:v>
                </c:pt>
                <c:pt idx="95" formatCode="0">
                  <c:v>94</c:v>
                </c:pt>
                <c:pt idx="96" formatCode="0">
                  <c:v>95</c:v>
                </c:pt>
                <c:pt idx="97" formatCode="0">
                  <c:v>96</c:v>
                </c:pt>
                <c:pt idx="98" formatCode="0">
                  <c:v>97</c:v>
                </c:pt>
                <c:pt idx="99" formatCode="0">
                  <c:v>98</c:v>
                </c:pt>
                <c:pt idx="100" formatCode="0">
                  <c:v>99</c:v>
                </c:pt>
                <c:pt idx="101" formatCode="0">
                  <c:v>100</c:v>
                </c:pt>
                <c:pt idx="102" formatCode="0">
                  <c:v>101</c:v>
                </c:pt>
                <c:pt idx="103" formatCode="0">
                  <c:v>102</c:v>
                </c:pt>
                <c:pt idx="104" formatCode="0">
                  <c:v>103</c:v>
                </c:pt>
                <c:pt idx="105" formatCode="0">
                  <c:v>104</c:v>
                </c:pt>
                <c:pt idx="106" formatCode="0">
                  <c:v>105</c:v>
                </c:pt>
                <c:pt idx="107" formatCode="0">
                  <c:v>106</c:v>
                </c:pt>
                <c:pt idx="108" formatCode="0">
                  <c:v>107</c:v>
                </c:pt>
                <c:pt idx="109" formatCode="0">
                  <c:v>108</c:v>
                </c:pt>
                <c:pt idx="110" formatCode="0">
                  <c:v>109</c:v>
                </c:pt>
                <c:pt idx="111" formatCode="0">
                  <c:v>110</c:v>
                </c:pt>
                <c:pt idx="112" formatCode="0">
                  <c:v>111</c:v>
                </c:pt>
                <c:pt idx="113" formatCode="0">
                  <c:v>112</c:v>
                </c:pt>
                <c:pt idx="114" formatCode="0">
                  <c:v>113</c:v>
                </c:pt>
                <c:pt idx="115" formatCode="0">
                  <c:v>114</c:v>
                </c:pt>
                <c:pt idx="116" formatCode="0">
                  <c:v>115</c:v>
                </c:pt>
                <c:pt idx="117" formatCode="0">
                  <c:v>116</c:v>
                </c:pt>
                <c:pt idx="118" formatCode="0">
                  <c:v>117</c:v>
                </c:pt>
                <c:pt idx="119" formatCode="0">
                  <c:v>118</c:v>
                </c:pt>
                <c:pt idx="120" formatCode="0">
                  <c:v>119</c:v>
                </c:pt>
                <c:pt idx="121" formatCode="0">
                  <c:v>120</c:v>
                </c:pt>
                <c:pt idx="122" formatCode="0">
                  <c:v>121</c:v>
                </c:pt>
                <c:pt idx="123" formatCode="0">
                  <c:v>122</c:v>
                </c:pt>
                <c:pt idx="124" formatCode="0">
                  <c:v>123</c:v>
                </c:pt>
                <c:pt idx="125" formatCode="0">
                  <c:v>124</c:v>
                </c:pt>
                <c:pt idx="126" formatCode="0">
                  <c:v>125</c:v>
                </c:pt>
                <c:pt idx="127" formatCode="0">
                  <c:v>126</c:v>
                </c:pt>
                <c:pt idx="128" formatCode="0">
                  <c:v>127</c:v>
                </c:pt>
                <c:pt idx="129" formatCode="0">
                  <c:v>128</c:v>
                </c:pt>
                <c:pt idx="130" formatCode="0">
                  <c:v>129</c:v>
                </c:pt>
                <c:pt idx="131" formatCode="0">
                  <c:v>130</c:v>
                </c:pt>
                <c:pt idx="132" formatCode="0">
                  <c:v>131</c:v>
                </c:pt>
                <c:pt idx="133" formatCode="0">
                  <c:v>132</c:v>
                </c:pt>
                <c:pt idx="134" formatCode="0">
                  <c:v>133</c:v>
                </c:pt>
                <c:pt idx="135" formatCode="0">
                  <c:v>134</c:v>
                </c:pt>
                <c:pt idx="136" formatCode="0">
                  <c:v>135</c:v>
                </c:pt>
                <c:pt idx="137" formatCode="0">
                  <c:v>136</c:v>
                </c:pt>
                <c:pt idx="138" formatCode="0">
                  <c:v>137</c:v>
                </c:pt>
                <c:pt idx="139" formatCode="0">
                  <c:v>138</c:v>
                </c:pt>
                <c:pt idx="140" formatCode="0">
                  <c:v>139</c:v>
                </c:pt>
                <c:pt idx="141" formatCode="0">
                  <c:v>140</c:v>
                </c:pt>
                <c:pt idx="142" formatCode="0">
                  <c:v>141</c:v>
                </c:pt>
                <c:pt idx="143" formatCode="0">
                  <c:v>142</c:v>
                </c:pt>
                <c:pt idx="144" formatCode="0">
                  <c:v>143</c:v>
                </c:pt>
                <c:pt idx="145" formatCode="0">
                  <c:v>144</c:v>
                </c:pt>
                <c:pt idx="146" formatCode="0">
                  <c:v>145</c:v>
                </c:pt>
                <c:pt idx="147" formatCode="0">
                  <c:v>146</c:v>
                </c:pt>
                <c:pt idx="148" formatCode="0">
                  <c:v>147</c:v>
                </c:pt>
                <c:pt idx="149" formatCode="0">
                  <c:v>148</c:v>
                </c:pt>
                <c:pt idx="150" formatCode="0">
                  <c:v>149</c:v>
                </c:pt>
                <c:pt idx="151" formatCode="0">
                  <c:v>150</c:v>
                </c:pt>
                <c:pt idx="152" formatCode="0">
                  <c:v>151</c:v>
                </c:pt>
                <c:pt idx="153" formatCode="0">
                  <c:v>152</c:v>
                </c:pt>
                <c:pt idx="154" formatCode="0">
                  <c:v>153</c:v>
                </c:pt>
                <c:pt idx="155" formatCode="0">
                  <c:v>154</c:v>
                </c:pt>
                <c:pt idx="156" formatCode="0">
                  <c:v>155</c:v>
                </c:pt>
                <c:pt idx="157" formatCode="0">
                  <c:v>156</c:v>
                </c:pt>
                <c:pt idx="158" formatCode="0">
                  <c:v>157</c:v>
                </c:pt>
                <c:pt idx="159" formatCode="0">
                  <c:v>158</c:v>
                </c:pt>
                <c:pt idx="160" formatCode="0">
                  <c:v>159</c:v>
                </c:pt>
                <c:pt idx="161" formatCode="0">
                  <c:v>160</c:v>
                </c:pt>
                <c:pt idx="162" formatCode="0">
                  <c:v>161</c:v>
                </c:pt>
                <c:pt idx="163" formatCode="0">
                  <c:v>162</c:v>
                </c:pt>
                <c:pt idx="164" formatCode="0">
                  <c:v>163</c:v>
                </c:pt>
                <c:pt idx="165" formatCode="0">
                  <c:v>164</c:v>
                </c:pt>
                <c:pt idx="166" formatCode="0">
                  <c:v>165</c:v>
                </c:pt>
                <c:pt idx="167" formatCode="0">
                  <c:v>166</c:v>
                </c:pt>
                <c:pt idx="168" formatCode="0">
                  <c:v>167</c:v>
                </c:pt>
                <c:pt idx="169" formatCode="0">
                  <c:v>168</c:v>
                </c:pt>
              </c:numCache>
            </c:numRef>
          </c:xVal>
          <c:yVal>
            <c:numRef>
              <c:f>'101v2'!$Z$4:$Z$173</c:f>
              <c:numCache>
                <c:formatCode>0.0000</c:formatCode>
                <c:ptCount val="170"/>
                <c:pt idx="2">
                  <c:v>5.5387410779127437</c:v>
                </c:pt>
                <c:pt idx="3">
                  <c:v>4.3789444271557478</c:v>
                </c:pt>
                <c:pt idx="4">
                  <c:v>3.3830044646851443</c:v>
                </c:pt>
                <c:pt idx="5">
                  <c:v>2.6187928530746976</c:v>
                </c:pt>
                <c:pt idx="6">
                  <c:v>2.1383893507362575</c:v>
                </c:pt>
                <c:pt idx="7">
                  <c:v>1.9745326624498651</c:v>
                </c:pt>
                <c:pt idx="8">
                  <c:v>2.1383893507362575</c:v>
                </c:pt>
                <c:pt idx="9">
                  <c:v>2.6187928530746967</c:v>
                </c:pt>
                <c:pt idx="10">
                  <c:v>3.3830044646851438</c:v>
                </c:pt>
                <c:pt idx="11">
                  <c:v>4.3789444271557478</c:v>
                </c:pt>
                <c:pt idx="12">
                  <c:v>5.5387410779127428</c:v>
                </c:pt>
                <c:pt idx="13">
                  <c:v>6.7833561918616301</c:v>
                </c:pt>
                <c:pt idx="14">
                  <c:v>8.0279713058105173</c:v>
                </c:pt>
                <c:pt idx="15">
                  <c:v>9.1877679565675106</c:v>
                </c:pt>
                <c:pt idx="16">
                  <c:v>10.183707919038113</c:v>
                </c:pt>
                <c:pt idx="17">
                  <c:v>10.94791953064856</c:v>
                </c:pt>
                <c:pt idx="18">
                  <c:v>11.428323032987</c:v>
                </c:pt>
                <c:pt idx="19">
                  <c:v>11.592179721273395</c:v>
                </c:pt>
                <c:pt idx="20">
                  <c:v>11.428323032987002</c:v>
                </c:pt>
                <c:pt idx="21">
                  <c:v>10.947919530648562</c:v>
                </c:pt>
                <c:pt idx="22">
                  <c:v>10.183707919038115</c:v>
                </c:pt>
                <c:pt idx="23">
                  <c:v>9.1877679565675141</c:v>
                </c:pt>
                <c:pt idx="24">
                  <c:v>8.0279713058105209</c:v>
                </c:pt>
                <c:pt idx="25">
                  <c:v>6.783356191861631</c:v>
                </c:pt>
                <c:pt idx="26">
                  <c:v>5.3530277469821224</c:v>
                </c:pt>
                <c:pt idx="27">
                  <c:v>4.1932310962251282</c:v>
                </c:pt>
                <c:pt idx="28">
                  <c:v>3.1972911337545256</c:v>
                </c:pt>
                <c:pt idx="29">
                  <c:v>2.4330795221440793</c:v>
                </c:pt>
                <c:pt idx="30">
                  <c:v>1.9526760198056383</c:v>
                </c:pt>
                <c:pt idx="31">
                  <c:v>1.7888193315192462</c:v>
                </c:pt>
                <c:pt idx="32">
                  <c:v>1.9526760198056374</c:v>
                </c:pt>
                <c:pt idx="33">
                  <c:v>2.4330795221440757</c:v>
                </c:pt>
                <c:pt idx="34">
                  <c:v>3.1972911337545273</c:v>
                </c:pt>
                <c:pt idx="35">
                  <c:v>4.1932310962251291</c:v>
                </c:pt>
                <c:pt idx="36">
                  <c:v>5.3530277469821241</c:v>
                </c:pt>
                <c:pt idx="37">
                  <c:v>6.5976428609310087</c:v>
                </c:pt>
                <c:pt idx="38">
                  <c:v>7.8422579748798951</c:v>
                </c:pt>
                <c:pt idx="39">
                  <c:v>9.0020546256368892</c:v>
                </c:pt>
                <c:pt idx="40">
                  <c:v>9.9979945881074919</c:v>
                </c:pt>
                <c:pt idx="41">
                  <c:v>10.762206199717944</c:v>
                </c:pt>
                <c:pt idx="42">
                  <c:v>11.242609702056381</c:v>
                </c:pt>
                <c:pt idx="43">
                  <c:v>11.406466390342775</c:v>
                </c:pt>
                <c:pt idx="44">
                  <c:v>11.242609702056383</c:v>
                </c:pt>
                <c:pt idx="45">
                  <c:v>10.762206199717944</c:v>
                </c:pt>
                <c:pt idx="46">
                  <c:v>9.9979945881074936</c:v>
                </c:pt>
                <c:pt idx="47">
                  <c:v>9.0020546256368998</c:v>
                </c:pt>
                <c:pt idx="48">
                  <c:v>7.8422579748798986</c:v>
                </c:pt>
                <c:pt idx="49">
                  <c:v>6.5976428609310132</c:v>
                </c:pt>
                <c:pt idx="50">
                  <c:v>5.8733849369586419</c:v>
                </c:pt>
                <c:pt idx="51">
                  <c:v>4.7135882862016398</c:v>
                </c:pt>
                <c:pt idx="52">
                  <c:v>3.7176483237310438</c:v>
                </c:pt>
                <c:pt idx="53">
                  <c:v>2.9534367121205918</c:v>
                </c:pt>
                <c:pt idx="54">
                  <c:v>2.473033209782153</c:v>
                </c:pt>
                <c:pt idx="55">
                  <c:v>2.3091765214957602</c:v>
                </c:pt>
                <c:pt idx="56">
                  <c:v>2.473033209782153</c:v>
                </c:pt>
                <c:pt idx="57">
                  <c:v>2.9534367121205891</c:v>
                </c:pt>
                <c:pt idx="58">
                  <c:v>3.7176483237310336</c:v>
                </c:pt>
                <c:pt idx="59">
                  <c:v>4.7135882862016425</c:v>
                </c:pt>
                <c:pt idx="60">
                  <c:v>5.8733849369586366</c:v>
                </c:pt>
                <c:pt idx="61">
                  <c:v>7.1180000509075141</c:v>
                </c:pt>
                <c:pt idx="62">
                  <c:v>8.3626151648564075</c:v>
                </c:pt>
                <c:pt idx="63">
                  <c:v>9.5224118156134026</c:v>
                </c:pt>
                <c:pt idx="64">
                  <c:v>10.518351778084011</c:v>
                </c:pt>
                <c:pt idx="65">
                  <c:v>11.282563389694452</c:v>
                </c:pt>
                <c:pt idx="66">
                  <c:v>11.762966892032896</c:v>
                </c:pt>
                <c:pt idx="67">
                  <c:v>11.92682358031929</c:v>
                </c:pt>
                <c:pt idx="68">
                  <c:v>11.762966892032898</c:v>
                </c:pt>
                <c:pt idx="69">
                  <c:v>11.282563389694456</c:v>
                </c:pt>
                <c:pt idx="70">
                  <c:v>10.518351778084016</c:v>
                </c:pt>
                <c:pt idx="71">
                  <c:v>9.5224118156134079</c:v>
                </c:pt>
                <c:pt idx="72">
                  <c:v>8.3626151648564058</c:v>
                </c:pt>
                <c:pt idx="73">
                  <c:v>7.1180000509075283</c:v>
                </c:pt>
                <c:pt idx="74">
                  <c:v>6.7079730704377187</c:v>
                </c:pt>
                <c:pt idx="75">
                  <c:v>5.5481764196807157</c:v>
                </c:pt>
                <c:pt idx="76">
                  <c:v>4.5522364572101068</c:v>
                </c:pt>
                <c:pt idx="77">
                  <c:v>3.7880248455996641</c:v>
                </c:pt>
                <c:pt idx="78">
                  <c:v>3.3076213432612209</c:v>
                </c:pt>
                <c:pt idx="79">
                  <c:v>3.1437646549748277</c:v>
                </c:pt>
                <c:pt idx="80">
                  <c:v>3.3076213432612191</c:v>
                </c:pt>
                <c:pt idx="81">
                  <c:v>3.7880248455996601</c:v>
                </c:pt>
                <c:pt idx="82">
                  <c:v>4.5522364572101015</c:v>
                </c:pt>
                <c:pt idx="83">
                  <c:v>5.5481764196806944</c:v>
                </c:pt>
                <c:pt idx="84">
                  <c:v>6.7079730704377116</c:v>
                </c:pt>
                <c:pt idx="85">
                  <c:v>7.9525881843865882</c:v>
                </c:pt>
                <c:pt idx="86">
                  <c:v>9.1972032983354808</c:v>
                </c:pt>
                <c:pt idx="87">
                  <c:v>10.356999949092469</c:v>
                </c:pt>
                <c:pt idx="88">
                  <c:v>11.352939911563066</c:v>
                </c:pt>
                <c:pt idx="89">
                  <c:v>12.11715152317352</c:v>
                </c:pt>
                <c:pt idx="90">
                  <c:v>12.597555025511964</c:v>
                </c:pt>
                <c:pt idx="91">
                  <c:v>12.761411713798358</c:v>
                </c:pt>
                <c:pt idx="92">
                  <c:v>12.597555025511967</c:v>
                </c:pt>
                <c:pt idx="93">
                  <c:v>12.117151523173533</c:v>
                </c:pt>
                <c:pt idx="94">
                  <c:v>11.352939911563086</c:v>
                </c:pt>
                <c:pt idx="95">
                  <c:v>10.356999949092476</c:v>
                </c:pt>
                <c:pt idx="96">
                  <c:v>9.1972032983354755</c:v>
                </c:pt>
                <c:pt idx="97">
                  <c:v>7.952588184386598</c:v>
                </c:pt>
                <c:pt idx="98">
                  <c:v>7.2283302604142348</c:v>
                </c:pt>
                <c:pt idx="99">
                  <c:v>6.0685336096572309</c:v>
                </c:pt>
                <c:pt idx="100">
                  <c:v>5.0725936471866211</c:v>
                </c:pt>
                <c:pt idx="101">
                  <c:v>4.3083820355761695</c:v>
                </c:pt>
                <c:pt idx="102">
                  <c:v>3.8279785332377352</c:v>
                </c:pt>
                <c:pt idx="103">
                  <c:v>3.664121844951342</c:v>
                </c:pt>
                <c:pt idx="104">
                  <c:v>3.8279785332377325</c:v>
                </c:pt>
                <c:pt idx="105">
                  <c:v>4.3083820355761739</c:v>
                </c:pt>
                <c:pt idx="106">
                  <c:v>5.0725936471866264</c:v>
                </c:pt>
                <c:pt idx="107">
                  <c:v>6.0685336096572229</c:v>
                </c:pt>
                <c:pt idx="108">
                  <c:v>7.2283302604142081</c:v>
                </c:pt>
                <c:pt idx="109">
                  <c:v>8.4729453743631016</c:v>
                </c:pt>
                <c:pt idx="110">
                  <c:v>9.7175604883119799</c:v>
                </c:pt>
                <c:pt idx="111">
                  <c:v>10.877357139068996</c:v>
                </c:pt>
                <c:pt idx="112">
                  <c:v>11.873297101539594</c:v>
                </c:pt>
                <c:pt idx="113">
                  <c:v>12.637508713150035</c:v>
                </c:pt>
                <c:pt idx="114">
                  <c:v>13.117912215488479</c:v>
                </c:pt>
                <c:pt idx="115">
                  <c:v>13.281768903774871</c:v>
                </c:pt>
                <c:pt idx="116">
                  <c:v>13.117912215488477</c:v>
                </c:pt>
                <c:pt idx="117">
                  <c:v>12.637508713150041</c:v>
                </c:pt>
                <c:pt idx="118">
                  <c:v>11.873297101539601</c:v>
                </c:pt>
                <c:pt idx="119">
                  <c:v>10.877357139068993</c:v>
                </c:pt>
                <c:pt idx="120">
                  <c:v>9.7175604883120066</c:v>
                </c:pt>
                <c:pt idx="121">
                  <c:v>8.47294537436313</c:v>
                </c:pt>
                <c:pt idx="122">
                  <c:v>7.042616929483601</c:v>
                </c:pt>
                <c:pt idx="123">
                  <c:v>5.8828202787266122</c:v>
                </c:pt>
                <c:pt idx="124">
                  <c:v>4.8868803162560148</c:v>
                </c:pt>
                <c:pt idx="125">
                  <c:v>4.1226687046455615</c:v>
                </c:pt>
                <c:pt idx="126">
                  <c:v>3.6422652023071169</c:v>
                </c:pt>
                <c:pt idx="127">
                  <c:v>3.4784085140207228</c:v>
                </c:pt>
                <c:pt idx="128">
                  <c:v>3.6422652023071178</c:v>
                </c:pt>
                <c:pt idx="129">
                  <c:v>4.1226687046455455</c:v>
                </c:pt>
                <c:pt idx="130">
                  <c:v>4.8868803162559935</c:v>
                </c:pt>
                <c:pt idx="131">
                  <c:v>5.8828202787266024</c:v>
                </c:pt>
                <c:pt idx="132">
                  <c:v>7.0426169294836036</c:v>
                </c:pt>
                <c:pt idx="133">
                  <c:v>8.287232043432498</c:v>
                </c:pt>
                <c:pt idx="134">
                  <c:v>9.5318471573813586</c:v>
                </c:pt>
                <c:pt idx="135">
                  <c:v>10.691643808138362</c:v>
                </c:pt>
                <c:pt idx="136">
                  <c:v>11.687583770608972</c:v>
                </c:pt>
                <c:pt idx="137">
                  <c:v>12.451795382219423</c:v>
                </c:pt>
                <c:pt idx="138">
                  <c:v>12.932198884557863</c:v>
                </c:pt>
                <c:pt idx="139">
                  <c:v>13.096055572844254</c:v>
                </c:pt>
                <c:pt idx="140">
                  <c:v>12.932198884557863</c:v>
                </c:pt>
                <c:pt idx="141">
                  <c:v>12.451795382219423</c:v>
                </c:pt>
                <c:pt idx="142">
                  <c:v>11.687583770608995</c:v>
                </c:pt>
                <c:pt idx="143">
                  <c:v>10.691643808138361</c:v>
                </c:pt>
                <c:pt idx="144">
                  <c:v>9.5318471573813888</c:v>
                </c:pt>
                <c:pt idx="145">
                  <c:v>8.2872320434324944</c:v>
                </c:pt>
                <c:pt idx="146">
                  <c:v>6.2906790036981723</c:v>
                </c:pt>
                <c:pt idx="147">
                  <c:v>5.1308823529412004</c:v>
                </c:pt>
                <c:pt idx="148">
                  <c:v>4.1349423904705631</c:v>
                </c:pt>
                <c:pt idx="149">
                  <c:v>3.3707307788601328</c:v>
                </c:pt>
                <c:pt idx="150">
                  <c:v>2.8903272765216883</c:v>
                </c:pt>
                <c:pt idx="151">
                  <c:v>2.7264705882352946</c:v>
                </c:pt>
                <c:pt idx="152">
                  <c:v>2.8903272765216799</c:v>
                </c:pt>
                <c:pt idx="153">
                  <c:v>3.3707307788601164</c:v>
                </c:pt>
                <c:pt idx="154">
                  <c:v>4.1349423904705649</c:v>
                </c:pt>
                <c:pt idx="155">
                  <c:v>5.130882352941172</c:v>
                </c:pt>
                <c:pt idx="156">
                  <c:v>6.290679003698175</c:v>
                </c:pt>
                <c:pt idx="157">
                  <c:v>7.5352941176470338</c:v>
                </c:pt>
                <c:pt idx="158">
                  <c:v>8.7799092315959282</c:v>
                </c:pt>
                <c:pt idx="159">
                  <c:v>9.9397058823529321</c:v>
                </c:pt>
                <c:pt idx="160">
                  <c:v>10.935645844823542</c:v>
                </c:pt>
                <c:pt idx="161">
                  <c:v>11.699857456433993</c:v>
                </c:pt>
                <c:pt idx="162">
                  <c:v>12.180260958772426</c:v>
                </c:pt>
                <c:pt idx="163">
                  <c:v>12.344117647058823</c:v>
                </c:pt>
                <c:pt idx="164">
                  <c:v>12.180260958772434</c:v>
                </c:pt>
                <c:pt idx="165">
                  <c:v>11.69985745643401</c:v>
                </c:pt>
                <c:pt idx="166">
                  <c:v>10.935645844823565</c:v>
                </c:pt>
                <c:pt idx="167">
                  <c:v>9.9397058823529303</c:v>
                </c:pt>
                <c:pt idx="168">
                  <c:v>8.7799092315959282</c:v>
                </c:pt>
                <c:pt idx="169">
                  <c:v>7.5352941176470676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04C-40BD-B036-F1044085CA1B}"/>
            </c:ext>
          </c:extLst>
        </c:ser>
        <c:ser>
          <c:idx val="6"/>
          <c:order val="6"/>
          <c:tx>
            <c:strRef>
              <c:f>'101v2'!$AA$3</c:f>
              <c:strCache>
                <c:ptCount val="1"/>
                <c:pt idx="0">
                  <c:v>Int Frame Temp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'101v2'!$L$4:$L$173</c:f>
              <c:numCache>
                <c:formatCode>0.0000</c:formatCode>
                <c:ptCount val="170"/>
                <c:pt idx="2" formatCode="0">
                  <c:v>1</c:v>
                </c:pt>
                <c:pt idx="3" formatCode="0">
                  <c:v>2</c:v>
                </c:pt>
                <c:pt idx="4" formatCode="0">
                  <c:v>3</c:v>
                </c:pt>
                <c:pt idx="5" formatCode="0">
                  <c:v>4</c:v>
                </c:pt>
                <c:pt idx="6" formatCode="0">
                  <c:v>5</c:v>
                </c:pt>
                <c:pt idx="7" formatCode="0">
                  <c:v>6</c:v>
                </c:pt>
                <c:pt idx="8" formatCode="0">
                  <c:v>7</c:v>
                </c:pt>
                <c:pt idx="9" formatCode="0">
                  <c:v>8</c:v>
                </c:pt>
                <c:pt idx="10" formatCode="0">
                  <c:v>9</c:v>
                </c:pt>
                <c:pt idx="11" formatCode="0">
                  <c:v>10</c:v>
                </c:pt>
                <c:pt idx="12" formatCode="0">
                  <c:v>11</c:v>
                </c:pt>
                <c:pt idx="13" formatCode="0">
                  <c:v>12</c:v>
                </c:pt>
                <c:pt idx="14" formatCode="0">
                  <c:v>13</c:v>
                </c:pt>
                <c:pt idx="15" formatCode="0">
                  <c:v>14</c:v>
                </c:pt>
                <c:pt idx="16" formatCode="0">
                  <c:v>15</c:v>
                </c:pt>
                <c:pt idx="17" formatCode="0">
                  <c:v>16</c:v>
                </c:pt>
                <c:pt idx="18" formatCode="0">
                  <c:v>17</c:v>
                </c:pt>
                <c:pt idx="19" formatCode="0">
                  <c:v>18</c:v>
                </c:pt>
                <c:pt idx="20" formatCode="0">
                  <c:v>19</c:v>
                </c:pt>
                <c:pt idx="21" formatCode="0">
                  <c:v>20</c:v>
                </c:pt>
                <c:pt idx="22" formatCode="0">
                  <c:v>21</c:v>
                </c:pt>
                <c:pt idx="23" formatCode="0">
                  <c:v>22</c:v>
                </c:pt>
                <c:pt idx="24" formatCode="0">
                  <c:v>23</c:v>
                </c:pt>
                <c:pt idx="25" formatCode="0">
                  <c:v>24</c:v>
                </c:pt>
                <c:pt idx="26" formatCode="0">
                  <c:v>25</c:v>
                </c:pt>
                <c:pt idx="27" formatCode="0">
                  <c:v>26</c:v>
                </c:pt>
                <c:pt idx="28" formatCode="0">
                  <c:v>27</c:v>
                </c:pt>
                <c:pt idx="29" formatCode="0">
                  <c:v>28</c:v>
                </c:pt>
                <c:pt idx="30" formatCode="0">
                  <c:v>29</c:v>
                </c:pt>
                <c:pt idx="31" formatCode="0">
                  <c:v>30</c:v>
                </c:pt>
                <c:pt idx="32" formatCode="0">
                  <c:v>31</c:v>
                </c:pt>
                <c:pt idx="33" formatCode="0">
                  <c:v>32</c:v>
                </c:pt>
                <c:pt idx="34" formatCode="0">
                  <c:v>33</c:v>
                </c:pt>
                <c:pt idx="35" formatCode="0">
                  <c:v>34</c:v>
                </c:pt>
                <c:pt idx="36" formatCode="0">
                  <c:v>35</c:v>
                </c:pt>
                <c:pt idx="37" formatCode="0">
                  <c:v>36</c:v>
                </c:pt>
                <c:pt idx="38" formatCode="0">
                  <c:v>37</c:v>
                </c:pt>
                <c:pt idx="39" formatCode="0">
                  <c:v>38</c:v>
                </c:pt>
                <c:pt idx="40" formatCode="0">
                  <c:v>39</c:v>
                </c:pt>
                <c:pt idx="41" formatCode="0">
                  <c:v>40</c:v>
                </c:pt>
                <c:pt idx="42" formatCode="0">
                  <c:v>41</c:v>
                </c:pt>
                <c:pt idx="43" formatCode="0">
                  <c:v>42</c:v>
                </c:pt>
                <c:pt idx="44" formatCode="0">
                  <c:v>43</c:v>
                </c:pt>
                <c:pt idx="45" formatCode="0">
                  <c:v>44</c:v>
                </c:pt>
                <c:pt idx="46" formatCode="0">
                  <c:v>45</c:v>
                </c:pt>
                <c:pt idx="47" formatCode="0">
                  <c:v>46</c:v>
                </c:pt>
                <c:pt idx="48" formatCode="0">
                  <c:v>47</c:v>
                </c:pt>
                <c:pt idx="49" formatCode="0">
                  <c:v>48</c:v>
                </c:pt>
                <c:pt idx="50" formatCode="0">
                  <c:v>49</c:v>
                </c:pt>
                <c:pt idx="51" formatCode="0">
                  <c:v>50</c:v>
                </c:pt>
                <c:pt idx="52" formatCode="0">
                  <c:v>51</c:v>
                </c:pt>
                <c:pt idx="53" formatCode="0">
                  <c:v>52</c:v>
                </c:pt>
                <c:pt idx="54" formatCode="0">
                  <c:v>53</c:v>
                </c:pt>
                <c:pt idx="55" formatCode="0">
                  <c:v>54</c:v>
                </c:pt>
                <c:pt idx="56" formatCode="0">
                  <c:v>55</c:v>
                </c:pt>
                <c:pt idx="57" formatCode="0">
                  <c:v>56</c:v>
                </c:pt>
                <c:pt idx="58" formatCode="0">
                  <c:v>57</c:v>
                </c:pt>
                <c:pt idx="59" formatCode="0">
                  <c:v>58</c:v>
                </c:pt>
                <c:pt idx="60" formatCode="0">
                  <c:v>59</c:v>
                </c:pt>
                <c:pt idx="61" formatCode="0">
                  <c:v>60</c:v>
                </c:pt>
                <c:pt idx="62" formatCode="0">
                  <c:v>61</c:v>
                </c:pt>
                <c:pt idx="63" formatCode="0">
                  <c:v>62</c:v>
                </c:pt>
                <c:pt idx="64" formatCode="0">
                  <c:v>63</c:v>
                </c:pt>
                <c:pt idx="65" formatCode="0">
                  <c:v>64</c:v>
                </c:pt>
                <c:pt idx="66" formatCode="0">
                  <c:v>65</c:v>
                </c:pt>
                <c:pt idx="67" formatCode="0">
                  <c:v>66</c:v>
                </c:pt>
                <c:pt idx="68" formatCode="0">
                  <c:v>67</c:v>
                </c:pt>
                <c:pt idx="69" formatCode="0">
                  <c:v>68</c:v>
                </c:pt>
                <c:pt idx="70" formatCode="0">
                  <c:v>69</c:v>
                </c:pt>
                <c:pt idx="71" formatCode="0">
                  <c:v>70</c:v>
                </c:pt>
                <c:pt idx="72" formatCode="0">
                  <c:v>71</c:v>
                </c:pt>
                <c:pt idx="73" formatCode="0">
                  <c:v>72</c:v>
                </c:pt>
                <c:pt idx="74" formatCode="0">
                  <c:v>73</c:v>
                </c:pt>
                <c:pt idx="75" formatCode="0">
                  <c:v>74</c:v>
                </c:pt>
                <c:pt idx="76" formatCode="0">
                  <c:v>75</c:v>
                </c:pt>
                <c:pt idx="77" formatCode="0">
                  <c:v>76</c:v>
                </c:pt>
                <c:pt idx="78" formatCode="0">
                  <c:v>77</c:v>
                </c:pt>
                <c:pt idx="79" formatCode="0">
                  <c:v>78</c:v>
                </c:pt>
                <c:pt idx="80" formatCode="0">
                  <c:v>79</c:v>
                </c:pt>
                <c:pt idx="81" formatCode="0">
                  <c:v>80</c:v>
                </c:pt>
                <c:pt idx="82" formatCode="0">
                  <c:v>81</c:v>
                </c:pt>
                <c:pt idx="83" formatCode="0">
                  <c:v>82</c:v>
                </c:pt>
                <c:pt idx="84" formatCode="0">
                  <c:v>83</c:v>
                </c:pt>
                <c:pt idx="85" formatCode="0">
                  <c:v>84</c:v>
                </c:pt>
                <c:pt idx="86" formatCode="0">
                  <c:v>85</c:v>
                </c:pt>
                <c:pt idx="87" formatCode="0">
                  <c:v>86</c:v>
                </c:pt>
                <c:pt idx="88" formatCode="0">
                  <c:v>87</c:v>
                </c:pt>
                <c:pt idx="89" formatCode="0">
                  <c:v>88</c:v>
                </c:pt>
                <c:pt idx="90" formatCode="0">
                  <c:v>89</c:v>
                </c:pt>
                <c:pt idx="91" formatCode="0">
                  <c:v>90</c:v>
                </c:pt>
                <c:pt idx="92" formatCode="0">
                  <c:v>91</c:v>
                </c:pt>
                <c:pt idx="93" formatCode="0">
                  <c:v>92</c:v>
                </c:pt>
                <c:pt idx="94" formatCode="0">
                  <c:v>93</c:v>
                </c:pt>
                <c:pt idx="95" formatCode="0">
                  <c:v>94</c:v>
                </c:pt>
                <c:pt idx="96" formatCode="0">
                  <c:v>95</c:v>
                </c:pt>
                <c:pt idx="97" formatCode="0">
                  <c:v>96</c:v>
                </c:pt>
                <c:pt idx="98" formatCode="0">
                  <c:v>97</c:v>
                </c:pt>
                <c:pt idx="99" formatCode="0">
                  <c:v>98</c:v>
                </c:pt>
                <c:pt idx="100" formatCode="0">
                  <c:v>99</c:v>
                </c:pt>
                <c:pt idx="101" formatCode="0">
                  <c:v>100</c:v>
                </c:pt>
                <c:pt idx="102" formatCode="0">
                  <c:v>101</c:v>
                </c:pt>
                <c:pt idx="103" formatCode="0">
                  <c:v>102</c:v>
                </c:pt>
                <c:pt idx="104" formatCode="0">
                  <c:v>103</c:v>
                </c:pt>
                <c:pt idx="105" formatCode="0">
                  <c:v>104</c:v>
                </c:pt>
                <c:pt idx="106" formatCode="0">
                  <c:v>105</c:v>
                </c:pt>
                <c:pt idx="107" formatCode="0">
                  <c:v>106</c:v>
                </c:pt>
                <c:pt idx="108" formatCode="0">
                  <c:v>107</c:v>
                </c:pt>
                <c:pt idx="109" formatCode="0">
                  <c:v>108</c:v>
                </c:pt>
                <c:pt idx="110" formatCode="0">
                  <c:v>109</c:v>
                </c:pt>
                <c:pt idx="111" formatCode="0">
                  <c:v>110</c:v>
                </c:pt>
                <c:pt idx="112" formatCode="0">
                  <c:v>111</c:v>
                </c:pt>
                <c:pt idx="113" formatCode="0">
                  <c:v>112</c:v>
                </c:pt>
                <c:pt idx="114" formatCode="0">
                  <c:v>113</c:v>
                </c:pt>
                <c:pt idx="115" formatCode="0">
                  <c:v>114</c:v>
                </c:pt>
                <c:pt idx="116" formatCode="0">
                  <c:v>115</c:v>
                </c:pt>
                <c:pt idx="117" formatCode="0">
                  <c:v>116</c:v>
                </c:pt>
                <c:pt idx="118" formatCode="0">
                  <c:v>117</c:v>
                </c:pt>
                <c:pt idx="119" formatCode="0">
                  <c:v>118</c:v>
                </c:pt>
                <c:pt idx="120" formatCode="0">
                  <c:v>119</c:v>
                </c:pt>
                <c:pt idx="121" formatCode="0">
                  <c:v>120</c:v>
                </c:pt>
                <c:pt idx="122" formatCode="0">
                  <c:v>121</c:v>
                </c:pt>
                <c:pt idx="123" formatCode="0">
                  <c:v>122</c:v>
                </c:pt>
                <c:pt idx="124" formatCode="0">
                  <c:v>123</c:v>
                </c:pt>
                <c:pt idx="125" formatCode="0">
                  <c:v>124</c:v>
                </c:pt>
                <c:pt idx="126" formatCode="0">
                  <c:v>125</c:v>
                </c:pt>
                <c:pt idx="127" formatCode="0">
                  <c:v>126</c:v>
                </c:pt>
                <c:pt idx="128" formatCode="0">
                  <c:v>127</c:v>
                </c:pt>
                <c:pt idx="129" formatCode="0">
                  <c:v>128</c:v>
                </c:pt>
                <c:pt idx="130" formatCode="0">
                  <c:v>129</c:v>
                </c:pt>
                <c:pt idx="131" formatCode="0">
                  <c:v>130</c:v>
                </c:pt>
                <c:pt idx="132" formatCode="0">
                  <c:v>131</c:v>
                </c:pt>
                <c:pt idx="133" formatCode="0">
                  <c:v>132</c:v>
                </c:pt>
                <c:pt idx="134" formatCode="0">
                  <c:v>133</c:v>
                </c:pt>
                <c:pt idx="135" formatCode="0">
                  <c:v>134</c:v>
                </c:pt>
                <c:pt idx="136" formatCode="0">
                  <c:v>135</c:v>
                </c:pt>
                <c:pt idx="137" formatCode="0">
                  <c:v>136</c:v>
                </c:pt>
                <c:pt idx="138" formatCode="0">
                  <c:v>137</c:v>
                </c:pt>
                <c:pt idx="139" formatCode="0">
                  <c:v>138</c:v>
                </c:pt>
                <c:pt idx="140" formatCode="0">
                  <c:v>139</c:v>
                </c:pt>
                <c:pt idx="141" formatCode="0">
                  <c:v>140</c:v>
                </c:pt>
                <c:pt idx="142" formatCode="0">
                  <c:v>141</c:v>
                </c:pt>
                <c:pt idx="143" formatCode="0">
                  <c:v>142</c:v>
                </c:pt>
                <c:pt idx="144" formatCode="0">
                  <c:v>143</c:v>
                </c:pt>
                <c:pt idx="145" formatCode="0">
                  <c:v>144</c:v>
                </c:pt>
                <c:pt idx="146" formatCode="0">
                  <c:v>145</c:v>
                </c:pt>
                <c:pt idx="147" formatCode="0">
                  <c:v>146</c:v>
                </c:pt>
                <c:pt idx="148" formatCode="0">
                  <c:v>147</c:v>
                </c:pt>
                <c:pt idx="149" formatCode="0">
                  <c:v>148</c:v>
                </c:pt>
                <c:pt idx="150" formatCode="0">
                  <c:v>149</c:v>
                </c:pt>
                <c:pt idx="151" formatCode="0">
                  <c:v>150</c:v>
                </c:pt>
                <c:pt idx="152" formatCode="0">
                  <c:v>151</c:v>
                </c:pt>
                <c:pt idx="153" formatCode="0">
                  <c:v>152</c:v>
                </c:pt>
                <c:pt idx="154" formatCode="0">
                  <c:v>153</c:v>
                </c:pt>
                <c:pt idx="155" formatCode="0">
                  <c:v>154</c:v>
                </c:pt>
                <c:pt idx="156" formatCode="0">
                  <c:v>155</c:v>
                </c:pt>
                <c:pt idx="157" formatCode="0">
                  <c:v>156</c:v>
                </c:pt>
                <c:pt idx="158" formatCode="0">
                  <c:v>157</c:v>
                </c:pt>
                <c:pt idx="159" formatCode="0">
                  <c:v>158</c:v>
                </c:pt>
                <c:pt idx="160" formatCode="0">
                  <c:v>159</c:v>
                </c:pt>
                <c:pt idx="161" formatCode="0">
                  <c:v>160</c:v>
                </c:pt>
                <c:pt idx="162" formatCode="0">
                  <c:v>161</c:v>
                </c:pt>
                <c:pt idx="163" formatCode="0">
                  <c:v>162</c:v>
                </c:pt>
                <c:pt idx="164" formatCode="0">
                  <c:v>163</c:v>
                </c:pt>
                <c:pt idx="165" formatCode="0">
                  <c:v>164</c:v>
                </c:pt>
                <c:pt idx="166" formatCode="0">
                  <c:v>165</c:v>
                </c:pt>
                <c:pt idx="167" formatCode="0">
                  <c:v>166</c:v>
                </c:pt>
                <c:pt idx="168" formatCode="0">
                  <c:v>167</c:v>
                </c:pt>
                <c:pt idx="169" formatCode="0">
                  <c:v>168</c:v>
                </c:pt>
              </c:numCache>
            </c:numRef>
          </c:xVal>
          <c:yVal>
            <c:numRef>
              <c:f>'101v2'!$AA$4:$AA$173</c:f>
              <c:numCache>
                <c:formatCode>0.0000</c:formatCode>
                <c:ptCount val="170"/>
                <c:pt idx="2">
                  <c:v>17.976420140618167</c:v>
                </c:pt>
                <c:pt idx="3">
                  <c:v>17.749612103065822</c:v>
                </c:pt>
                <c:pt idx="4">
                  <c:v>17.554847625809845</c:v>
                </c:pt>
                <c:pt idx="5">
                  <c:v>17.40539958611172</c:v>
                </c:pt>
                <c:pt idx="6">
                  <c:v>17.311452620902308</c:v>
                </c:pt>
                <c:pt idx="7">
                  <c:v>17.279409060605936</c:v>
                </c:pt>
                <c:pt idx="8">
                  <c:v>17.311452620902308</c:v>
                </c:pt>
                <c:pt idx="9">
                  <c:v>17.40539958611172</c:v>
                </c:pt>
                <c:pt idx="10">
                  <c:v>17.554847625809845</c:v>
                </c:pt>
                <c:pt idx="11">
                  <c:v>17.749612103065822</c:v>
                </c:pt>
                <c:pt idx="12">
                  <c:v>17.976420140618167</c:v>
                </c:pt>
                <c:pt idx="13">
                  <c:v>18.2198151455257</c:v>
                </c:pt>
                <c:pt idx="14">
                  <c:v>18.463210150433238</c:v>
                </c:pt>
                <c:pt idx="15">
                  <c:v>18.690018187985583</c:v>
                </c:pt>
                <c:pt idx="16">
                  <c:v>18.884782665241559</c:v>
                </c:pt>
                <c:pt idx="17">
                  <c:v>19.034230704939684</c:v>
                </c:pt>
                <c:pt idx="18">
                  <c:v>19.128177670149093</c:v>
                </c:pt>
                <c:pt idx="19">
                  <c:v>19.160221230445469</c:v>
                </c:pt>
                <c:pt idx="20">
                  <c:v>19.128177670149093</c:v>
                </c:pt>
                <c:pt idx="21">
                  <c:v>19.034230704939684</c:v>
                </c:pt>
                <c:pt idx="22">
                  <c:v>18.884782665241559</c:v>
                </c:pt>
                <c:pt idx="23">
                  <c:v>18.690018187985586</c:v>
                </c:pt>
                <c:pt idx="24">
                  <c:v>18.463210150433238</c:v>
                </c:pt>
                <c:pt idx="25">
                  <c:v>18.2198151455257</c:v>
                </c:pt>
                <c:pt idx="26">
                  <c:v>17.940102329122343</c:v>
                </c:pt>
                <c:pt idx="27">
                  <c:v>17.713294291569994</c:v>
                </c:pt>
                <c:pt idx="28">
                  <c:v>17.518529814314018</c:v>
                </c:pt>
                <c:pt idx="29">
                  <c:v>17.369081774615893</c:v>
                </c:pt>
                <c:pt idx="30">
                  <c:v>17.275134809406484</c:v>
                </c:pt>
                <c:pt idx="31">
                  <c:v>17.243091249110112</c:v>
                </c:pt>
                <c:pt idx="32">
                  <c:v>17.275134809406484</c:v>
                </c:pt>
                <c:pt idx="33">
                  <c:v>17.369081774615893</c:v>
                </c:pt>
                <c:pt idx="34">
                  <c:v>17.518529814314018</c:v>
                </c:pt>
                <c:pt idx="35">
                  <c:v>17.713294291569994</c:v>
                </c:pt>
                <c:pt idx="36">
                  <c:v>17.940102329122343</c:v>
                </c:pt>
                <c:pt idx="37">
                  <c:v>18.183497334029873</c:v>
                </c:pt>
                <c:pt idx="38">
                  <c:v>18.426892338937407</c:v>
                </c:pt>
                <c:pt idx="39">
                  <c:v>18.653700376489756</c:v>
                </c:pt>
                <c:pt idx="40">
                  <c:v>18.848464853745732</c:v>
                </c:pt>
                <c:pt idx="41">
                  <c:v>18.997912893443857</c:v>
                </c:pt>
                <c:pt idx="42">
                  <c:v>19.091859858653265</c:v>
                </c:pt>
                <c:pt idx="43">
                  <c:v>19.123903418949642</c:v>
                </c:pt>
                <c:pt idx="44">
                  <c:v>19.091859858653269</c:v>
                </c:pt>
                <c:pt idx="45">
                  <c:v>18.997912893443857</c:v>
                </c:pt>
                <c:pt idx="46">
                  <c:v>18.848464853745732</c:v>
                </c:pt>
                <c:pt idx="47">
                  <c:v>18.653700376489759</c:v>
                </c:pt>
                <c:pt idx="48">
                  <c:v>18.42689233893741</c:v>
                </c:pt>
                <c:pt idx="49">
                  <c:v>18.183497334029877</c:v>
                </c:pt>
                <c:pt idx="50">
                  <c:v>18.041862575634347</c:v>
                </c:pt>
                <c:pt idx="51">
                  <c:v>17.815054538081995</c:v>
                </c:pt>
                <c:pt idx="52">
                  <c:v>17.620290060826022</c:v>
                </c:pt>
                <c:pt idx="53">
                  <c:v>17.470842021127897</c:v>
                </c:pt>
                <c:pt idx="54">
                  <c:v>17.376895055918489</c:v>
                </c:pt>
                <c:pt idx="55">
                  <c:v>17.344851495622116</c:v>
                </c:pt>
                <c:pt idx="56">
                  <c:v>17.376895055918489</c:v>
                </c:pt>
                <c:pt idx="57">
                  <c:v>17.470842021127897</c:v>
                </c:pt>
                <c:pt idx="58">
                  <c:v>17.620290060826019</c:v>
                </c:pt>
                <c:pt idx="59">
                  <c:v>17.815054538081995</c:v>
                </c:pt>
                <c:pt idx="60">
                  <c:v>18.041862575634344</c:v>
                </c:pt>
                <c:pt idx="61">
                  <c:v>18.285257580541877</c:v>
                </c:pt>
                <c:pt idx="62">
                  <c:v>18.528652585449411</c:v>
                </c:pt>
                <c:pt idx="63">
                  <c:v>18.75546062300176</c:v>
                </c:pt>
                <c:pt idx="64">
                  <c:v>18.950225100257736</c:v>
                </c:pt>
                <c:pt idx="65">
                  <c:v>19.099673139955861</c:v>
                </c:pt>
                <c:pt idx="66">
                  <c:v>19.19362010516527</c:v>
                </c:pt>
                <c:pt idx="67">
                  <c:v>19.225663665461646</c:v>
                </c:pt>
                <c:pt idx="68">
                  <c:v>19.19362010516527</c:v>
                </c:pt>
                <c:pt idx="69">
                  <c:v>19.099673139955861</c:v>
                </c:pt>
                <c:pt idx="70">
                  <c:v>18.95022510025774</c:v>
                </c:pt>
                <c:pt idx="71">
                  <c:v>18.755460623001763</c:v>
                </c:pt>
                <c:pt idx="72">
                  <c:v>18.528652585449411</c:v>
                </c:pt>
                <c:pt idx="73">
                  <c:v>18.285257580541881</c:v>
                </c:pt>
                <c:pt idx="74">
                  <c:v>18.205073338999906</c:v>
                </c:pt>
                <c:pt idx="75">
                  <c:v>17.978265301447554</c:v>
                </c:pt>
                <c:pt idx="76">
                  <c:v>17.783500824191577</c:v>
                </c:pt>
                <c:pt idx="77">
                  <c:v>17.634052784493456</c:v>
                </c:pt>
                <c:pt idx="78">
                  <c:v>17.540105819284044</c:v>
                </c:pt>
                <c:pt idx="79">
                  <c:v>17.508062258987671</c:v>
                </c:pt>
                <c:pt idx="80">
                  <c:v>17.540105819284044</c:v>
                </c:pt>
                <c:pt idx="81">
                  <c:v>17.634052784493452</c:v>
                </c:pt>
                <c:pt idx="82">
                  <c:v>17.783500824191577</c:v>
                </c:pt>
                <c:pt idx="83">
                  <c:v>17.97826530144755</c:v>
                </c:pt>
                <c:pt idx="84">
                  <c:v>18.205073338999902</c:v>
                </c:pt>
                <c:pt idx="85">
                  <c:v>18.448468343907436</c:v>
                </c:pt>
                <c:pt idx="86">
                  <c:v>18.691863348814969</c:v>
                </c:pt>
                <c:pt idx="87">
                  <c:v>18.918671386367318</c:v>
                </c:pt>
                <c:pt idx="88">
                  <c:v>19.113435863623291</c:v>
                </c:pt>
                <c:pt idx="89">
                  <c:v>19.262883903321416</c:v>
                </c:pt>
                <c:pt idx="90">
                  <c:v>19.356830868530828</c:v>
                </c:pt>
                <c:pt idx="91">
                  <c:v>19.388874428827201</c:v>
                </c:pt>
                <c:pt idx="92">
                  <c:v>19.356830868530828</c:v>
                </c:pt>
                <c:pt idx="93">
                  <c:v>19.26288390332142</c:v>
                </c:pt>
                <c:pt idx="94">
                  <c:v>19.113435863623295</c:v>
                </c:pt>
                <c:pt idx="95">
                  <c:v>18.918671386367318</c:v>
                </c:pt>
                <c:pt idx="96">
                  <c:v>18.691863348814969</c:v>
                </c:pt>
                <c:pt idx="97">
                  <c:v>18.448468343907436</c:v>
                </c:pt>
                <c:pt idx="98">
                  <c:v>18.30683358551191</c:v>
                </c:pt>
                <c:pt idx="99">
                  <c:v>18.080025547959558</c:v>
                </c:pt>
                <c:pt idx="100">
                  <c:v>17.885261070703582</c:v>
                </c:pt>
                <c:pt idx="101">
                  <c:v>17.735813031005456</c:v>
                </c:pt>
                <c:pt idx="102">
                  <c:v>17.641866065796048</c:v>
                </c:pt>
                <c:pt idx="103">
                  <c:v>17.609822505499675</c:v>
                </c:pt>
                <c:pt idx="104">
                  <c:v>17.641866065796048</c:v>
                </c:pt>
                <c:pt idx="105">
                  <c:v>17.735813031005456</c:v>
                </c:pt>
                <c:pt idx="106">
                  <c:v>17.885261070703582</c:v>
                </c:pt>
                <c:pt idx="107">
                  <c:v>18.080025547959558</c:v>
                </c:pt>
                <c:pt idx="108">
                  <c:v>18.306833585511903</c:v>
                </c:pt>
                <c:pt idx="109">
                  <c:v>18.550228590419437</c:v>
                </c:pt>
                <c:pt idx="110">
                  <c:v>18.79362359532697</c:v>
                </c:pt>
                <c:pt idx="111">
                  <c:v>19.020431632879323</c:v>
                </c:pt>
                <c:pt idx="112">
                  <c:v>19.215196110135299</c:v>
                </c:pt>
                <c:pt idx="113">
                  <c:v>19.364644149833421</c:v>
                </c:pt>
                <c:pt idx="114">
                  <c:v>19.458591115042832</c:v>
                </c:pt>
                <c:pt idx="115">
                  <c:v>19.490634675339205</c:v>
                </c:pt>
                <c:pt idx="116">
                  <c:v>19.458591115042832</c:v>
                </c:pt>
                <c:pt idx="117">
                  <c:v>19.364644149833421</c:v>
                </c:pt>
                <c:pt idx="118">
                  <c:v>19.215196110135299</c:v>
                </c:pt>
                <c:pt idx="119">
                  <c:v>19.020431632879323</c:v>
                </c:pt>
                <c:pt idx="120">
                  <c:v>18.793623595326977</c:v>
                </c:pt>
                <c:pt idx="121">
                  <c:v>18.550228590419444</c:v>
                </c:pt>
                <c:pt idx="122">
                  <c:v>18.270515774016079</c:v>
                </c:pt>
                <c:pt idx="123">
                  <c:v>18.04370773646373</c:v>
                </c:pt>
                <c:pt idx="124">
                  <c:v>17.848943259207758</c:v>
                </c:pt>
                <c:pt idx="125">
                  <c:v>17.699495219509632</c:v>
                </c:pt>
                <c:pt idx="126">
                  <c:v>17.605548254300221</c:v>
                </c:pt>
                <c:pt idx="127">
                  <c:v>17.573504694003848</c:v>
                </c:pt>
                <c:pt idx="128">
                  <c:v>17.605548254300221</c:v>
                </c:pt>
                <c:pt idx="129">
                  <c:v>17.699495219509629</c:v>
                </c:pt>
                <c:pt idx="130">
                  <c:v>17.848943259207751</c:v>
                </c:pt>
                <c:pt idx="131">
                  <c:v>18.04370773646373</c:v>
                </c:pt>
                <c:pt idx="132">
                  <c:v>18.270515774016079</c:v>
                </c:pt>
                <c:pt idx="133">
                  <c:v>18.513910778923616</c:v>
                </c:pt>
                <c:pt idx="134">
                  <c:v>18.757305783831143</c:v>
                </c:pt>
                <c:pt idx="135">
                  <c:v>18.984113821383495</c:v>
                </c:pt>
                <c:pt idx="136">
                  <c:v>19.178878298639471</c:v>
                </c:pt>
                <c:pt idx="137">
                  <c:v>19.328326338337597</c:v>
                </c:pt>
                <c:pt idx="138">
                  <c:v>19.422273303547005</c:v>
                </c:pt>
                <c:pt idx="139">
                  <c:v>19.454316863843378</c:v>
                </c:pt>
                <c:pt idx="140">
                  <c:v>19.422273303547005</c:v>
                </c:pt>
                <c:pt idx="141">
                  <c:v>19.328326338337597</c:v>
                </c:pt>
                <c:pt idx="142">
                  <c:v>19.178878298639475</c:v>
                </c:pt>
                <c:pt idx="143">
                  <c:v>18.984113821383492</c:v>
                </c:pt>
                <c:pt idx="144">
                  <c:v>18.75730578383115</c:v>
                </c:pt>
                <c:pt idx="145">
                  <c:v>18.513910778923613</c:v>
                </c:pt>
                <c:pt idx="146">
                  <c:v>18.123467957317125</c:v>
                </c:pt>
                <c:pt idx="147">
                  <c:v>17.89665991976478</c:v>
                </c:pt>
                <c:pt idx="148">
                  <c:v>17.701895442508796</c:v>
                </c:pt>
                <c:pt idx="149">
                  <c:v>17.552447402810675</c:v>
                </c:pt>
                <c:pt idx="150">
                  <c:v>17.458500437601266</c:v>
                </c:pt>
                <c:pt idx="151">
                  <c:v>17.426456877304894</c:v>
                </c:pt>
                <c:pt idx="152">
                  <c:v>17.458500437601266</c:v>
                </c:pt>
                <c:pt idx="153">
                  <c:v>17.552447402810671</c:v>
                </c:pt>
                <c:pt idx="154">
                  <c:v>17.7018954425088</c:v>
                </c:pt>
                <c:pt idx="155">
                  <c:v>17.896659919764772</c:v>
                </c:pt>
                <c:pt idx="156">
                  <c:v>18.123467957317125</c:v>
                </c:pt>
                <c:pt idx="157">
                  <c:v>18.366862962224651</c:v>
                </c:pt>
                <c:pt idx="158">
                  <c:v>18.610257967132188</c:v>
                </c:pt>
                <c:pt idx="159">
                  <c:v>18.837066004684537</c:v>
                </c:pt>
                <c:pt idx="160">
                  <c:v>19.031830481940514</c:v>
                </c:pt>
                <c:pt idx="161">
                  <c:v>19.181278521638639</c:v>
                </c:pt>
                <c:pt idx="162">
                  <c:v>19.275225486848047</c:v>
                </c:pt>
                <c:pt idx="163">
                  <c:v>19.307269047144423</c:v>
                </c:pt>
                <c:pt idx="164">
                  <c:v>19.275225486848051</c:v>
                </c:pt>
                <c:pt idx="165">
                  <c:v>19.181278521638642</c:v>
                </c:pt>
                <c:pt idx="166">
                  <c:v>19.031830481940521</c:v>
                </c:pt>
                <c:pt idx="167">
                  <c:v>18.837066004684537</c:v>
                </c:pt>
                <c:pt idx="168">
                  <c:v>18.610257967132188</c:v>
                </c:pt>
                <c:pt idx="169">
                  <c:v>18.366862962224658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04C-40BD-B036-F1044085CA1B}"/>
            </c:ext>
          </c:extLst>
        </c:ser>
        <c:ser>
          <c:idx val="7"/>
          <c:order val="7"/>
          <c:tx>
            <c:strRef>
              <c:f>'101v2'!$AB$3</c:f>
              <c:strCache>
                <c:ptCount val="1"/>
                <c:pt idx="0">
                  <c:v>Ext Frame Temp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'101v2'!$L$4:$L$173</c:f>
              <c:numCache>
                <c:formatCode>0.0000</c:formatCode>
                <c:ptCount val="170"/>
                <c:pt idx="2" formatCode="0">
                  <c:v>1</c:v>
                </c:pt>
                <c:pt idx="3" formatCode="0">
                  <c:v>2</c:v>
                </c:pt>
                <c:pt idx="4" formatCode="0">
                  <c:v>3</c:v>
                </c:pt>
                <c:pt idx="5" formatCode="0">
                  <c:v>4</c:v>
                </c:pt>
                <c:pt idx="6" formatCode="0">
                  <c:v>5</c:v>
                </c:pt>
                <c:pt idx="7" formatCode="0">
                  <c:v>6</c:v>
                </c:pt>
                <c:pt idx="8" formatCode="0">
                  <c:v>7</c:v>
                </c:pt>
                <c:pt idx="9" formatCode="0">
                  <c:v>8</c:v>
                </c:pt>
                <c:pt idx="10" formatCode="0">
                  <c:v>9</c:v>
                </c:pt>
                <c:pt idx="11" formatCode="0">
                  <c:v>10</c:v>
                </c:pt>
                <c:pt idx="12" formatCode="0">
                  <c:v>11</c:v>
                </c:pt>
                <c:pt idx="13" formatCode="0">
                  <c:v>12</c:v>
                </c:pt>
                <c:pt idx="14" formatCode="0">
                  <c:v>13</c:v>
                </c:pt>
                <c:pt idx="15" formatCode="0">
                  <c:v>14</c:v>
                </c:pt>
                <c:pt idx="16" formatCode="0">
                  <c:v>15</c:v>
                </c:pt>
                <c:pt idx="17" formatCode="0">
                  <c:v>16</c:v>
                </c:pt>
                <c:pt idx="18" formatCode="0">
                  <c:v>17</c:v>
                </c:pt>
                <c:pt idx="19" formatCode="0">
                  <c:v>18</c:v>
                </c:pt>
                <c:pt idx="20" formatCode="0">
                  <c:v>19</c:v>
                </c:pt>
                <c:pt idx="21" formatCode="0">
                  <c:v>20</c:v>
                </c:pt>
                <c:pt idx="22" formatCode="0">
                  <c:v>21</c:v>
                </c:pt>
                <c:pt idx="23" formatCode="0">
                  <c:v>22</c:v>
                </c:pt>
                <c:pt idx="24" formatCode="0">
                  <c:v>23</c:v>
                </c:pt>
                <c:pt idx="25" formatCode="0">
                  <c:v>24</c:v>
                </c:pt>
                <c:pt idx="26" formatCode="0">
                  <c:v>25</c:v>
                </c:pt>
                <c:pt idx="27" formatCode="0">
                  <c:v>26</c:v>
                </c:pt>
                <c:pt idx="28" formatCode="0">
                  <c:v>27</c:v>
                </c:pt>
                <c:pt idx="29" formatCode="0">
                  <c:v>28</c:v>
                </c:pt>
                <c:pt idx="30" formatCode="0">
                  <c:v>29</c:v>
                </c:pt>
                <c:pt idx="31" formatCode="0">
                  <c:v>30</c:v>
                </c:pt>
                <c:pt idx="32" formatCode="0">
                  <c:v>31</c:v>
                </c:pt>
                <c:pt idx="33" formatCode="0">
                  <c:v>32</c:v>
                </c:pt>
                <c:pt idx="34" formatCode="0">
                  <c:v>33</c:v>
                </c:pt>
                <c:pt idx="35" formatCode="0">
                  <c:v>34</c:v>
                </c:pt>
                <c:pt idx="36" formatCode="0">
                  <c:v>35</c:v>
                </c:pt>
                <c:pt idx="37" formatCode="0">
                  <c:v>36</c:v>
                </c:pt>
                <c:pt idx="38" formatCode="0">
                  <c:v>37</c:v>
                </c:pt>
                <c:pt idx="39" formatCode="0">
                  <c:v>38</c:v>
                </c:pt>
                <c:pt idx="40" formatCode="0">
                  <c:v>39</c:v>
                </c:pt>
                <c:pt idx="41" formatCode="0">
                  <c:v>40</c:v>
                </c:pt>
                <c:pt idx="42" formatCode="0">
                  <c:v>41</c:v>
                </c:pt>
                <c:pt idx="43" formatCode="0">
                  <c:v>42</c:v>
                </c:pt>
                <c:pt idx="44" formatCode="0">
                  <c:v>43</c:v>
                </c:pt>
                <c:pt idx="45" formatCode="0">
                  <c:v>44</c:v>
                </c:pt>
                <c:pt idx="46" formatCode="0">
                  <c:v>45</c:v>
                </c:pt>
                <c:pt idx="47" formatCode="0">
                  <c:v>46</c:v>
                </c:pt>
                <c:pt idx="48" formatCode="0">
                  <c:v>47</c:v>
                </c:pt>
                <c:pt idx="49" formatCode="0">
                  <c:v>48</c:v>
                </c:pt>
                <c:pt idx="50" formatCode="0">
                  <c:v>49</c:v>
                </c:pt>
                <c:pt idx="51" formatCode="0">
                  <c:v>50</c:v>
                </c:pt>
                <c:pt idx="52" formatCode="0">
                  <c:v>51</c:v>
                </c:pt>
                <c:pt idx="53" formatCode="0">
                  <c:v>52</c:v>
                </c:pt>
                <c:pt idx="54" formatCode="0">
                  <c:v>53</c:v>
                </c:pt>
                <c:pt idx="55" formatCode="0">
                  <c:v>54</c:v>
                </c:pt>
                <c:pt idx="56" formatCode="0">
                  <c:v>55</c:v>
                </c:pt>
                <c:pt idx="57" formatCode="0">
                  <c:v>56</c:v>
                </c:pt>
                <c:pt idx="58" formatCode="0">
                  <c:v>57</c:v>
                </c:pt>
                <c:pt idx="59" formatCode="0">
                  <c:v>58</c:v>
                </c:pt>
                <c:pt idx="60" formatCode="0">
                  <c:v>59</c:v>
                </c:pt>
                <c:pt idx="61" formatCode="0">
                  <c:v>60</c:v>
                </c:pt>
                <c:pt idx="62" formatCode="0">
                  <c:v>61</c:v>
                </c:pt>
                <c:pt idx="63" formatCode="0">
                  <c:v>62</c:v>
                </c:pt>
                <c:pt idx="64" formatCode="0">
                  <c:v>63</c:v>
                </c:pt>
                <c:pt idx="65" formatCode="0">
                  <c:v>64</c:v>
                </c:pt>
                <c:pt idx="66" formatCode="0">
                  <c:v>65</c:v>
                </c:pt>
                <c:pt idx="67" formatCode="0">
                  <c:v>66</c:v>
                </c:pt>
                <c:pt idx="68" formatCode="0">
                  <c:v>67</c:v>
                </c:pt>
                <c:pt idx="69" formatCode="0">
                  <c:v>68</c:v>
                </c:pt>
                <c:pt idx="70" formatCode="0">
                  <c:v>69</c:v>
                </c:pt>
                <c:pt idx="71" formatCode="0">
                  <c:v>70</c:v>
                </c:pt>
                <c:pt idx="72" formatCode="0">
                  <c:v>71</c:v>
                </c:pt>
                <c:pt idx="73" formatCode="0">
                  <c:v>72</c:v>
                </c:pt>
                <c:pt idx="74" formatCode="0">
                  <c:v>73</c:v>
                </c:pt>
                <c:pt idx="75" formatCode="0">
                  <c:v>74</c:v>
                </c:pt>
                <c:pt idx="76" formatCode="0">
                  <c:v>75</c:v>
                </c:pt>
                <c:pt idx="77" formatCode="0">
                  <c:v>76</c:v>
                </c:pt>
                <c:pt idx="78" formatCode="0">
                  <c:v>77</c:v>
                </c:pt>
                <c:pt idx="79" formatCode="0">
                  <c:v>78</c:v>
                </c:pt>
                <c:pt idx="80" formatCode="0">
                  <c:v>79</c:v>
                </c:pt>
                <c:pt idx="81" formatCode="0">
                  <c:v>80</c:v>
                </c:pt>
                <c:pt idx="82" formatCode="0">
                  <c:v>81</c:v>
                </c:pt>
                <c:pt idx="83" formatCode="0">
                  <c:v>82</c:v>
                </c:pt>
                <c:pt idx="84" formatCode="0">
                  <c:v>83</c:v>
                </c:pt>
                <c:pt idx="85" formatCode="0">
                  <c:v>84</c:v>
                </c:pt>
                <c:pt idx="86" formatCode="0">
                  <c:v>85</c:v>
                </c:pt>
                <c:pt idx="87" formatCode="0">
                  <c:v>86</c:v>
                </c:pt>
                <c:pt idx="88" formatCode="0">
                  <c:v>87</c:v>
                </c:pt>
                <c:pt idx="89" formatCode="0">
                  <c:v>88</c:v>
                </c:pt>
                <c:pt idx="90" formatCode="0">
                  <c:v>89</c:v>
                </c:pt>
                <c:pt idx="91" formatCode="0">
                  <c:v>90</c:v>
                </c:pt>
                <c:pt idx="92" formatCode="0">
                  <c:v>91</c:v>
                </c:pt>
                <c:pt idx="93" formatCode="0">
                  <c:v>92</c:v>
                </c:pt>
                <c:pt idx="94" formatCode="0">
                  <c:v>93</c:v>
                </c:pt>
                <c:pt idx="95" formatCode="0">
                  <c:v>94</c:v>
                </c:pt>
                <c:pt idx="96" formatCode="0">
                  <c:v>95</c:v>
                </c:pt>
                <c:pt idx="97" formatCode="0">
                  <c:v>96</c:v>
                </c:pt>
                <c:pt idx="98" formatCode="0">
                  <c:v>97</c:v>
                </c:pt>
                <c:pt idx="99" formatCode="0">
                  <c:v>98</c:v>
                </c:pt>
                <c:pt idx="100" formatCode="0">
                  <c:v>99</c:v>
                </c:pt>
                <c:pt idx="101" formatCode="0">
                  <c:v>100</c:v>
                </c:pt>
                <c:pt idx="102" formatCode="0">
                  <c:v>101</c:v>
                </c:pt>
                <c:pt idx="103" formatCode="0">
                  <c:v>102</c:v>
                </c:pt>
                <c:pt idx="104" formatCode="0">
                  <c:v>103</c:v>
                </c:pt>
                <c:pt idx="105" formatCode="0">
                  <c:v>104</c:v>
                </c:pt>
                <c:pt idx="106" formatCode="0">
                  <c:v>105</c:v>
                </c:pt>
                <c:pt idx="107" formatCode="0">
                  <c:v>106</c:v>
                </c:pt>
                <c:pt idx="108" formatCode="0">
                  <c:v>107</c:v>
                </c:pt>
                <c:pt idx="109" formatCode="0">
                  <c:v>108</c:v>
                </c:pt>
                <c:pt idx="110" formatCode="0">
                  <c:v>109</c:v>
                </c:pt>
                <c:pt idx="111" formatCode="0">
                  <c:v>110</c:v>
                </c:pt>
                <c:pt idx="112" formatCode="0">
                  <c:v>111</c:v>
                </c:pt>
                <c:pt idx="113" formatCode="0">
                  <c:v>112</c:v>
                </c:pt>
                <c:pt idx="114" formatCode="0">
                  <c:v>113</c:v>
                </c:pt>
                <c:pt idx="115" formatCode="0">
                  <c:v>114</c:v>
                </c:pt>
                <c:pt idx="116" formatCode="0">
                  <c:v>115</c:v>
                </c:pt>
                <c:pt idx="117" formatCode="0">
                  <c:v>116</c:v>
                </c:pt>
                <c:pt idx="118" formatCode="0">
                  <c:v>117</c:v>
                </c:pt>
                <c:pt idx="119" formatCode="0">
                  <c:v>118</c:v>
                </c:pt>
                <c:pt idx="120" formatCode="0">
                  <c:v>119</c:v>
                </c:pt>
                <c:pt idx="121" formatCode="0">
                  <c:v>120</c:v>
                </c:pt>
                <c:pt idx="122" formatCode="0">
                  <c:v>121</c:v>
                </c:pt>
                <c:pt idx="123" formatCode="0">
                  <c:v>122</c:v>
                </c:pt>
                <c:pt idx="124" formatCode="0">
                  <c:v>123</c:v>
                </c:pt>
                <c:pt idx="125" formatCode="0">
                  <c:v>124</c:v>
                </c:pt>
                <c:pt idx="126" formatCode="0">
                  <c:v>125</c:v>
                </c:pt>
                <c:pt idx="127" formatCode="0">
                  <c:v>126</c:v>
                </c:pt>
                <c:pt idx="128" formatCode="0">
                  <c:v>127</c:v>
                </c:pt>
                <c:pt idx="129" formatCode="0">
                  <c:v>128</c:v>
                </c:pt>
                <c:pt idx="130" formatCode="0">
                  <c:v>129</c:v>
                </c:pt>
                <c:pt idx="131" formatCode="0">
                  <c:v>130</c:v>
                </c:pt>
                <c:pt idx="132" formatCode="0">
                  <c:v>131</c:v>
                </c:pt>
                <c:pt idx="133" formatCode="0">
                  <c:v>132</c:v>
                </c:pt>
                <c:pt idx="134" formatCode="0">
                  <c:v>133</c:v>
                </c:pt>
                <c:pt idx="135" formatCode="0">
                  <c:v>134</c:v>
                </c:pt>
                <c:pt idx="136" formatCode="0">
                  <c:v>135</c:v>
                </c:pt>
                <c:pt idx="137" formatCode="0">
                  <c:v>136</c:v>
                </c:pt>
                <c:pt idx="138" formatCode="0">
                  <c:v>137</c:v>
                </c:pt>
                <c:pt idx="139" formatCode="0">
                  <c:v>138</c:v>
                </c:pt>
                <c:pt idx="140" formatCode="0">
                  <c:v>139</c:v>
                </c:pt>
                <c:pt idx="141" formatCode="0">
                  <c:v>140</c:v>
                </c:pt>
                <c:pt idx="142" formatCode="0">
                  <c:v>141</c:v>
                </c:pt>
                <c:pt idx="143" formatCode="0">
                  <c:v>142</c:v>
                </c:pt>
                <c:pt idx="144" formatCode="0">
                  <c:v>143</c:v>
                </c:pt>
                <c:pt idx="145" formatCode="0">
                  <c:v>144</c:v>
                </c:pt>
                <c:pt idx="146" formatCode="0">
                  <c:v>145</c:v>
                </c:pt>
                <c:pt idx="147" formatCode="0">
                  <c:v>146</c:v>
                </c:pt>
                <c:pt idx="148" formatCode="0">
                  <c:v>147</c:v>
                </c:pt>
                <c:pt idx="149" formatCode="0">
                  <c:v>148</c:v>
                </c:pt>
                <c:pt idx="150" formatCode="0">
                  <c:v>149</c:v>
                </c:pt>
                <c:pt idx="151" formatCode="0">
                  <c:v>150</c:v>
                </c:pt>
                <c:pt idx="152" formatCode="0">
                  <c:v>151</c:v>
                </c:pt>
                <c:pt idx="153" formatCode="0">
                  <c:v>152</c:v>
                </c:pt>
                <c:pt idx="154" formatCode="0">
                  <c:v>153</c:v>
                </c:pt>
                <c:pt idx="155" formatCode="0">
                  <c:v>154</c:v>
                </c:pt>
                <c:pt idx="156" formatCode="0">
                  <c:v>155</c:v>
                </c:pt>
                <c:pt idx="157" formatCode="0">
                  <c:v>156</c:v>
                </c:pt>
                <c:pt idx="158" formatCode="0">
                  <c:v>157</c:v>
                </c:pt>
                <c:pt idx="159" formatCode="0">
                  <c:v>158</c:v>
                </c:pt>
                <c:pt idx="160" formatCode="0">
                  <c:v>159</c:v>
                </c:pt>
                <c:pt idx="161" formatCode="0">
                  <c:v>160</c:v>
                </c:pt>
                <c:pt idx="162" formatCode="0">
                  <c:v>161</c:v>
                </c:pt>
                <c:pt idx="163" formatCode="0">
                  <c:v>162</c:v>
                </c:pt>
                <c:pt idx="164" formatCode="0">
                  <c:v>163</c:v>
                </c:pt>
                <c:pt idx="165" formatCode="0">
                  <c:v>164</c:v>
                </c:pt>
                <c:pt idx="166" formatCode="0">
                  <c:v>165</c:v>
                </c:pt>
                <c:pt idx="167" formatCode="0">
                  <c:v>166</c:v>
                </c:pt>
                <c:pt idx="168" formatCode="0">
                  <c:v>167</c:v>
                </c:pt>
                <c:pt idx="169" formatCode="0">
                  <c:v>168</c:v>
                </c:pt>
              </c:numCache>
            </c:numRef>
          </c:xVal>
          <c:yVal>
            <c:numRef>
              <c:f>'101v2'!$AB$4:$AB$173</c:f>
              <c:numCache>
                <c:formatCode>0.0000</c:formatCode>
                <c:ptCount val="170"/>
                <c:pt idx="2">
                  <c:v>5.6347238167868632</c:v>
                </c:pt>
                <c:pt idx="3">
                  <c:v>4.4821271268893064</c:v>
                </c:pt>
                <c:pt idx="4">
                  <c:v>3.4923699109747135</c:v>
                </c:pt>
                <c:pt idx="5">
                  <c:v>2.7329024876565273</c:v>
                </c:pt>
                <c:pt idx="6">
                  <c:v>2.2554813067546227</c:v>
                </c:pt>
                <c:pt idx="7">
                  <c:v>2.0926418327716596</c:v>
                </c:pt>
                <c:pt idx="8">
                  <c:v>2.2554813067546227</c:v>
                </c:pt>
                <c:pt idx="9">
                  <c:v>2.7329024876565264</c:v>
                </c:pt>
                <c:pt idx="10">
                  <c:v>3.4923699109747131</c:v>
                </c:pt>
                <c:pt idx="11">
                  <c:v>4.4821271268893064</c:v>
                </c:pt>
                <c:pt idx="12">
                  <c:v>5.6347238167868632</c:v>
                </c:pt>
                <c:pt idx="13">
                  <c:v>6.8716124210069536</c:v>
                </c:pt>
                <c:pt idx="14">
                  <c:v>8.1085010252270457</c:v>
                </c:pt>
                <c:pt idx="15">
                  <c:v>9.261097715124599</c:v>
                </c:pt>
                <c:pt idx="16">
                  <c:v>10.250854931039193</c:v>
                </c:pt>
                <c:pt idx="17">
                  <c:v>11.010322354357378</c:v>
                </c:pt>
                <c:pt idx="18">
                  <c:v>11.487743535259284</c:v>
                </c:pt>
                <c:pt idx="19">
                  <c:v>11.650583009242247</c:v>
                </c:pt>
                <c:pt idx="20">
                  <c:v>11.487743535259286</c:v>
                </c:pt>
                <c:pt idx="21">
                  <c:v>11.010322354357379</c:v>
                </c:pt>
                <c:pt idx="22">
                  <c:v>10.250854931039195</c:v>
                </c:pt>
                <c:pt idx="23">
                  <c:v>9.2610977151246026</c:v>
                </c:pt>
                <c:pt idx="24">
                  <c:v>8.1085010252270493</c:v>
                </c:pt>
                <c:pt idx="25">
                  <c:v>6.8716124210069554</c:v>
                </c:pt>
                <c:pt idx="26">
                  <c:v>5.4501633851277687</c:v>
                </c:pt>
                <c:pt idx="27">
                  <c:v>4.2975666952302145</c:v>
                </c:pt>
                <c:pt idx="28">
                  <c:v>3.3078094793156216</c:v>
                </c:pt>
                <c:pt idx="29">
                  <c:v>2.5483420559974355</c:v>
                </c:pt>
                <c:pt idx="30">
                  <c:v>2.0709208750955299</c:v>
                </c:pt>
                <c:pt idx="31">
                  <c:v>1.9080814011125669</c:v>
                </c:pt>
                <c:pt idx="32">
                  <c:v>2.070920875095529</c:v>
                </c:pt>
                <c:pt idx="33">
                  <c:v>2.5483420559974319</c:v>
                </c:pt>
                <c:pt idx="34">
                  <c:v>3.3078094793156225</c:v>
                </c:pt>
                <c:pt idx="35">
                  <c:v>4.2975666952302145</c:v>
                </c:pt>
                <c:pt idx="36">
                  <c:v>5.4501633851277704</c:v>
                </c:pt>
                <c:pt idx="37">
                  <c:v>6.687051989347859</c:v>
                </c:pt>
                <c:pt idx="38">
                  <c:v>7.9239405935679494</c:v>
                </c:pt>
                <c:pt idx="39">
                  <c:v>9.0765372834655036</c:v>
                </c:pt>
                <c:pt idx="40">
                  <c:v>10.066294499380096</c:v>
                </c:pt>
                <c:pt idx="41">
                  <c:v>10.825761922698288</c:v>
                </c:pt>
                <c:pt idx="42">
                  <c:v>11.303183103600189</c:v>
                </c:pt>
                <c:pt idx="43">
                  <c:v>11.466022577583155</c:v>
                </c:pt>
                <c:pt idx="44">
                  <c:v>11.303183103600192</c:v>
                </c:pt>
                <c:pt idx="45">
                  <c:v>10.825761922698288</c:v>
                </c:pt>
                <c:pt idx="46">
                  <c:v>10.066294499380099</c:v>
                </c:pt>
                <c:pt idx="47">
                  <c:v>9.0765372834655142</c:v>
                </c:pt>
                <c:pt idx="48">
                  <c:v>7.923940593567953</c:v>
                </c:pt>
                <c:pt idx="49">
                  <c:v>6.6870519893478635</c:v>
                </c:pt>
                <c:pt idx="50">
                  <c:v>5.9672902231298162</c:v>
                </c:pt>
                <c:pt idx="51">
                  <c:v>4.814693533232254</c:v>
                </c:pt>
                <c:pt idx="52">
                  <c:v>3.8249363173176674</c:v>
                </c:pt>
                <c:pt idx="53">
                  <c:v>3.0654688939994763</c:v>
                </c:pt>
                <c:pt idx="54">
                  <c:v>2.5880477130975725</c:v>
                </c:pt>
                <c:pt idx="55">
                  <c:v>2.425208239114609</c:v>
                </c:pt>
                <c:pt idx="56">
                  <c:v>2.5880477130975725</c:v>
                </c:pt>
                <c:pt idx="57">
                  <c:v>3.0654688939994736</c:v>
                </c:pt>
                <c:pt idx="58">
                  <c:v>3.8249363173176576</c:v>
                </c:pt>
                <c:pt idx="59">
                  <c:v>4.8146935332322567</c:v>
                </c:pt>
                <c:pt idx="60">
                  <c:v>5.9672902231298108</c:v>
                </c:pt>
                <c:pt idx="61">
                  <c:v>7.2041788273498923</c:v>
                </c:pt>
                <c:pt idx="62">
                  <c:v>8.441067431569989</c:v>
                </c:pt>
                <c:pt idx="63">
                  <c:v>9.5936641214675458</c:v>
                </c:pt>
                <c:pt idx="64">
                  <c:v>10.583421337382143</c:v>
                </c:pt>
                <c:pt idx="65">
                  <c:v>11.342888760700324</c:v>
                </c:pt>
                <c:pt idx="66">
                  <c:v>11.820309941602234</c:v>
                </c:pt>
                <c:pt idx="67">
                  <c:v>11.983149415585197</c:v>
                </c:pt>
                <c:pt idx="68">
                  <c:v>11.820309941602236</c:v>
                </c:pt>
                <c:pt idx="69">
                  <c:v>11.342888760700328</c:v>
                </c:pt>
                <c:pt idx="70">
                  <c:v>10.583421337382148</c:v>
                </c:pt>
                <c:pt idx="71">
                  <c:v>9.5936641214675511</c:v>
                </c:pt>
                <c:pt idx="72">
                  <c:v>8.4410674315699872</c:v>
                </c:pt>
                <c:pt idx="73">
                  <c:v>7.2041788273499066</c:v>
                </c:pt>
                <c:pt idx="74">
                  <c:v>6.7966972743123719</c:v>
                </c:pt>
                <c:pt idx="75">
                  <c:v>5.644100584414808</c:v>
                </c:pt>
                <c:pt idx="76">
                  <c:v>4.6543433685002089</c:v>
                </c:pt>
                <c:pt idx="77">
                  <c:v>3.8948759451820272</c:v>
                </c:pt>
                <c:pt idx="78">
                  <c:v>3.417454764280119</c:v>
                </c:pt>
                <c:pt idx="79">
                  <c:v>3.2546152902971555</c:v>
                </c:pt>
                <c:pt idx="80">
                  <c:v>3.4174547642801172</c:v>
                </c:pt>
                <c:pt idx="81">
                  <c:v>3.8948759451820232</c:v>
                </c:pt>
                <c:pt idx="82">
                  <c:v>4.6543433685002036</c:v>
                </c:pt>
                <c:pt idx="83">
                  <c:v>5.6441005844147867</c:v>
                </c:pt>
                <c:pt idx="84">
                  <c:v>6.7966972743123648</c:v>
                </c:pt>
                <c:pt idx="85">
                  <c:v>8.0335858785324454</c:v>
                </c:pt>
                <c:pt idx="86">
                  <c:v>9.270474482752542</c:v>
                </c:pt>
                <c:pt idx="87">
                  <c:v>10.42307117265009</c:v>
                </c:pt>
                <c:pt idx="88">
                  <c:v>11.412828388564678</c:v>
                </c:pt>
                <c:pt idx="89">
                  <c:v>12.17229581188287</c:v>
                </c:pt>
                <c:pt idx="90">
                  <c:v>12.64971699278478</c:v>
                </c:pt>
                <c:pt idx="91">
                  <c:v>12.812556466767743</c:v>
                </c:pt>
                <c:pt idx="92">
                  <c:v>12.649716992784784</c:v>
                </c:pt>
                <c:pt idx="93">
                  <c:v>12.172295811882885</c:v>
                </c:pt>
                <c:pt idx="94">
                  <c:v>11.412828388564696</c:v>
                </c:pt>
                <c:pt idx="95">
                  <c:v>10.423071172650099</c:v>
                </c:pt>
                <c:pt idx="96">
                  <c:v>9.2704744827525367</c:v>
                </c:pt>
                <c:pt idx="97">
                  <c:v>8.0335858785324543</c:v>
                </c:pt>
                <c:pt idx="98">
                  <c:v>7.3138241123144159</c:v>
                </c:pt>
                <c:pt idx="99">
                  <c:v>6.1612274224168511</c:v>
                </c:pt>
                <c:pt idx="100">
                  <c:v>5.171470206502252</c:v>
                </c:pt>
                <c:pt idx="101">
                  <c:v>4.4120027831840609</c:v>
                </c:pt>
                <c:pt idx="102">
                  <c:v>3.9345816022821611</c:v>
                </c:pt>
                <c:pt idx="103">
                  <c:v>3.7717421282991976</c:v>
                </c:pt>
                <c:pt idx="104">
                  <c:v>3.9345816022821585</c:v>
                </c:pt>
                <c:pt idx="105">
                  <c:v>4.4120027831840654</c:v>
                </c:pt>
                <c:pt idx="106">
                  <c:v>5.1714702065022573</c:v>
                </c:pt>
                <c:pt idx="107">
                  <c:v>6.1612274224168431</c:v>
                </c:pt>
                <c:pt idx="108">
                  <c:v>7.3138241123143892</c:v>
                </c:pt>
                <c:pt idx="109">
                  <c:v>8.5507127165344858</c:v>
                </c:pt>
                <c:pt idx="110">
                  <c:v>9.7876013207545682</c:v>
                </c:pt>
                <c:pt idx="111">
                  <c:v>10.940198010652146</c:v>
                </c:pt>
                <c:pt idx="112">
                  <c:v>11.929955226566733</c:v>
                </c:pt>
                <c:pt idx="113">
                  <c:v>12.689422649884914</c:v>
                </c:pt>
                <c:pt idx="114">
                  <c:v>13.166843830786823</c:v>
                </c:pt>
                <c:pt idx="115">
                  <c:v>13.329683304769787</c:v>
                </c:pt>
                <c:pt idx="116">
                  <c:v>13.166843830786821</c:v>
                </c:pt>
                <c:pt idx="117">
                  <c:v>12.68942264988492</c:v>
                </c:pt>
                <c:pt idx="118">
                  <c:v>11.92995522656674</c:v>
                </c:pt>
                <c:pt idx="119">
                  <c:v>10.940198010652143</c:v>
                </c:pt>
                <c:pt idx="120">
                  <c:v>9.7876013207545967</c:v>
                </c:pt>
                <c:pt idx="121">
                  <c:v>8.5507127165345143</c:v>
                </c:pt>
                <c:pt idx="122">
                  <c:v>7.129263680655308</c:v>
                </c:pt>
                <c:pt idx="123">
                  <c:v>5.9766669907577592</c:v>
                </c:pt>
                <c:pt idx="124">
                  <c:v>4.9869097748431717</c:v>
                </c:pt>
                <c:pt idx="125">
                  <c:v>4.2274423515249779</c:v>
                </c:pt>
                <c:pt idx="126">
                  <c:v>3.7500211706230693</c:v>
                </c:pt>
                <c:pt idx="127">
                  <c:v>3.5871816966401049</c:v>
                </c:pt>
                <c:pt idx="128">
                  <c:v>3.7500211706230702</c:v>
                </c:pt>
                <c:pt idx="129">
                  <c:v>4.2274423515249637</c:v>
                </c:pt>
                <c:pt idx="130">
                  <c:v>4.9869097748431503</c:v>
                </c:pt>
                <c:pt idx="131">
                  <c:v>5.9766669907577494</c:v>
                </c:pt>
                <c:pt idx="132">
                  <c:v>7.1292636806553116</c:v>
                </c:pt>
                <c:pt idx="133">
                  <c:v>8.36615228487541</c:v>
                </c:pt>
                <c:pt idx="134">
                  <c:v>9.6030408890954746</c:v>
                </c:pt>
                <c:pt idx="135">
                  <c:v>10.755637578993039</c:v>
                </c:pt>
                <c:pt idx="136">
                  <c:v>11.745394794907638</c:v>
                </c:pt>
                <c:pt idx="137">
                  <c:v>12.504862218225828</c:v>
                </c:pt>
                <c:pt idx="138">
                  <c:v>12.982283399127732</c:v>
                </c:pt>
                <c:pt idx="139">
                  <c:v>13.145122873110694</c:v>
                </c:pt>
                <c:pt idx="140">
                  <c:v>12.982283399127732</c:v>
                </c:pt>
                <c:pt idx="141">
                  <c:v>12.504862218225828</c:v>
                </c:pt>
                <c:pt idx="142">
                  <c:v>11.745394794907661</c:v>
                </c:pt>
                <c:pt idx="143">
                  <c:v>10.755637578993037</c:v>
                </c:pt>
                <c:pt idx="144">
                  <c:v>9.6030408890955048</c:v>
                </c:pt>
                <c:pt idx="145">
                  <c:v>8.3661522848754064</c:v>
                </c:pt>
                <c:pt idx="146">
                  <c:v>6.3819937487210856</c:v>
                </c:pt>
                <c:pt idx="147">
                  <c:v>5.2293970588235528</c:v>
                </c:pt>
                <c:pt idx="148">
                  <c:v>4.2396398429089261</c:v>
                </c:pt>
                <c:pt idx="149">
                  <c:v>3.4801724195907564</c:v>
                </c:pt>
                <c:pt idx="150">
                  <c:v>3.0027512386888473</c:v>
                </c:pt>
                <c:pt idx="151">
                  <c:v>2.8399117647058825</c:v>
                </c:pt>
                <c:pt idx="152">
                  <c:v>3.0027512386888389</c:v>
                </c:pt>
                <c:pt idx="153">
                  <c:v>3.4801724195907404</c:v>
                </c:pt>
                <c:pt idx="154">
                  <c:v>4.2396398429089279</c:v>
                </c:pt>
                <c:pt idx="155">
                  <c:v>5.2293970588235252</c:v>
                </c:pt>
                <c:pt idx="156">
                  <c:v>6.3819937487210883</c:v>
                </c:pt>
                <c:pt idx="157">
                  <c:v>7.618882352941152</c:v>
                </c:pt>
                <c:pt idx="158">
                  <c:v>8.8557709571612495</c:v>
                </c:pt>
                <c:pt idx="159">
                  <c:v>10.008367647058815</c:v>
                </c:pt>
                <c:pt idx="160">
                  <c:v>10.998124862973414</c:v>
                </c:pt>
                <c:pt idx="161">
                  <c:v>11.757592286291604</c:v>
                </c:pt>
                <c:pt idx="162">
                  <c:v>12.235013467193502</c:v>
                </c:pt>
                <c:pt idx="163">
                  <c:v>12.39785294117647</c:v>
                </c:pt>
                <c:pt idx="164">
                  <c:v>12.235013467193511</c:v>
                </c:pt>
                <c:pt idx="165">
                  <c:v>11.757592286291622</c:v>
                </c:pt>
                <c:pt idx="166">
                  <c:v>10.998124862973437</c:v>
                </c:pt>
                <c:pt idx="167">
                  <c:v>10.008367647058813</c:v>
                </c:pt>
                <c:pt idx="168">
                  <c:v>8.8557709571612495</c:v>
                </c:pt>
                <c:pt idx="169">
                  <c:v>7.6188823529411849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04C-40BD-B036-F1044085C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625696"/>
        <c:axId val="743632352"/>
      </c:scatterChart>
      <c:valAx>
        <c:axId val="743625696"/>
        <c:scaling>
          <c:orientation val="minMax"/>
          <c:max val="170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/>
                  <a:t>Temperatures</a:t>
                </a:r>
                <a:r>
                  <a:rPr lang="en-GB" sz="2000" baseline="0"/>
                  <a:t> (Degrees)</a:t>
                </a:r>
                <a:endParaRPr lang="en-GB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632352"/>
        <c:crosses val="autoZero"/>
        <c:crossBetween val="midCat"/>
      </c:valAx>
      <c:valAx>
        <c:axId val="743632352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/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62569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5250006795129998"/>
          <c:y val="0.91812432210612405"/>
          <c:w val="0.4448760065635371"/>
          <c:h val="7.7146402237679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2000" b="1" i="0" baseline="0">
                <a:effectLst/>
              </a:rPr>
              <a:t>Computed Modified Heat Transfer For Each Hour</a:t>
            </a:r>
            <a:endParaRPr lang="en-GB" sz="20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1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GB" sz="2000" b="1"/>
          </a:p>
        </c:rich>
      </c:tx>
      <c:layout>
        <c:manualLayout>
          <c:xMode val="edge"/>
          <c:yMode val="edge"/>
          <c:x val="0.41889604439093042"/>
          <c:y val="1.50937805571968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659915130209744E-2"/>
          <c:y val="4.5471920684614739E-2"/>
          <c:w val="0.85560249908930142"/>
          <c:h val="0.847897167555846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'101v2'!$AD$3</c:f>
              <c:strCache>
                <c:ptCount val="1"/>
                <c:pt idx="0">
                  <c:v>Heat Loss (Vent 0.75ACH)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'101v2'!$L$4:$L$173</c:f>
              <c:numCache>
                <c:formatCode>0.0000</c:formatCode>
                <c:ptCount val="170"/>
                <c:pt idx="2" formatCode="0">
                  <c:v>1</c:v>
                </c:pt>
                <c:pt idx="3" formatCode="0">
                  <c:v>2</c:v>
                </c:pt>
                <c:pt idx="4" formatCode="0">
                  <c:v>3</c:v>
                </c:pt>
                <c:pt idx="5" formatCode="0">
                  <c:v>4</c:v>
                </c:pt>
                <c:pt idx="6" formatCode="0">
                  <c:v>5</c:v>
                </c:pt>
                <c:pt idx="7" formatCode="0">
                  <c:v>6</c:v>
                </c:pt>
                <c:pt idx="8" formatCode="0">
                  <c:v>7</c:v>
                </c:pt>
                <c:pt idx="9" formatCode="0">
                  <c:v>8</c:v>
                </c:pt>
                <c:pt idx="10" formatCode="0">
                  <c:v>9</c:v>
                </c:pt>
                <c:pt idx="11" formatCode="0">
                  <c:v>10</c:v>
                </c:pt>
                <c:pt idx="12" formatCode="0">
                  <c:v>11</c:v>
                </c:pt>
                <c:pt idx="13" formatCode="0">
                  <c:v>12</c:v>
                </c:pt>
                <c:pt idx="14" formatCode="0">
                  <c:v>13</c:v>
                </c:pt>
                <c:pt idx="15" formatCode="0">
                  <c:v>14</c:v>
                </c:pt>
                <c:pt idx="16" formatCode="0">
                  <c:v>15</c:v>
                </c:pt>
                <c:pt idx="17" formatCode="0">
                  <c:v>16</c:v>
                </c:pt>
                <c:pt idx="18" formatCode="0">
                  <c:v>17</c:v>
                </c:pt>
                <c:pt idx="19" formatCode="0">
                  <c:v>18</c:v>
                </c:pt>
                <c:pt idx="20" formatCode="0">
                  <c:v>19</c:v>
                </c:pt>
                <c:pt idx="21" formatCode="0">
                  <c:v>20</c:v>
                </c:pt>
                <c:pt idx="22" formatCode="0">
                  <c:v>21</c:v>
                </c:pt>
                <c:pt idx="23" formatCode="0">
                  <c:v>22</c:v>
                </c:pt>
                <c:pt idx="24" formatCode="0">
                  <c:v>23</c:v>
                </c:pt>
                <c:pt idx="25" formatCode="0">
                  <c:v>24</c:v>
                </c:pt>
                <c:pt idx="26" formatCode="0">
                  <c:v>25</c:v>
                </c:pt>
                <c:pt idx="27" formatCode="0">
                  <c:v>26</c:v>
                </c:pt>
                <c:pt idx="28" formatCode="0">
                  <c:v>27</c:v>
                </c:pt>
                <c:pt idx="29" formatCode="0">
                  <c:v>28</c:v>
                </c:pt>
                <c:pt idx="30" formatCode="0">
                  <c:v>29</c:v>
                </c:pt>
                <c:pt idx="31" formatCode="0">
                  <c:v>30</c:v>
                </c:pt>
                <c:pt idx="32" formatCode="0">
                  <c:v>31</c:v>
                </c:pt>
                <c:pt idx="33" formatCode="0">
                  <c:v>32</c:v>
                </c:pt>
                <c:pt idx="34" formatCode="0">
                  <c:v>33</c:v>
                </c:pt>
                <c:pt idx="35" formatCode="0">
                  <c:v>34</c:v>
                </c:pt>
                <c:pt idx="36" formatCode="0">
                  <c:v>35</c:v>
                </c:pt>
                <c:pt idx="37" formatCode="0">
                  <c:v>36</c:v>
                </c:pt>
                <c:pt idx="38" formatCode="0">
                  <c:v>37</c:v>
                </c:pt>
                <c:pt idx="39" formatCode="0">
                  <c:v>38</c:v>
                </c:pt>
                <c:pt idx="40" formatCode="0">
                  <c:v>39</c:v>
                </c:pt>
                <c:pt idx="41" formatCode="0">
                  <c:v>40</c:v>
                </c:pt>
                <c:pt idx="42" formatCode="0">
                  <c:v>41</c:v>
                </c:pt>
                <c:pt idx="43" formatCode="0">
                  <c:v>42</c:v>
                </c:pt>
                <c:pt idx="44" formatCode="0">
                  <c:v>43</c:v>
                </c:pt>
                <c:pt idx="45" formatCode="0">
                  <c:v>44</c:v>
                </c:pt>
                <c:pt idx="46" formatCode="0">
                  <c:v>45</c:v>
                </c:pt>
                <c:pt idx="47" formatCode="0">
                  <c:v>46</c:v>
                </c:pt>
                <c:pt idx="48" formatCode="0">
                  <c:v>47</c:v>
                </c:pt>
                <c:pt idx="49" formatCode="0">
                  <c:v>48</c:v>
                </c:pt>
                <c:pt idx="50" formatCode="0">
                  <c:v>49</c:v>
                </c:pt>
                <c:pt idx="51" formatCode="0">
                  <c:v>50</c:v>
                </c:pt>
                <c:pt idx="52" formatCode="0">
                  <c:v>51</c:v>
                </c:pt>
                <c:pt idx="53" formatCode="0">
                  <c:v>52</c:v>
                </c:pt>
                <c:pt idx="54" formatCode="0">
                  <c:v>53</c:v>
                </c:pt>
                <c:pt idx="55" formatCode="0">
                  <c:v>54</c:v>
                </c:pt>
                <c:pt idx="56" formatCode="0">
                  <c:v>55</c:v>
                </c:pt>
                <c:pt idx="57" formatCode="0">
                  <c:v>56</c:v>
                </c:pt>
                <c:pt idx="58" formatCode="0">
                  <c:v>57</c:v>
                </c:pt>
                <c:pt idx="59" formatCode="0">
                  <c:v>58</c:v>
                </c:pt>
                <c:pt idx="60" formatCode="0">
                  <c:v>59</c:v>
                </c:pt>
                <c:pt idx="61" formatCode="0">
                  <c:v>60</c:v>
                </c:pt>
                <c:pt idx="62" formatCode="0">
                  <c:v>61</c:v>
                </c:pt>
                <c:pt idx="63" formatCode="0">
                  <c:v>62</c:v>
                </c:pt>
                <c:pt idx="64" formatCode="0">
                  <c:v>63</c:v>
                </c:pt>
                <c:pt idx="65" formatCode="0">
                  <c:v>64</c:v>
                </c:pt>
                <c:pt idx="66" formatCode="0">
                  <c:v>65</c:v>
                </c:pt>
                <c:pt idx="67" formatCode="0">
                  <c:v>66</c:v>
                </c:pt>
                <c:pt idx="68" formatCode="0">
                  <c:v>67</c:v>
                </c:pt>
                <c:pt idx="69" formatCode="0">
                  <c:v>68</c:v>
                </c:pt>
                <c:pt idx="70" formatCode="0">
                  <c:v>69</c:v>
                </c:pt>
                <c:pt idx="71" formatCode="0">
                  <c:v>70</c:v>
                </c:pt>
                <c:pt idx="72" formatCode="0">
                  <c:v>71</c:v>
                </c:pt>
                <c:pt idx="73" formatCode="0">
                  <c:v>72</c:v>
                </c:pt>
                <c:pt idx="74" formatCode="0">
                  <c:v>73</c:v>
                </c:pt>
                <c:pt idx="75" formatCode="0">
                  <c:v>74</c:v>
                </c:pt>
                <c:pt idx="76" formatCode="0">
                  <c:v>75</c:v>
                </c:pt>
                <c:pt idx="77" formatCode="0">
                  <c:v>76</c:v>
                </c:pt>
                <c:pt idx="78" formatCode="0">
                  <c:v>77</c:v>
                </c:pt>
                <c:pt idx="79" formatCode="0">
                  <c:v>78</c:v>
                </c:pt>
                <c:pt idx="80" formatCode="0">
                  <c:v>79</c:v>
                </c:pt>
                <c:pt idx="81" formatCode="0">
                  <c:v>80</c:v>
                </c:pt>
                <c:pt idx="82" formatCode="0">
                  <c:v>81</c:v>
                </c:pt>
                <c:pt idx="83" formatCode="0">
                  <c:v>82</c:v>
                </c:pt>
                <c:pt idx="84" formatCode="0">
                  <c:v>83</c:v>
                </c:pt>
                <c:pt idx="85" formatCode="0">
                  <c:v>84</c:v>
                </c:pt>
                <c:pt idx="86" formatCode="0">
                  <c:v>85</c:v>
                </c:pt>
                <c:pt idx="87" formatCode="0">
                  <c:v>86</c:v>
                </c:pt>
                <c:pt idx="88" formatCode="0">
                  <c:v>87</c:v>
                </c:pt>
                <c:pt idx="89" formatCode="0">
                  <c:v>88</c:v>
                </c:pt>
                <c:pt idx="90" formatCode="0">
                  <c:v>89</c:v>
                </c:pt>
                <c:pt idx="91" formatCode="0">
                  <c:v>90</c:v>
                </c:pt>
                <c:pt idx="92" formatCode="0">
                  <c:v>91</c:v>
                </c:pt>
                <c:pt idx="93" formatCode="0">
                  <c:v>92</c:v>
                </c:pt>
                <c:pt idx="94" formatCode="0">
                  <c:v>93</c:v>
                </c:pt>
                <c:pt idx="95" formatCode="0">
                  <c:v>94</c:v>
                </c:pt>
                <c:pt idx="96" formatCode="0">
                  <c:v>95</c:v>
                </c:pt>
                <c:pt idx="97" formatCode="0">
                  <c:v>96</c:v>
                </c:pt>
                <c:pt idx="98" formatCode="0">
                  <c:v>97</c:v>
                </c:pt>
                <c:pt idx="99" formatCode="0">
                  <c:v>98</c:v>
                </c:pt>
                <c:pt idx="100" formatCode="0">
                  <c:v>99</c:v>
                </c:pt>
                <c:pt idx="101" formatCode="0">
                  <c:v>100</c:v>
                </c:pt>
                <c:pt idx="102" formatCode="0">
                  <c:v>101</c:v>
                </c:pt>
                <c:pt idx="103" formatCode="0">
                  <c:v>102</c:v>
                </c:pt>
                <c:pt idx="104" formatCode="0">
                  <c:v>103</c:v>
                </c:pt>
                <c:pt idx="105" formatCode="0">
                  <c:v>104</c:v>
                </c:pt>
                <c:pt idx="106" formatCode="0">
                  <c:v>105</c:v>
                </c:pt>
                <c:pt idx="107" formatCode="0">
                  <c:v>106</c:v>
                </c:pt>
                <c:pt idx="108" formatCode="0">
                  <c:v>107</c:v>
                </c:pt>
                <c:pt idx="109" formatCode="0">
                  <c:v>108</c:v>
                </c:pt>
                <c:pt idx="110" formatCode="0">
                  <c:v>109</c:v>
                </c:pt>
                <c:pt idx="111" formatCode="0">
                  <c:v>110</c:v>
                </c:pt>
                <c:pt idx="112" formatCode="0">
                  <c:v>111</c:v>
                </c:pt>
                <c:pt idx="113" formatCode="0">
                  <c:v>112</c:v>
                </c:pt>
                <c:pt idx="114" formatCode="0">
                  <c:v>113</c:v>
                </c:pt>
                <c:pt idx="115" formatCode="0">
                  <c:v>114</c:v>
                </c:pt>
                <c:pt idx="116" formatCode="0">
                  <c:v>115</c:v>
                </c:pt>
                <c:pt idx="117" formatCode="0">
                  <c:v>116</c:v>
                </c:pt>
                <c:pt idx="118" formatCode="0">
                  <c:v>117</c:v>
                </c:pt>
                <c:pt idx="119" formatCode="0">
                  <c:v>118</c:v>
                </c:pt>
                <c:pt idx="120" formatCode="0">
                  <c:v>119</c:v>
                </c:pt>
                <c:pt idx="121" formatCode="0">
                  <c:v>120</c:v>
                </c:pt>
                <c:pt idx="122" formatCode="0">
                  <c:v>121</c:v>
                </c:pt>
                <c:pt idx="123" formatCode="0">
                  <c:v>122</c:v>
                </c:pt>
                <c:pt idx="124" formatCode="0">
                  <c:v>123</c:v>
                </c:pt>
                <c:pt idx="125" formatCode="0">
                  <c:v>124</c:v>
                </c:pt>
                <c:pt idx="126" formatCode="0">
                  <c:v>125</c:v>
                </c:pt>
                <c:pt idx="127" formatCode="0">
                  <c:v>126</c:v>
                </c:pt>
                <c:pt idx="128" formatCode="0">
                  <c:v>127</c:v>
                </c:pt>
                <c:pt idx="129" formatCode="0">
                  <c:v>128</c:v>
                </c:pt>
                <c:pt idx="130" formatCode="0">
                  <c:v>129</c:v>
                </c:pt>
                <c:pt idx="131" formatCode="0">
                  <c:v>130</c:v>
                </c:pt>
                <c:pt idx="132" formatCode="0">
                  <c:v>131</c:v>
                </c:pt>
                <c:pt idx="133" formatCode="0">
                  <c:v>132</c:v>
                </c:pt>
                <c:pt idx="134" formatCode="0">
                  <c:v>133</c:v>
                </c:pt>
                <c:pt idx="135" formatCode="0">
                  <c:v>134</c:v>
                </c:pt>
                <c:pt idx="136" formatCode="0">
                  <c:v>135</c:v>
                </c:pt>
                <c:pt idx="137" formatCode="0">
                  <c:v>136</c:v>
                </c:pt>
                <c:pt idx="138" formatCode="0">
                  <c:v>137</c:v>
                </c:pt>
                <c:pt idx="139" formatCode="0">
                  <c:v>138</c:v>
                </c:pt>
                <c:pt idx="140" formatCode="0">
                  <c:v>139</c:v>
                </c:pt>
                <c:pt idx="141" formatCode="0">
                  <c:v>140</c:v>
                </c:pt>
                <c:pt idx="142" formatCode="0">
                  <c:v>141</c:v>
                </c:pt>
                <c:pt idx="143" formatCode="0">
                  <c:v>142</c:v>
                </c:pt>
                <c:pt idx="144" formatCode="0">
                  <c:v>143</c:v>
                </c:pt>
                <c:pt idx="145" formatCode="0">
                  <c:v>144</c:v>
                </c:pt>
                <c:pt idx="146" formatCode="0">
                  <c:v>145</c:v>
                </c:pt>
                <c:pt idx="147" formatCode="0">
                  <c:v>146</c:v>
                </c:pt>
                <c:pt idx="148" formatCode="0">
                  <c:v>147</c:v>
                </c:pt>
                <c:pt idx="149" formatCode="0">
                  <c:v>148</c:v>
                </c:pt>
                <c:pt idx="150" formatCode="0">
                  <c:v>149</c:v>
                </c:pt>
                <c:pt idx="151" formatCode="0">
                  <c:v>150</c:v>
                </c:pt>
                <c:pt idx="152" formatCode="0">
                  <c:v>151</c:v>
                </c:pt>
                <c:pt idx="153" formatCode="0">
                  <c:v>152</c:v>
                </c:pt>
                <c:pt idx="154" formatCode="0">
                  <c:v>153</c:v>
                </c:pt>
                <c:pt idx="155" formatCode="0">
                  <c:v>154</c:v>
                </c:pt>
                <c:pt idx="156" formatCode="0">
                  <c:v>155</c:v>
                </c:pt>
                <c:pt idx="157" formatCode="0">
                  <c:v>156</c:v>
                </c:pt>
                <c:pt idx="158" formatCode="0">
                  <c:v>157</c:v>
                </c:pt>
                <c:pt idx="159" formatCode="0">
                  <c:v>158</c:v>
                </c:pt>
                <c:pt idx="160" formatCode="0">
                  <c:v>159</c:v>
                </c:pt>
                <c:pt idx="161" formatCode="0">
                  <c:v>160</c:v>
                </c:pt>
                <c:pt idx="162" formatCode="0">
                  <c:v>161</c:v>
                </c:pt>
                <c:pt idx="163" formatCode="0">
                  <c:v>162</c:v>
                </c:pt>
                <c:pt idx="164" formatCode="0">
                  <c:v>163</c:v>
                </c:pt>
                <c:pt idx="165" formatCode="0">
                  <c:v>164</c:v>
                </c:pt>
                <c:pt idx="166" formatCode="0">
                  <c:v>165</c:v>
                </c:pt>
                <c:pt idx="167" formatCode="0">
                  <c:v>166</c:v>
                </c:pt>
                <c:pt idx="168" formatCode="0">
                  <c:v>167</c:v>
                </c:pt>
                <c:pt idx="169" formatCode="0">
                  <c:v>168</c:v>
                </c:pt>
              </c:numCache>
            </c:numRef>
          </c:xVal>
          <c:yVal>
            <c:numRef>
              <c:f>'101v2'!$AD$4:$AD$173</c:f>
              <c:numCache>
                <c:formatCode>0.0000</c:formatCode>
                <c:ptCount val="170"/>
                <c:pt idx="2">
                  <c:v>116.71315701114435</c:v>
                </c:pt>
                <c:pt idx="3">
                  <c:v>125.46817038249576</c:v>
                </c:pt>
                <c:pt idx="4">
                  <c:v>132.98627080363616</c:v>
                </c:pt>
                <c:pt idx="5">
                  <c:v>138.75511215511315</c:v>
                </c:pt>
                <c:pt idx="6">
                  <c:v>142.38155743228472</c:v>
                </c:pt>
                <c:pt idx="7">
                  <c:v>143.61847038249576</c:v>
                </c:pt>
                <c:pt idx="8">
                  <c:v>142.38155743228472</c:v>
                </c:pt>
                <c:pt idx="9">
                  <c:v>138.75511215511315</c:v>
                </c:pt>
                <c:pt idx="10">
                  <c:v>132.98627080363616</c:v>
                </c:pt>
                <c:pt idx="11">
                  <c:v>125.46817038249576</c:v>
                </c:pt>
                <c:pt idx="12">
                  <c:v>116.71315701114435</c:v>
                </c:pt>
                <c:pt idx="13">
                  <c:v>107.31787038249578</c:v>
                </c:pt>
                <c:pt idx="14">
                  <c:v>97.922583753847206</c:v>
                </c:pt>
                <c:pt idx="15">
                  <c:v>89.167570382495796</c:v>
                </c:pt>
                <c:pt idx="16">
                  <c:v>81.649469961355408</c:v>
                </c:pt>
                <c:pt idx="17">
                  <c:v>75.8806286098784</c:v>
                </c:pt>
                <c:pt idx="18">
                  <c:v>72.254183332706845</c:v>
                </c:pt>
                <c:pt idx="19">
                  <c:v>71.017270382495781</c:v>
                </c:pt>
                <c:pt idx="20">
                  <c:v>72.25418333270683</c:v>
                </c:pt>
                <c:pt idx="21">
                  <c:v>75.8806286098784</c:v>
                </c:pt>
                <c:pt idx="22">
                  <c:v>81.649469961355393</c:v>
                </c:pt>
                <c:pt idx="23">
                  <c:v>89.167570382495768</c:v>
                </c:pt>
                <c:pt idx="24">
                  <c:v>97.922583753847178</c:v>
                </c:pt>
                <c:pt idx="25">
                  <c:v>107.31787038249577</c:v>
                </c:pt>
                <c:pt idx="26">
                  <c:v>118.11506026243806</c:v>
                </c:pt>
                <c:pt idx="27">
                  <c:v>126.87007363378947</c:v>
                </c:pt>
                <c:pt idx="28">
                  <c:v>134.38817405492986</c:v>
                </c:pt>
                <c:pt idx="29">
                  <c:v>140.15701540640688</c:v>
                </c:pt>
                <c:pt idx="30">
                  <c:v>143.78346068357843</c:v>
                </c:pt>
                <c:pt idx="31">
                  <c:v>145.02037363378946</c:v>
                </c:pt>
                <c:pt idx="32">
                  <c:v>143.78346068357845</c:v>
                </c:pt>
                <c:pt idx="33">
                  <c:v>140.15701540640688</c:v>
                </c:pt>
                <c:pt idx="34">
                  <c:v>134.38817405492986</c:v>
                </c:pt>
                <c:pt idx="35">
                  <c:v>126.87007363378947</c:v>
                </c:pt>
                <c:pt idx="36">
                  <c:v>118.11506026243804</c:v>
                </c:pt>
                <c:pt idx="37">
                  <c:v>108.7197736337895</c:v>
                </c:pt>
                <c:pt idx="38">
                  <c:v>99.324487005140952</c:v>
                </c:pt>
                <c:pt idx="39">
                  <c:v>90.569473633789514</c:v>
                </c:pt>
                <c:pt idx="40">
                  <c:v>83.051373212649139</c:v>
                </c:pt>
                <c:pt idx="41">
                  <c:v>77.282531861172089</c:v>
                </c:pt>
                <c:pt idx="42">
                  <c:v>73.656086584000562</c:v>
                </c:pt>
                <c:pt idx="43">
                  <c:v>72.419173633789498</c:v>
                </c:pt>
                <c:pt idx="44">
                  <c:v>73.656086584000533</c:v>
                </c:pt>
                <c:pt idx="45">
                  <c:v>77.282531861172089</c:v>
                </c:pt>
                <c:pt idx="46">
                  <c:v>83.051373212649125</c:v>
                </c:pt>
                <c:pt idx="47">
                  <c:v>90.569473633789443</c:v>
                </c:pt>
                <c:pt idx="48">
                  <c:v>99.324487005140924</c:v>
                </c:pt>
                <c:pt idx="49">
                  <c:v>108.71977363378946</c:v>
                </c:pt>
                <c:pt idx="50">
                  <c:v>114.18701464069068</c:v>
                </c:pt>
                <c:pt idx="51">
                  <c:v>122.94202801204217</c:v>
                </c:pt>
                <c:pt idx="52">
                  <c:v>130.46012843318252</c:v>
                </c:pt>
                <c:pt idx="53">
                  <c:v>136.22896978465954</c:v>
                </c:pt>
                <c:pt idx="54">
                  <c:v>139.85541506183108</c:v>
                </c:pt>
                <c:pt idx="55">
                  <c:v>141.09232801204215</c:v>
                </c:pt>
                <c:pt idx="56">
                  <c:v>139.85541506183108</c:v>
                </c:pt>
                <c:pt idx="57">
                  <c:v>136.22896978465954</c:v>
                </c:pt>
                <c:pt idx="58">
                  <c:v>130.46012843318255</c:v>
                </c:pt>
                <c:pt idx="59">
                  <c:v>122.94202801204214</c:v>
                </c:pt>
                <c:pt idx="60">
                  <c:v>114.18701464069073</c:v>
                </c:pt>
                <c:pt idx="61">
                  <c:v>104.79172801204223</c:v>
                </c:pt>
                <c:pt idx="62">
                  <c:v>95.396441383393622</c:v>
                </c:pt>
                <c:pt idx="63">
                  <c:v>86.641428012042184</c:v>
                </c:pt>
                <c:pt idx="64">
                  <c:v>79.123327590901766</c:v>
                </c:pt>
                <c:pt idx="65">
                  <c:v>73.354486239424801</c:v>
                </c:pt>
                <c:pt idx="66">
                  <c:v>69.728040962253203</c:v>
                </c:pt>
                <c:pt idx="67">
                  <c:v>68.491128012042154</c:v>
                </c:pt>
                <c:pt idx="68">
                  <c:v>69.728040962253189</c:v>
                </c:pt>
                <c:pt idx="69">
                  <c:v>73.354486239424773</c:v>
                </c:pt>
                <c:pt idx="70">
                  <c:v>79.123327590901724</c:v>
                </c:pt>
                <c:pt idx="71">
                  <c:v>86.641428012042155</c:v>
                </c:pt>
                <c:pt idx="72">
                  <c:v>95.396441383393636</c:v>
                </c:pt>
                <c:pt idx="73">
                  <c:v>104.79172801204213</c:v>
                </c:pt>
                <c:pt idx="74">
                  <c:v>107.88691861660628</c:v>
                </c:pt>
                <c:pt idx="75">
                  <c:v>116.64193198795779</c:v>
                </c:pt>
                <c:pt idx="76">
                  <c:v>124.16003240909821</c:v>
                </c:pt>
                <c:pt idx="77">
                  <c:v>129.92887376057516</c:v>
                </c:pt>
                <c:pt idx="78">
                  <c:v>133.55531903774676</c:v>
                </c:pt>
                <c:pt idx="79">
                  <c:v>134.79223198795782</c:v>
                </c:pt>
                <c:pt idx="80">
                  <c:v>133.55531903774676</c:v>
                </c:pt>
                <c:pt idx="81">
                  <c:v>129.92887376057521</c:v>
                </c:pt>
                <c:pt idx="82">
                  <c:v>124.16003240909825</c:v>
                </c:pt>
                <c:pt idx="83">
                  <c:v>116.64193198795795</c:v>
                </c:pt>
                <c:pt idx="84">
                  <c:v>107.88691861660634</c:v>
                </c:pt>
                <c:pt idx="85">
                  <c:v>98.491631987957845</c:v>
                </c:pt>
                <c:pt idx="86">
                  <c:v>89.09634535930924</c:v>
                </c:pt>
                <c:pt idx="87">
                  <c:v>80.341331987957872</c:v>
                </c:pt>
                <c:pt idx="88">
                  <c:v>72.823231566817526</c:v>
                </c:pt>
                <c:pt idx="89">
                  <c:v>67.054390215340476</c:v>
                </c:pt>
                <c:pt idx="90">
                  <c:v>63.427944938168878</c:v>
                </c:pt>
                <c:pt idx="91">
                  <c:v>62.191031987957821</c:v>
                </c:pt>
                <c:pt idx="92">
                  <c:v>63.427944938168849</c:v>
                </c:pt>
                <c:pt idx="93">
                  <c:v>67.054390215340362</c:v>
                </c:pt>
                <c:pt idx="94">
                  <c:v>72.823231566817384</c:v>
                </c:pt>
                <c:pt idx="95">
                  <c:v>80.341331987957801</c:v>
                </c:pt>
                <c:pt idx="96">
                  <c:v>89.096345359309282</c:v>
                </c:pt>
                <c:pt idx="97">
                  <c:v>98.491631987957774</c:v>
                </c:pt>
                <c:pt idx="98">
                  <c:v>103.95887299485895</c:v>
                </c:pt>
                <c:pt idx="99">
                  <c:v>112.71388636621043</c:v>
                </c:pt>
                <c:pt idx="100">
                  <c:v>120.23198678735085</c:v>
                </c:pt>
                <c:pt idx="101">
                  <c:v>126.00082813882788</c:v>
                </c:pt>
                <c:pt idx="102">
                  <c:v>129.62727341599944</c:v>
                </c:pt>
                <c:pt idx="103">
                  <c:v>130.86418636621048</c:v>
                </c:pt>
                <c:pt idx="104">
                  <c:v>129.62727341599944</c:v>
                </c:pt>
                <c:pt idx="105">
                  <c:v>126.00082813882786</c:v>
                </c:pt>
                <c:pt idx="106">
                  <c:v>120.23198678735082</c:v>
                </c:pt>
                <c:pt idx="107">
                  <c:v>112.71388636621049</c:v>
                </c:pt>
                <c:pt idx="108">
                  <c:v>103.95887299485914</c:v>
                </c:pt>
                <c:pt idx="109">
                  <c:v>94.563586366210515</c:v>
                </c:pt>
                <c:pt idx="110">
                  <c:v>85.168299737562023</c:v>
                </c:pt>
                <c:pt idx="111">
                  <c:v>76.413286366210428</c:v>
                </c:pt>
                <c:pt idx="112">
                  <c:v>68.895185945070097</c:v>
                </c:pt>
                <c:pt idx="113">
                  <c:v>63.126344593593132</c:v>
                </c:pt>
                <c:pt idx="114">
                  <c:v>59.499899316421541</c:v>
                </c:pt>
                <c:pt idx="115">
                  <c:v>58.262986366210484</c:v>
                </c:pt>
                <c:pt idx="116">
                  <c:v>59.499899316421548</c:v>
                </c:pt>
                <c:pt idx="117">
                  <c:v>63.126344593593096</c:v>
                </c:pt>
                <c:pt idx="118">
                  <c:v>68.89518594507004</c:v>
                </c:pt>
                <c:pt idx="119">
                  <c:v>76.413286366210457</c:v>
                </c:pt>
                <c:pt idx="120">
                  <c:v>85.168299737561824</c:v>
                </c:pt>
                <c:pt idx="121">
                  <c:v>94.563586366210316</c:v>
                </c:pt>
                <c:pt idx="122">
                  <c:v>105.36077624615275</c:v>
                </c:pt>
                <c:pt idx="123">
                  <c:v>114.11578961750413</c:v>
                </c:pt>
                <c:pt idx="124">
                  <c:v>121.63389003864448</c:v>
                </c:pt>
                <c:pt idx="125">
                  <c:v>127.40273139012152</c:v>
                </c:pt>
                <c:pt idx="126">
                  <c:v>131.02917666729311</c:v>
                </c:pt>
                <c:pt idx="127">
                  <c:v>132.26608961750421</c:v>
                </c:pt>
                <c:pt idx="128">
                  <c:v>131.02917666729311</c:v>
                </c:pt>
                <c:pt idx="129">
                  <c:v>127.40273139012164</c:v>
                </c:pt>
                <c:pt idx="130">
                  <c:v>121.63389003864464</c:v>
                </c:pt>
                <c:pt idx="131">
                  <c:v>114.11578961750421</c:v>
                </c:pt>
                <c:pt idx="132">
                  <c:v>105.36077624615272</c:v>
                </c:pt>
                <c:pt idx="133">
                  <c:v>95.965489617504105</c:v>
                </c:pt>
                <c:pt idx="134">
                  <c:v>86.570202988855741</c:v>
                </c:pt>
                <c:pt idx="135">
                  <c:v>77.815189617504259</c:v>
                </c:pt>
                <c:pt idx="136">
                  <c:v>70.297089196363814</c:v>
                </c:pt>
                <c:pt idx="137">
                  <c:v>64.528247844886792</c:v>
                </c:pt>
                <c:pt idx="138">
                  <c:v>60.901802567715222</c:v>
                </c:pt>
                <c:pt idx="139">
                  <c:v>59.664889617504194</c:v>
                </c:pt>
                <c:pt idx="140">
                  <c:v>60.901802567715222</c:v>
                </c:pt>
                <c:pt idx="141">
                  <c:v>64.528247844886792</c:v>
                </c:pt>
                <c:pt idx="142">
                  <c:v>70.297089196363643</c:v>
                </c:pt>
                <c:pt idx="143">
                  <c:v>77.815189617504274</c:v>
                </c:pt>
                <c:pt idx="144">
                  <c:v>86.570202988855513</c:v>
                </c:pt>
                <c:pt idx="145">
                  <c:v>95.965489617504133</c:v>
                </c:pt>
                <c:pt idx="146">
                  <c:v>111.03696662864854</c:v>
                </c:pt>
                <c:pt idx="147">
                  <c:v>119.7919799999998</c:v>
                </c:pt>
                <c:pt idx="148">
                  <c:v>127.31008042114044</c:v>
                </c:pt>
                <c:pt idx="149">
                  <c:v>133.07892177261732</c:v>
                </c:pt>
                <c:pt idx="150">
                  <c:v>136.70536704978892</c:v>
                </c:pt>
                <c:pt idx="151">
                  <c:v>137.94227999999998</c:v>
                </c:pt>
                <c:pt idx="152">
                  <c:v>136.70536704978898</c:v>
                </c:pt>
                <c:pt idx="153">
                  <c:v>133.07892177261743</c:v>
                </c:pt>
                <c:pt idx="154">
                  <c:v>127.31008042114041</c:v>
                </c:pt>
                <c:pt idx="155">
                  <c:v>119.79198000000001</c:v>
                </c:pt>
                <c:pt idx="156">
                  <c:v>111.03696662864853</c:v>
                </c:pt>
                <c:pt idx="157">
                  <c:v>101.64168000000016</c:v>
                </c:pt>
                <c:pt idx="158">
                  <c:v>92.246393371351559</c:v>
                </c:pt>
                <c:pt idx="159">
                  <c:v>83.491380000000049</c:v>
                </c:pt>
                <c:pt idx="160">
                  <c:v>75.973279578859632</c:v>
                </c:pt>
                <c:pt idx="161">
                  <c:v>70.204438227382582</c:v>
                </c:pt>
                <c:pt idx="162">
                  <c:v>66.577992950211083</c:v>
                </c:pt>
                <c:pt idx="163">
                  <c:v>65.341079999999991</c:v>
                </c:pt>
                <c:pt idx="164">
                  <c:v>66.577992950211012</c:v>
                </c:pt>
                <c:pt idx="165">
                  <c:v>70.204438227382454</c:v>
                </c:pt>
                <c:pt idx="166">
                  <c:v>75.973279578859447</c:v>
                </c:pt>
                <c:pt idx="167">
                  <c:v>83.491380000000063</c:v>
                </c:pt>
                <c:pt idx="168">
                  <c:v>92.246393371351559</c:v>
                </c:pt>
                <c:pt idx="169">
                  <c:v>101.64167999999992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3E-4366-AB11-80F5A4BEEC87}"/>
            </c:ext>
          </c:extLst>
        </c:ser>
        <c:ser>
          <c:idx val="1"/>
          <c:order val="1"/>
          <c:tx>
            <c:strRef>
              <c:f>'101v2'!$AE$3</c:f>
              <c:strCache>
                <c:ptCount val="1"/>
                <c:pt idx="0">
                  <c:v>Heat Transfer .75ACH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'101v2'!$L$4:$L$173</c:f>
              <c:numCache>
                <c:formatCode>0.0000</c:formatCode>
                <c:ptCount val="170"/>
                <c:pt idx="2" formatCode="0">
                  <c:v>1</c:v>
                </c:pt>
                <c:pt idx="3" formatCode="0">
                  <c:v>2</c:v>
                </c:pt>
                <c:pt idx="4" formatCode="0">
                  <c:v>3</c:v>
                </c:pt>
                <c:pt idx="5" formatCode="0">
                  <c:v>4</c:v>
                </c:pt>
                <c:pt idx="6" formatCode="0">
                  <c:v>5</c:v>
                </c:pt>
                <c:pt idx="7" formatCode="0">
                  <c:v>6</c:v>
                </c:pt>
                <c:pt idx="8" formatCode="0">
                  <c:v>7</c:v>
                </c:pt>
                <c:pt idx="9" formatCode="0">
                  <c:v>8</c:v>
                </c:pt>
                <c:pt idx="10" formatCode="0">
                  <c:v>9</c:v>
                </c:pt>
                <c:pt idx="11" formatCode="0">
                  <c:v>10</c:v>
                </c:pt>
                <c:pt idx="12" formatCode="0">
                  <c:v>11</c:v>
                </c:pt>
                <c:pt idx="13" formatCode="0">
                  <c:v>12</c:v>
                </c:pt>
                <c:pt idx="14" formatCode="0">
                  <c:v>13</c:v>
                </c:pt>
                <c:pt idx="15" formatCode="0">
                  <c:v>14</c:v>
                </c:pt>
                <c:pt idx="16" formatCode="0">
                  <c:v>15</c:v>
                </c:pt>
                <c:pt idx="17" formatCode="0">
                  <c:v>16</c:v>
                </c:pt>
                <c:pt idx="18" formatCode="0">
                  <c:v>17</c:v>
                </c:pt>
                <c:pt idx="19" formatCode="0">
                  <c:v>18</c:v>
                </c:pt>
                <c:pt idx="20" formatCode="0">
                  <c:v>19</c:v>
                </c:pt>
                <c:pt idx="21" formatCode="0">
                  <c:v>20</c:v>
                </c:pt>
                <c:pt idx="22" formatCode="0">
                  <c:v>21</c:v>
                </c:pt>
                <c:pt idx="23" formatCode="0">
                  <c:v>22</c:v>
                </c:pt>
                <c:pt idx="24" formatCode="0">
                  <c:v>23</c:v>
                </c:pt>
                <c:pt idx="25" formatCode="0">
                  <c:v>24</c:v>
                </c:pt>
                <c:pt idx="26" formatCode="0">
                  <c:v>25</c:v>
                </c:pt>
                <c:pt idx="27" formatCode="0">
                  <c:v>26</c:v>
                </c:pt>
                <c:pt idx="28" formatCode="0">
                  <c:v>27</c:v>
                </c:pt>
                <c:pt idx="29" formatCode="0">
                  <c:v>28</c:v>
                </c:pt>
                <c:pt idx="30" formatCode="0">
                  <c:v>29</c:v>
                </c:pt>
                <c:pt idx="31" formatCode="0">
                  <c:v>30</c:v>
                </c:pt>
                <c:pt idx="32" formatCode="0">
                  <c:v>31</c:v>
                </c:pt>
                <c:pt idx="33" formatCode="0">
                  <c:v>32</c:v>
                </c:pt>
                <c:pt idx="34" formatCode="0">
                  <c:v>33</c:v>
                </c:pt>
                <c:pt idx="35" formatCode="0">
                  <c:v>34</c:v>
                </c:pt>
                <c:pt idx="36" formatCode="0">
                  <c:v>35</c:v>
                </c:pt>
                <c:pt idx="37" formatCode="0">
                  <c:v>36</c:v>
                </c:pt>
                <c:pt idx="38" formatCode="0">
                  <c:v>37</c:v>
                </c:pt>
                <c:pt idx="39" formatCode="0">
                  <c:v>38</c:v>
                </c:pt>
                <c:pt idx="40" formatCode="0">
                  <c:v>39</c:v>
                </c:pt>
                <c:pt idx="41" formatCode="0">
                  <c:v>40</c:v>
                </c:pt>
                <c:pt idx="42" formatCode="0">
                  <c:v>41</c:v>
                </c:pt>
                <c:pt idx="43" formatCode="0">
                  <c:v>42</c:v>
                </c:pt>
                <c:pt idx="44" formatCode="0">
                  <c:v>43</c:v>
                </c:pt>
                <c:pt idx="45" formatCode="0">
                  <c:v>44</c:v>
                </c:pt>
                <c:pt idx="46" formatCode="0">
                  <c:v>45</c:v>
                </c:pt>
                <c:pt idx="47" formatCode="0">
                  <c:v>46</c:v>
                </c:pt>
                <c:pt idx="48" formatCode="0">
                  <c:v>47</c:v>
                </c:pt>
                <c:pt idx="49" formatCode="0">
                  <c:v>48</c:v>
                </c:pt>
                <c:pt idx="50" formatCode="0">
                  <c:v>49</c:v>
                </c:pt>
                <c:pt idx="51" formatCode="0">
                  <c:v>50</c:v>
                </c:pt>
                <c:pt idx="52" formatCode="0">
                  <c:v>51</c:v>
                </c:pt>
                <c:pt idx="53" formatCode="0">
                  <c:v>52</c:v>
                </c:pt>
                <c:pt idx="54" formatCode="0">
                  <c:v>53</c:v>
                </c:pt>
                <c:pt idx="55" formatCode="0">
                  <c:v>54</c:v>
                </c:pt>
                <c:pt idx="56" formatCode="0">
                  <c:v>55</c:v>
                </c:pt>
                <c:pt idx="57" formatCode="0">
                  <c:v>56</c:v>
                </c:pt>
                <c:pt idx="58" formatCode="0">
                  <c:v>57</c:v>
                </c:pt>
                <c:pt idx="59" formatCode="0">
                  <c:v>58</c:v>
                </c:pt>
                <c:pt idx="60" formatCode="0">
                  <c:v>59</c:v>
                </c:pt>
                <c:pt idx="61" formatCode="0">
                  <c:v>60</c:v>
                </c:pt>
                <c:pt idx="62" formatCode="0">
                  <c:v>61</c:v>
                </c:pt>
                <c:pt idx="63" formatCode="0">
                  <c:v>62</c:v>
                </c:pt>
                <c:pt idx="64" formatCode="0">
                  <c:v>63</c:v>
                </c:pt>
                <c:pt idx="65" formatCode="0">
                  <c:v>64</c:v>
                </c:pt>
                <c:pt idx="66" formatCode="0">
                  <c:v>65</c:v>
                </c:pt>
                <c:pt idx="67" formatCode="0">
                  <c:v>66</c:v>
                </c:pt>
                <c:pt idx="68" formatCode="0">
                  <c:v>67</c:v>
                </c:pt>
                <c:pt idx="69" formatCode="0">
                  <c:v>68</c:v>
                </c:pt>
                <c:pt idx="70" formatCode="0">
                  <c:v>69</c:v>
                </c:pt>
                <c:pt idx="71" formatCode="0">
                  <c:v>70</c:v>
                </c:pt>
                <c:pt idx="72" formatCode="0">
                  <c:v>71</c:v>
                </c:pt>
                <c:pt idx="73" formatCode="0">
                  <c:v>72</c:v>
                </c:pt>
                <c:pt idx="74" formatCode="0">
                  <c:v>73</c:v>
                </c:pt>
                <c:pt idx="75" formatCode="0">
                  <c:v>74</c:v>
                </c:pt>
                <c:pt idx="76" formatCode="0">
                  <c:v>75</c:v>
                </c:pt>
                <c:pt idx="77" formatCode="0">
                  <c:v>76</c:v>
                </c:pt>
                <c:pt idx="78" formatCode="0">
                  <c:v>77</c:v>
                </c:pt>
                <c:pt idx="79" formatCode="0">
                  <c:v>78</c:v>
                </c:pt>
                <c:pt idx="80" formatCode="0">
                  <c:v>79</c:v>
                </c:pt>
                <c:pt idx="81" formatCode="0">
                  <c:v>80</c:v>
                </c:pt>
                <c:pt idx="82" formatCode="0">
                  <c:v>81</c:v>
                </c:pt>
                <c:pt idx="83" formatCode="0">
                  <c:v>82</c:v>
                </c:pt>
                <c:pt idx="84" formatCode="0">
                  <c:v>83</c:v>
                </c:pt>
                <c:pt idx="85" formatCode="0">
                  <c:v>84</c:v>
                </c:pt>
                <c:pt idx="86" formatCode="0">
                  <c:v>85</c:v>
                </c:pt>
                <c:pt idx="87" formatCode="0">
                  <c:v>86</c:v>
                </c:pt>
                <c:pt idx="88" formatCode="0">
                  <c:v>87</c:v>
                </c:pt>
                <c:pt idx="89" formatCode="0">
                  <c:v>88</c:v>
                </c:pt>
                <c:pt idx="90" formatCode="0">
                  <c:v>89</c:v>
                </c:pt>
                <c:pt idx="91" formatCode="0">
                  <c:v>90</c:v>
                </c:pt>
                <c:pt idx="92" formatCode="0">
                  <c:v>91</c:v>
                </c:pt>
                <c:pt idx="93" formatCode="0">
                  <c:v>92</c:v>
                </c:pt>
                <c:pt idx="94" formatCode="0">
                  <c:v>93</c:v>
                </c:pt>
                <c:pt idx="95" formatCode="0">
                  <c:v>94</c:v>
                </c:pt>
                <c:pt idx="96" formatCode="0">
                  <c:v>95</c:v>
                </c:pt>
                <c:pt idx="97" formatCode="0">
                  <c:v>96</c:v>
                </c:pt>
                <c:pt idx="98" formatCode="0">
                  <c:v>97</c:v>
                </c:pt>
                <c:pt idx="99" formatCode="0">
                  <c:v>98</c:v>
                </c:pt>
                <c:pt idx="100" formatCode="0">
                  <c:v>99</c:v>
                </c:pt>
                <c:pt idx="101" formatCode="0">
                  <c:v>100</c:v>
                </c:pt>
                <c:pt idx="102" formatCode="0">
                  <c:v>101</c:v>
                </c:pt>
                <c:pt idx="103" formatCode="0">
                  <c:v>102</c:v>
                </c:pt>
                <c:pt idx="104" formatCode="0">
                  <c:v>103</c:v>
                </c:pt>
                <c:pt idx="105" formatCode="0">
                  <c:v>104</c:v>
                </c:pt>
                <c:pt idx="106" formatCode="0">
                  <c:v>105</c:v>
                </c:pt>
                <c:pt idx="107" formatCode="0">
                  <c:v>106</c:v>
                </c:pt>
                <c:pt idx="108" formatCode="0">
                  <c:v>107</c:v>
                </c:pt>
                <c:pt idx="109" formatCode="0">
                  <c:v>108</c:v>
                </c:pt>
                <c:pt idx="110" formatCode="0">
                  <c:v>109</c:v>
                </c:pt>
                <c:pt idx="111" formatCode="0">
                  <c:v>110</c:v>
                </c:pt>
                <c:pt idx="112" formatCode="0">
                  <c:v>111</c:v>
                </c:pt>
                <c:pt idx="113" formatCode="0">
                  <c:v>112</c:v>
                </c:pt>
                <c:pt idx="114" formatCode="0">
                  <c:v>113</c:v>
                </c:pt>
                <c:pt idx="115" formatCode="0">
                  <c:v>114</c:v>
                </c:pt>
                <c:pt idx="116" formatCode="0">
                  <c:v>115</c:v>
                </c:pt>
                <c:pt idx="117" formatCode="0">
                  <c:v>116</c:v>
                </c:pt>
                <c:pt idx="118" formatCode="0">
                  <c:v>117</c:v>
                </c:pt>
                <c:pt idx="119" formatCode="0">
                  <c:v>118</c:v>
                </c:pt>
                <c:pt idx="120" formatCode="0">
                  <c:v>119</c:v>
                </c:pt>
                <c:pt idx="121" formatCode="0">
                  <c:v>120</c:v>
                </c:pt>
                <c:pt idx="122" formatCode="0">
                  <c:v>121</c:v>
                </c:pt>
                <c:pt idx="123" formatCode="0">
                  <c:v>122</c:v>
                </c:pt>
                <c:pt idx="124" formatCode="0">
                  <c:v>123</c:v>
                </c:pt>
                <c:pt idx="125" formatCode="0">
                  <c:v>124</c:v>
                </c:pt>
                <c:pt idx="126" formatCode="0">
                  <c:v>125</c:v>
                </c:pt>
                <c:pt idx="127" formatCode="0">
                  <c:v>126</c:v>
                </c:pt>
                <c:pt idx="128" formatCode="0">
                  <c:v>127</c:v>
                </c:pt>
                <c:pt idx="129" formatCode="0">
                  <c:v>128</c:v>
                </c:pt>
                <c:pt idx="130" formatCode="0">
                  <c:v>129</c:v>
                </c:pt>
                <c:pt idx="131" formatCode="0">
                  <c:v>130</c:v>
                </c:pt>
                <c:pt idx="132" formatCode="0">
                  <c:v>131</c:v>
                </c:pt>
                <c:pt idx="133" formatCode="0">
                  <c:v>132</c:v>
                </c:pt>
                <c:pt idx="134" formatCode="0">
                  <c:v>133</c:v>
                </c:pt>
                <c:pt idx="135" formatCode="0">
                  <c:v>134</c:v>
                </c:pt>
                <c:pt idx="136" formatCode="0">
                  <c:v>135</c:v>
                </c:pt>
                <c:pt idx="137" formatCode="0">
                  <c:v>136</c:v>
                </c:pt>
                <c:pt idx="138" formatCode="0">
                  <c:v>137</c:v>
                </c:pt>
                <c:pt idx="139" formatCode="0">
                  <c:v>138</c:v>
                </c:pt>
                <c:pt idx="140" formatCode="0">
                  <c:v>139</c:v>
                </c:pt>
                <c:pt idx="141" formatCode="0">
                  <c:v>140</c:v>
                </c:pt>
                <c:pt idx="142" formatCode="0">
                  <c:v>141</c:v>
                </c:pt>
                <c:pt idx="143" formatCode="0">
                  <c:v>142</c:v>
                </c:pt>
                <c:pt idx="144" formatCode="0">
                  <c:v>143</c:v>
                </c:pt>
                <c:pt idx="145" formatCode="0">
                  <c:v>144</c:v>
                </c:pt>
                <c:pt idx="146" formatCode="0">
                  <c:v>145</c:v>
                </c:pt>
                <c:pt idx="147" formatCode="0">
                  <c:v>146</c:v>
                </c:pt>
                <c:pt idx="148" formatCode="0">
                  <c:v>147</c:v>
                </c:pt>
                <c:pt idx="149" formatCode="0">
                  <c:v>148</c:v>
                </c:pt>
                <c:pt idx="150" formatCode="0">
                  <c:v>149</c:v>
                </c:pt>
                <c:pt idx="151" formatCode="0">
                  <c:v>150</c:v>
                </c:pt>
                <c:pt idx="152" formatCode="0">
                  <c:v>151</c:v>
                </c:pt>
                <c:pt idx="153" formatCode="0">
                  <c:v>152</c:v>
                </c:pt>
                <c:pt idx="154" formatCode="0">
                  <c:v>153</c:v>
                </c:pt>
                <c:pt idx="155" formatCode="0">
                  <c:v>154</c:v>
                </c:pt>
                <c:pt idx="156" formatCode="0">
                  <c:v>155</c:v>
                </c:pt>
                <c:pt idx="157" formatCode="0">
                  <c:v>156</c:v>
                </c:pt>
                <c:pt idx="158" formatCode="0">
                  <c:v>157</c:v>
                </c:pt>
                <c:pt idx="159" formatCode="0">
                  <c:v>158</c:v>
                </c:pt>
                <c:pt idx="160" formatCode="0">
                  <c:v>159</c:v>
                </c:pt>
                <c:pt idx="161" formatCode="0">
                  <c:v>160</c:v>
                </c:pt>
                <c:pt idx="162" formatCode="0">
                  <c:v>161</c:v>
                </c:pt>
                <c:pt idx="163" formatCode="0">
                  <c:v>162</c:v>
                </c:pt>
                <c:pt idx="164" formatCode="0">
                  <c:v>163</c:v>
                </c:pt>
                <c:pt idx="165" formatCode="0">
                  <c:v>164</c:v>
                </c:pt>
                <c:pt idx="166" formatCode="0">
                  <c:v>165</c:v>
                </c:pt>
                <c:pt idx="167" formatCode="0">
                  <c:v>166</c:v>
                </c:pt>
                <c:pt idx="168" formatCode="0">
                  <c:v>167</c:v>
                </c:pt>
                <c:pt idx="169" formatCode="0">
                  <c:v>168</c:v>
                </c:pt>
              </c:numCache>
            </c:numRef>
          </c:xVal>
          <c:yVal>
            <c:numRef>
              <c:f>'101v2'!$AE$4:$AE$173</c:f>
              <c:numCache>
                <c:formatCode>0.0000</c:formatCode>
                <c:ptCount val="170"/>
                <c:pt idx="2">
                  <c:v>58.36985990537741</c:v>
                </c:pt>
                <c:pt idx="3">
                  <c:v>73.550246374238952</c:v>
                </c:pt>
                <c:pt idx="4">
                  <c:v>86.585939760850636</c:v>
                </c:pt>
                <c:pt idx="5">
                  <c:v>96.588579103416578</c:v>
                </c:pt>
                <c:pt idx="6">
                  <c:v>102.8765010608841</c:v>
                </c:pt>
                <c:pt idx="7">
                  <c:v>105.02119414313404</c:v>
                </c:pt>
                <c:pt idx="8">
                  <c:v>102.8765010608841</c:v>
                </c:pt>
                <c:pt idx="9">
                  <c:v>96.588579103416578</c:v>
                </c:pt>
                <c:pt idx="10">
                  <c:v>86.585939760850636</c:v>
                </c:pt>
                <c:pt idx="11">
                  <c:v>73.550246374238952</c:v>
                </c:pt>
                <c:pt idx="12">
                  <c:v>58.36985990537741</c:v>
                </c:pt>
                <c:pt idx="13">
                  <c:v>42.079298605343951</c:v>
                </c:pt>
                <c:pt idx="14">
                  <c:v>25.788737305310491</c:v>
                </c:pt>
                <c:pt idx="15">
                  <c:v>10.608350836448921</c:v>
                </c:pt>
                <c:pt idx="16">
                  <c:v>-2.4273425501627059</c:v>
                </c:pt>
                <c:pt idx="17">
                  <c:v>-12.429981892728648</c:v>
                </c:pt>
                <c:pt idx="18">
                  <c:v>-18.717903850196166</c:v>
                </c:pt>
                <c:pt idx="19">
                  <c:v>-20.862596932446152</c:v>
                </c:pt>
                <c:pt idx="20">
                  <c:v>-18.71790385019618</c:v>
                </c:pt>
                <c:pt idx="21">
                  <c:v>-12.429981892728676</c:v>
                </c:pt>
                <c:pt idx="22">
                  <c:v>-2.4273425501627344</c:v>
                </c:pt>
                <c:pt idx="23">
                  <c:v>10.608350836448892</c:v>
                </c:pt>
                <c:pt idx="24">
                  <c:v>25.788737305310462</c:v>
                </c:pt>
                <c:pt idx="25">
                  <c:v>42.079298605343922</c:v>
                </c:pt>
                <c:pt idx="26">
                  <c:v>60.800630966930584</c:v>
                </c:pt>
                <c:pt idx="27">
                  <c:v>75.981017435792154</c:v>
                </c:pt>
                <c:pt idx="28">
                  <c:v>89.01671082240378</c:v>
                </c:pt>
                <c:pt idx="29">
                  <c:v>99.019350164969751</c:v>
                </c:pt>
                <c:pt idx="30">
                  <c:v>105.30727212243721</c:v>
                </c:pt>
                <c:pt idx="31">
                  <c:v>107.45196520468718</c:v>
                </c:pt>
                <c:pt idx="32">
                  <c:v>105.30727212243727</c:v>
                </c:pt>
                <c:pt idx="33">
                  <c:v>99.019350164969751</c:v>
                </c:pt>
                <c:pt idx="34">
                  <c:v>89.01671082240378</c:v>
                </c:pt>
                <c:pt idx="35">
                  <c:v>75.981017435792154</c:v>
                </c:pt>
                <c:pt idx="36">
                  <c:v>60.800630966930555</c:v>
                </c:pt>
                <c:pt idx="37">
                  <c:v>44.510069666897152</c:v>
                </c:pt>
                <c:pt idx="38">
                  <c:v>28.219508366863721</c:v>
                </c:pt>
                <c:pt idx="39">
                  <c:v>13.039121898002122</c:v>
                </c:pt>
                <c:pt idx="40">
                  <c:v>3.4285113904957143E-3</c:v>
                </c:pt>
                <c:pt idx="41">
                  <c:v>-9.9992108311755317</c:v>
                </c:pt>
                <c:pt idx="42">
                  <c:v>-16.287132788642964</c:v>
                </c:pt>
                <c:pt idx="43">
                  <c:v>-18.431825870892979</c:v>
                </c:pt>
                <c:pt idx="44">
                  <c:v>-16.287132788643021</c:v>
                </c:pt>
                <c:pt idx="45">
                  <c:v>-9.9992108311755317</c:v>
                </c:pt>
                <c:pt idx="46">
                  <c:v>3.4285113904672926E-3</c:v>
                </c:pt>
                <c:pt idx="47">
                  <c:v>13.03912189800198</c:v>
                </c:pt>
                <c:pt idx="48">
                  <c:v>28.219508366863664</c:v>
                </c:pt>
                <c:pt idx="49">
                  <c:v>44.510069666897067</c:v>
                </c:pt>
                <c:pt idx="50">
                  <c:v>53.989761802462283</c:v>
                </c:pt>
                <c:pt idx="51">
                  <c:v>69.170148271323995</c:v>
                </c:pt>
                <c:pt idx="52">
                  <c:v>82.205841657935537</c:v>
                </c:pt>
                <c:pt idx="53">
                  <c:v>92.208481000501536</c:v>
                </c:pt>
                <c:pt idx="54">
                  <c:v>98.496402957968996</c:v>
                </c:pt>
                <c:pt idx="55">
                  <c:v>100.641096040219</c:v>
                </c:pt>
                <c:pt idx="56">
                  <c:v>98.496402957968996</c:v>
                </c:pt>
                <c:pt idx="57">
                  <c:v>92.208481000501536</c:v>
                </c:pt>
                <c:pt idx="58">
                  <c:v>82.205841657935622</c:v>
                </c:pt>
                <c:pt idx="59">
                  <c:v>69.170148271323967</c:v>
                </c:pt>
                <c:pt idx="60">
                  <c:v>53.989761802462397</c:v>
                </c:pt>
                <c:pt idx="61">
                  <c:v>37.699200502429051</c:v>
                </c:pt>
                <c:pt idx="62">
                  <c:v>21.408639202395534</c:v>
                </c:pt>
                <c:pt idx="63">
                  <c:v>6.2282527335339068</c:v>
                </c:pt>
                <c:pt idx="64">
                  <c:v>-6.8074406530777765</c:v>
                </c:pt>
                <c:pt idx="65">
                  <c:v>-16.810079995643662</c:v>
                </c:pt>
                <c:pt idx="66">
                  <c:v>-23.098001953111208</c:v>
                </c:pt>
                <c:pt idx="67">
                  <c:v>-25.242695035361194</c:v>
                </c:pt>
                <c:pt idx="68">
                  <c:v>-23.098001953111236</c:v>
                </c:pt>
                <c:pt idx="69">
                  <c:v>-16.81007999564369</c:v>
                </c:pt>
                <c:pt idx="70">
                  <c:v>-6.8074406530778333</c:v>
                </c:pt>
                <c:pt idx="71">
                  <c:v>6.22825273353385</c:v>
                </c:pt>
                <c:pt idx="72">
                  <c:v>21.408639202395534</c:v>
                </c:pt>
                <c:pt idx="73">
                  <c:v>37.69920050242888</c:v>
                </c:pt>
                <c:pt idx="74">
                  <c:v>43.065975809228917</c:v>
                </c:pt>
                <c:pt idx="75">
                  <c:v>58.246362278090658</c:v>
                </c:pt>
                <c:pt idx="76">
                  <c:v>71.282055664702341</c:v>
                </c:pt>
                <c:pt idx="77">
                  <c:v>81.284695007268226</c:v>
                </c:pt>
                <c:pt idx="78">
                  <c:v>87.572616964735772</c:v>
                </c:pt>
                <c:pt idx="79">
                  <c:v>89.717310046985773</c:v>
                </c:pt>
                <c:pt idx="80">
                  <c:v>87.572616964735772</c:v>
                </c:pt>
                <c:pt idx="81">
                  <c:v>81.284695007268311</c:v>
                </c:pt>
                <c:pt idx="82">
                  <c:v>71.282055664702426</c:v>
                </c:pt>
                <c:pt idx="83">
                  <c:v>58.246362278090942</c:v>
                </c:pt>
                <c:pt idx="84">
                  <c:v>43.06597580922903</c:v>
                </c:pt>
                <c:pt idx="85">
                  <c:v>26.775414509195713</c:v>
                </c:pt>
                <c:pt idx="86">
                  <c:v>10.484853209162168</c:v>
                </c:pt>
                <c:pt idx="87">
                  <c:v>-4.6955332596992889</c:v>
                </c:pt>
                <c:pt idx="88">
                  <c:v>-17.731226646310859</c:v>
                </c:pt>
                <c:pt idx="89">
                  <c:v>-27.733865988876886</c:v>
                </c:pt>
                <c:pt idx="90">
                  <c:v>-34.02178794634446</c:v>
                </c:pt>
                <c:pt idx="91">
                  <c:v>-36.166481028594447</c:v>
                </c:pt>
                <c:pt idx="92">
                  <c:v>-34.021787946344503</c:v>
                </c:pt>
                <c:pt idx="93">
                  <c:v>-27.733865988877085</c:v>
                </c:pt>
                <c:pt idx="94">
                  <c:v>-17.731226646311114</c:v>
                </c:pt>
                <c:pt idx="95">
                  <c:v>-4.6955332596994026</c:v>
                </c:pt>
                <c:pt idx="96">
                  <c:v>10.484853209162281</c:v>
                </c:pt>
                <c:pt idx="97">
                  <c:v>26.775414509195571</c:v>
                </c:pt>
                <c:pt idx="98">
                  <c:v>36.25510664476073</c:v>
                </c:pt>
                <c:pt idx="99">
                  <c:v>51.435493113622442</c:v>
                </c:pt>
                <c:pt idx="100">
                  <c:v>64.471186500234097</c:v>
                </c:pt>
                <c:pt idx="101">
                  <c:v>74.473825842800125</c:v>
                </c:pt>
                <c:pt idx="102">
                  <c:v>80.761747800267585</c:v>
                </c:pt>
                <c:pt idx="103">
                  <c:v>82.906440882517558</c:v>
                </c:pt>
                <c:pt idx="104">
                  <c:v>80.761747800267585</c:v>
                </c:pt>
                <c:pt idx="105">
                  <c:v>74.473825842800068</c:v>
                </c:pt>
                <c:pt idx="106">
                  <c:v>64.471186500234069</c:v>
                </c:pt>
                <c:pt idx="107">
                  <c:v>51.435493113622499</c:v>
                </c:pt>
                <c:pt idx="108">
                  <c:v>36.255106644761042</c:v>
                </c:pt>
                <c:pt idx="109">
                  <c:v>19.964545344727526</c:v>
                </c:pt>
                <c:pt idx="110">
                  <c:v>3.6739840446941798</c:v>
                </c:pt>
                <c:pt idx="111">
                  <c:v>-11.506402424167703</c:v>
                </c:pt>
                <c:pt idx="112">
                  <c:v>-24.54209581077923</c:v>
                </c:pt>
                <c:pt idx="113">
                  <c:v>-34.544735153345101</c:v>
                </c:pt>
                <c:pt idx="114">
                  <c:v>-40.832657110812661</c:v>
                </c:pt>
                <c:pt idx="115">
                  <c:v>-42.977350193062648</c:v>
                </c:pt>
                <c:pt idx="116">
                  <c:v>-40.832657110812647</c:v>
                </c:pt>
                <c:pt idx="117">
                  <c:v>-34.544735153345172</c:v>
                </c:pt>
                <c:pt idx="118">
                  <c:v>-24.54209581077933</c:v>
                </c:pt>
                <c:pt idx="119">
                  <c:v>-11.506402424167646</c:v>
                </c:pt>
                <c:pt idx="120">
                  <c:v>3.6739840446938388</c:v>
                </c:pt>
                <c:pt idx="121">
                  <c:v>19.964545344727156</c:v>
                </c:pt>
                <c:pt idx="122">
                  <c:v>38.685877706314074</c:v>
                </c:pt>
                <c:pt idx="123">
                  <c:v>53.866264175175559</c:v>
                </c:pt>
                <c:pt idx="124">
                  <c:v>66.901957561787128</c:v>
                </c:pt>
                <c:pt idx="125">
                  <c:v>76.904596904353127</c:v>
                </c:pt>
                <c:pt idx="126">
                  <c:v>83.192518861820702</c:v>
                </c:pt>
                <c:pt idx="127">
                  <c:v>85.337211944070759</c:v>
                </c:pt>
                <c:pt idx="128">
                  <c:v>83.192518861820702</c:v>
                </c:pt>
                <c:pt idx="129">
                  <c:v>76.904596904353355</c:v>
                </c:pt>
                <c:pt idx="130">
                  <c:v>66.901957561787412</c:v>
                </c:pt>
                <c:pt idx="131">
                  <c:v>53.866264175175701</c:v>
                </c:pt>
                <c:pt idx="132">
                  <c:v>38.685877706314017</c:v>
                </c:pt>
                <c:pt idx="133">
                  <c:v>22.395316406280472</c:v>
                </c:pt>
                <c:pt idx="134">
                  <c:v>6.1047551062473815</c:v>
                </c:pt>
                <c:pt idx="135">
                  <c:v>-9.075631362614331</c:v>
                </c:pt>
                <c:pt idx="136">
                  <c:v>-22.111324749226043</c:v>
                </c:pt>
                <c:pt idx="137">
                  <c:v>-32.113964091792027</c:v>
                </c:pt>
                <c:pt idx="138">
                  <c:v>-38.401886049259545</c:v>
                </c:pt>
                <c:pt idx="139">
                  <c:v>-40.546579131509489</c:v>
                </c:pt>
                <c:pt idx="140">
                  <c:v>-38.401886049259545</c:v>
                </c:pt>
                <c:pt idx="141">
                  <c:v>-32.113964091792027</c:v>
                </c:pt>
                <c:pt idx="142">
                  <c:v>-22.111324749226341</c:v>
                </c:pt>
                <c:pt idx="143">
                  <c:v>-9.0756313626143026</c:v>
                </c:pt>
                <c:pt idx="144">
                  <c:v>6.1047551062469836</c:v>
                </c:pt>
                <c:pt idx="145">
                  <c:v>22.395316406280529</c:v>
                </c:pt>
                <c:pt idx="146">
                  <c:v>48.527868805845713</c:v>
                </c:pt>
                <c:pt idx="147">
                  <c:v>63.708255274707028</c:v>
                </c:pt>
                <c:pt idx="148">
                  <c:v>76.743948661319109</c:v>
                </c:pt>
                <c:pt idx="149">
                  <c:v>86.746588003884824</c:v>
                </c:pt>
                <c:pt idx="150">
                  <c:v>93.034509961352398</c:v>
                </c:pt>
                <c:pt idx="151">
                  <c:v>95.179203043602399</c:v>
                </c:pt>
                <c:pt idx="152">
                  <c:v>93.034509961352484</c:v>
                </c:pt>
                <c:pt idx="153">
                  <c:v>86.746588003885023</c:v>
                </c:pt>
                <c:pt idx="154">
                  <c:v>76.743948661319052</c:v>
                </c:pt>
                <c:pt idx="155">
                  <c:v>63.708255274707369</c:v>
                </c:pt>
                <c:pt idx="156">
                  <c:v>48.527868805845685</c:v>
                </c:pt>
                <c:pt idx="157">
                  <c:v>32.237307505812595</c:v>
                </c:pt>
                <c:pt idx="158">
                  <c:v>15.946746205779078</c:v>
                </c:pt>
                <c:pt idx="159">
                  <c:v>0.76635973691733739</c:v>
                </c:pt>
                <c:pt idx="160">
                  <c:v>-12.269333649694346</c:v>
                </c:pt>
                <c:pt idx="161">
                  <c:v>-22.271972992260373</c:v>
                </c:pt>
                <c:pt idx="162">
                  <c:v>-28.559894949727763</c:v>
                </c:pt>
                <c:pt idx="163">
                  <c:v>-30.704588031977806</c:v>
                </c:pt>
                <c:pt idx="164">
                  <c:v>-28.559894949727877</c:v>
                </c:pt>
                <c:pt idx="165">
                  <c:v>-22.271972992260586</c:v>
                </c:pt>
                <c:pt idx="166">
                  <c:v>-12.269333649694659</c:v>
                </c:pt>
                <c:pt idx="167">
                  <c:v>0.76635973691736581</c:v>
                </c:pt>
                <c:pt idx="168">
                  <c:v>15.946746205779078</c:v>
                </c:pt>
                <c:pt idx="169">
                  <c:v>32.237307505812169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73E-4366-AB11-80F5A4BEEC87}"/>
            </c:ext>
          </c:extLst>
        </c:ser>
        <c:ser>
          <c:idx val="2"/>
          <c:order val="2"/>
          <c:tx>
            <c:strRef>
              <c:f>'101v2'!$AF$3</c:f>
              <c:strCache>
                <c:ptCount val="1"/>
                <c:pt idx="0">
                  <c:v>Heat Loss (Vent 3ACH)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'101v2'!$L$4:$L$173</c:f>
              <c:numCache>
                <c:formatCode>0.0000</c:formatCode>
                <c:ptCount val="170"/>
                <c:pt idx="2" formatCode="0">
                  <c:v>1</c:v>
                </c:pt>
                <c:pt idx="3" formatCode="0">
                  <c:v>2</c:v>
                </c:pt>
                <c:pt idx="4" formatCode="0">
                  <c:v>3</c:v>
                </c:pt>
                <c:pt idx="5" formatCode="0">
                  <c:v>4</c:v>
                </c:pt>
                <c:pt idx="6" formatCode="0">
                  <c:v>5</c:v>
                </c:pt>
                <c:pt idx="7" formatCode="0">
                  <c:v>6</c:v>
                </c:pt>
                <c:pt idx="8" formatCode="0">
                  <c:v>7</c:v>
                </c:pt>
                <c:pt idx="9" formatCode="0">
                  <c:v>8</c:v>
                </c:pt>
                <c:pt idx="10" formatCode="0">
                  <c:v>9</c:v>
                </c:pt>
                <c:pt idx="11" formatCode="0">
                  <c:v>10</c:v>
                </c:pt>
                <c:pt idx="12" formatCode="0">
                  <c:v>11</c:v>
                </c:pt>
                <c:pt idx="13" formatCode="0">
                  <c:v>12</c:v>
                </c:pt>
                <c:pt idx="14" formatCode="0">
                  <c:v>13</c:v>
                </c:pt>
                <c:pt idx="15" formatCode="0">
                  <c:v>14</c:v>
                </c:pt>
                <c:pt idx="16" formatCode="0">
                  <c:v>15</c:v>
                </c:pt>
                <c:pt idx="17" formatCode="0">
                  <c:v>16</c:v>
                </c:pt>
                <c:pt idx="18" formatCode="0">
                  <c:v>17</c:v>
                </c:pt>
                <c:pt idx="19" formatCode="0">
                  <c:v>18</c:v>
                </c:pt>
                <c:pt idx="20" formatCode="0">
                  <c:v>19</c:v>
                </c:pt>
                <c:pt idx="21" formatCode="0">
                  <c:v>20</c:v>
                </c:pt>
                <c:pt idx="22" formatCode="0">
                  <c:v>21</c:v>
                </c:pt>
                <c:pt idx="23" formatCode="0">
                  <c:v>22</c:v>
                </c:pt>
                <c:pt idx="24" formatCode="0">
                  <c:v>23</c:v>
                </c:pt>
                <c:pt idx="25" formatCode="0">
                  <c:v>24</c:v>
                </c:pt>
                <c:pt idx="26" formatCode="0">
                  <c:v>25</c:v>
                </c:pt>
                <c:pt idx="27" formatCode="0">
                  <c:v>26</c:v>
                </c:pt>
                <c:pt idx="28" formatCode="0">
                  <c:v>27</c:v>
                </c:pt>
                <c:pt idx="29" formatCode="0">
                  <c:v>28</c:v>
                </c:pt>
                <c:pt idx="30" formatCode="0">
                  <c:v>29</c:v>
                </c:pt>
                <c:pt idx="31" formatCode="0">
                  <c:v>30</c:v>
                </c:pt>
                <c:pt idx="32" formatCode="0">
                  <c:v>31</c:v>
                </c:pt>
                <c:pt idx="33" formatCode="0">
                  <c:v>32</c:v>
                </c:pt>
                <c:pt idx="34" formatCode="0">
                  <c:v>33</c:v>
                </c:pt>
                <c:pt idx="35" formatCode="0">
                  <c:v>34</c:v>
                </c:pt>
                <c:pt idx="36" formatCode="0">
                  <c:v>35</c:v>
                </c:pt>
                <c:pt idx="37" formatCode="0">
                  <c:v>36</c:v>
                </c:pt>
                <c:pt idx="38" formatCode="0">
                  <c:v>37</c:v>
                </c:pt>
                <c:pt idx="39" formatCode="0">
                  <c:v>38</c:v>
                </c:pt>
                <c:pt idx="40" formatCode="0">
                  <c:v>39</c:v>
                </c:pt>
                <c:pt idx="41" formatCode="0">
                  <c:v>40</c:v>
                </c:pt>
                <c:pt idx="42" formatCode="0">
                  <c:v>41</c:v>
                </c:pt>
                <c:pt idx="43" formatCode="0">
                  <c:v>42</c:v>
                </c:pt>
                <c:pt idx="44" formatCode="0">
                  <c:v>43</c:v>
                </c:pt>
                <c:pt idx="45" formatCode="0">
                  <c:v>44</c:v>
                </c:pt>
                <c:pt idx="46" formatCode="0">
                  <c:v>45</c:v>
                </c:pt>
                <c:pt idx="47" formatCode="0">
                  <c:v>46</c:v>
                </c:pt>
                <c:pt idx="48" formatCode="0">
                  <c:v>47</c:v>
                </c:pt>
                <c:pt idx="49" formatCode="0">
                  <c:v>48</c:v>
                </c:pt>
                <c:pt idx="50" formatCode="0">
                  <c:v>49</c:v>
                </c:pt>
                <c:pt idx="51" formatCode="0">
                  <c:v>50</c:v>
                </c:pt>
                <c:pt idx="52" formatCode="0">
                  <c:v>51</c:v>
                </c:pt>
                <c:pt idx="53" formatCode="0">
                  <c:v>52</c:v>
                </c:pt>
                <c:pt idx="54" formatCode="0">
                  <c:v>53</c:v>
                </c:pt>
                <c:pt idx="55" formatCode="0">
                  <c:v>54</c:v>
                </c:pt>
                <c:pt idx="56" formatCode="0">
                  <c:v>55</c:v>
                </c:pt>
                <c:pt idx="57" formatCode="0">
                  <c:v>56</c:v>
                </c:pt>
                <c:pt idx="58" formatCode="0">
                  <c:v>57</c:v>
                </c:pt>
                <c:pt idx="59" formatCode="0">
                  <c:v>58</c:v>
                </c:pt>
                <c:pt idx="60" formatCode="0">
                  <c:v>59</c:v>
                </c:pt>
                <c:pt idx="61" formatCode="0">
                  <c:v>60</c:v>
                </c:pt>
                <c:pt idx="62" formatCode="0">
                  <c:v>61</c:v>
                </c:pt>
                <c:pt idx="63" formatCode="0">
                  <c:v>62</c:v>
                </c:pt>
                <c:pt idx="64" formatCode="0">
                  <c:v>63</c:v>
                </c:pt>
                <c:pt idx="65" formatCode="0">
                  <c:v>64</c:v>
                </c:pt>
                <c:pt idx="66" formatCode="0">
                  <c:v>65</c:v>
                </c:pt>
                <c:pt idx="67" formatCode="0">
                  <c:v>66</c:v>
                </c:pt>
                <c:pt idx="68" formatCode="0">
                  <c:v>67</c:v>
                </c:pt>
                <c:pt idx="69" formatCode="0">
                  <c:v>68</c:v>
                </c:pt>
                <c:pt idx="70" formatCode="0">
                  <c:v>69</c:v>
                </c:pt>
                <c:pt idx="71" formatCode="0">
                  <c:v>70</c:v>
                </c:pt>
                <c:pt idx="72" formatCode="0">
                  <c:v>71</c:v>
                </c:pt>
                <c:pt idx="73" formatCode="0">
                  <c:v>72</c:v>
                </c:pt>
                <c:pt idx="74" formatCode="0">
                  <c:v>73</c:v>
                </c:pt>
                <c:pt idx="75" formatCode="0">
                  <c:v>74</c:v>
                </c:pt>
                <c:pt idx="76" formatCode="0">
                  <c:v>75</c:v>
                </c:pt>
                <c:pt idx="77" formatCode="0">
                  <c:v>76</c:v>
                </c:pt>
                <c:pt idx="78" formatCode="0">
                  <c:v>77</c:v>
                </c:pt>
                <c:pt idx="79" formatCode="0">
                  <c:v>78</c:v>
                </c:pt>
                <c:pt idx="80" formatCode="0">
                  <c:v>79</c:v>
                </c:pt>
                <c:pt idx="81" formatCode="0">
                  <c:v>80</c:v>
                </c:pt>
                <c:pt idx="82" formatCode="0">
                  <c:v>81</c:v>
                </c:pt>
                <c:pt idx="83" formatCode="0">
                  <c:v>82</c:v>
                </c:pt>
                <c:pt idx="84" formatCode="0">
                  <c:v>83</c:v>
                </c:pt>
                <c:pt idx="85" formatCode="0">
                  <c:v>84</c:v>
                </c:pt>
                <c:pt idx="86" formatCode="0">
                  <c:v>85</c:v>
                </c:pt>
                <c:pt idx="87" formatCode="0">
                  <c:v>86</c:v>
                </c:pt>
                <c:pt idx="88" formatCode="0">
                  <c:v>87</c:v>
                </c:pt>
                <c:pt idx="89" formatCode="0">
                  <c:v>88</c:v>
                </c:pt>
                <c:pt idx="90" formatCode="0">
                  <c:v>89</c:v>
                </c:pt>
                <c:pt idx="91" formatCode="0">
                  <c:v>90</c:v>
                </c:pt>
                <c:pt idx="92" formatCode="0">
                  <c:v>91</c:v>
                </c:pt>
                <c:pt idx="93" formatCode="0">
                  <c:v>92</c:v>
                </c:pt>
                <c:pt idx="94" formatCode="0">
                  <c:v>93</c:v>
                </c:pt>
                <c:pt idx="95" formatCode="0">
                  <c:v>94</c:v>
                </c:pt>
                <c:pt idx="96" formatCode="0">
                  <c:v>95</c:v>
                </c:pt>
                <c:pt idx="97" formatCode="0">
                  <c:v>96</c:v>
                </c:pt>
                <c:pt idx="98" formatCode="0">
                  <c:v>97</c:v>
                </c:pt>
                <c:pt idx="99" formatCode="0">
                  <c:v>98</c:v>
                </c:pt>
                <c:pt idx="100" formatCode="0">
                  <c:v>99</c:v>
                </c:pt>
                <c:pt idx="101" formatCode="0">
                  <c:v>100</c:v>
                </c:pt>
                <c:pt idx="102" formatCode="0">
                  <c:v>101</c:v>
                </c:pt>
                <c:pt idx="103" formatCode="0">
                  <c:v>102</c:v>
                </c:pt>
                <c:pt idx="104" formatCode="0">
                  <c:v>103</c:v>
                </c:pt>
                <c:pt idx="105" formatCode="0">
                  <c:v>104</c:v>
                </c:pt>
                <c:pt idx="106" formatCode="0">
                  <c:v>105</c:v>
                </c:pt>
                <c:pt idx="107" formatCode="0">
                  <c:v>106</c:v>
                </c:pt>
                <c:pt idx="108" formatCode="0">
                  <c:v>107</c:v>
                </c:pt>
                <c:pt idx="109" formatCode="0">
                  <c:v>108</c:v>
                </c:pt>
                <c:pt idx="110" formatCode="0">
                  <c:v>109</c:v>
                </c:pt>
                <c:pt idx="111" formatCode="0">
                  <c:v>110</c:v>
                </c:pt>
                <c:pt idx="112" formatCode="0">
                  <c:v>111</c:v>
                </c:pt>
                <c:pt idx="113" formatCode="0">
                  <c:v>112</c:v>
                </c:pt>
                <c:pt idx="114" formatCode="0">
                  <c:v>113</c:v>
                </c:pt>
                <c:pt idx="115" formatCode="0">
                  <c:v>114</c:v>
                </c:pt>
                <c:pt idx="116" formatCode="0">
                  <c:v>115</c:v>
                </c:pt>
                <c:pt idx="117" formatCode="0">
                  <c:v>116</c:v>
                </c:pt>
                <c:pt idx="118" formatCode="0">
                  <c:v>117</c:v>
                </c:pt>
                <c:pt idx="119" formatCode="0">
                  <c:v>118</c:v>
                </c:pt>
                <c:pt idx="120" formatCode="0">
                  <c:v>119</c:v>
                </c:pt>
                <c:pt idx="121" formatCode="0">
                  <c:v>120</c:v>
                </c:pt>
                <c:pt idx="122" formatCode="0">
                  <c:v>121</c:v>
                </c:pt>
                <c:pt idx="123" formatCode="0">
                  <c:v>122</c:v>
                </c:pt>
                <c:pt idx="124" formatCode="0">
                  <c:v>123</c:v>
                </c:pt>
                <c:pt idx="125" formatCode="0">
                  <c:v>124</c:v>
                </c:pt>
                <c:pt idx="126" formatCode="0">
                  <c:v>125</c:v>
                </c:pt>
                <c:pt idx="127" formatCode="0">
                  <c:v>126</c:v>
                </c:pt>
                <c:pt idx="128" formatCode="0">
                  <c:v>127</c:v>
                </c:pt>
                <c:pt idx="129" formatCode="0">
                  <c:v>128</c:v>
                </c:pt>
                <c:pt idx="130" formatCode="0">
                  <c:v>129</c:v>
                </c:pt>
                <c:pt idx="131" formatCode="0">
                  <c:v>130</c:v>
                </c:pt>
                <c:pt idx="132" formatCode="0">
                  <c:v>131</c:v>
                </c:pt>
                <c:pt idx="133" formatCode="0">
                  <c:v>132</c:v>
                </c:pt>
                <c:pt idx="134" formatCode="0">
                  <c:v>133</c:v>
                </c:pt>
                <c:pt idx="135" formatCode="0">
                  <c:v>134</c:v>
                </c:pt>
                <c:pt idx="136" formatCode="0">
                  <c:v>135</c:v>
                </c:pt>
                <c:pt idx="137" formatCode="0">
                  <c:v>136</c:v>
                </c:pt>
                <c:pt idx="138" formatCode="0">
                  <c:v>137</c:v>
                </c:pt>
                <c:pt idx="139" formatCode="0">
                  <c:v>138</c:v>
                </c:pt>
                <c:pt idx="140" formatCode="0">
                  <c:v>139</c:v>
                </c:pt>
                <c:pt idx="141" formatCode="0">
                  <c:v>140</c:v>
                </c:pt>
                <c:pt idx="142" formatCode="0">
                  <c:v>141</c:v>
                </c:pt>
                <c:pt idx="143" formatCode="0">
                  <c:v>142</c:v>
                </c:pt>
                <c:pt idx="144" formatCode="0">
                  <c:v>143</c:v>
                </c:pt>
                <c:pt idx="145" formatCode="0">
                  <c:v>144</c:v>
                </c:pt>
                <c:pt idx="146" formatCode="0">
                  <c:v>145</c:v>
                </c:pt>
                <c:pt idx="147" formatCode="0">
                  <c:v>146</c:v>
                </c:pt>
                <c:pt idx="148" formatCode="0">
                  <c:v>147</c:v>
                </c:pt>
                <c:pt idx="149" formatCode="0">
                  <c:v>148</c:v>
                </c:pt>
                <c:pt idx="150" formatCode="0">
                  <c:v>149</c:v>
                </c:pt>
                <c:pt idx="151" formatCode="0">
                  <c:v>150</c:v>
                </c:pt>
                <c:pt idx="152" formatCode="0">
                  <c:v>151</c:v>
                </c:pt>
                <c:pt idx="153" formatCode="0">
                  <c:v>152</c:v>
                </c:pt>
                <c:pt idx="154" formatCode="0">
                  <c:v>153</c:v>
                </c:pt>
                <c:pt idx="155" formatCode="0">
                  <c:v>154</c:v>
                </c:pt>
                <c:pt idx="156" formatCode="0">
                  <c:v>155</c:v>
                </c:pt>
                <c:pt idx="157" formatCode="0">
                  <c:v>156</c:v>
                </c:pt>
                <c:pt idx="158" formatCode="0">
                  <c:v>157</c:v>
                </c:pt>
                <c:pt idx="159" formatCode="0">
                  <c:v>158</c:v>
                </c:pt>
                <c:pt idx="160" formatCode="0">
                  <c:v>159</c:v>
                </c:pt>
                <c:pt idx="161" formatCode="0">
                  <c:v>160</c:v>
                </c:pt>
                <c:pt idx="162" formatCode="0">
                  <c:v>161</c:v>
                </c:pt>
                <c:pt idx="163" formatCode="0">
                  <c:v>162</c:v>
                </c:pt>
                <c:pt idx="164" formatCode="0">
                  <c:v>163</c:v>
                </c:pt>
                <c:pt idx="165" formatCode="0">
                  <c:v>164</c:v>
                </c:pt>
                <c:pt idx="166" formatCode="0">
                  <c:v>165</c:v>
                </c:pt>
                <c:pt idx="167" formatCode="0">
                  <c:v>166</c:v>
                </c:pt>
                <c:pt idx="168" formatCode="0">
                  <c:v>167</c:v>
                </c:pt>
                <c:pt idx="169" formatCode="0">
                  <c:v>168</c:v>
                </c:pt>
              </c:numCache>
            </c:numRef>
          </c:xVal>
          <c:yVal>
            <c:numRef>
              <c:f>'101v2'!$AF$4:$AF$173</c:f>
              <c:numCache>
                <c:formatCode>0.0000</c:formatCode>
                <c:ptCount val="170"/>
                <c:pt idx="2">
                  <c:v>466.85262804457739</c:v>
                </c:pt>
                <c:pt idx="3">
                  <c:v>501.87268152998303</c:v>
                </c:pt>
                <c:pt idx="4">
                  <c:v>531.94508321454464</c:v>
                </c:pt>
                <c:pt idx="5">
                  <c:v>555.02044862045261</c:v>
                </c:pt>
                <c:pt idx="6">
                  <c:v>569.52622972913889</c:v>
                </c:pt>
                <c:pt idx="7">
                  <c:v>574.47388152998303</c:v>
                </c:pt>
                <c:pt idx="8">
                  <c:v>569.52622972913889</c:v>
                </c:pt>
                <c:pt idx="9">
                  <c:v>555.02044862045261</c:v>
                </c:pt>
                <c:pt idx="10">
                  <c:v>531.94508321454464</c:v>
                </c:pt>
                <c:pt idx="11">
                  <c:v>501.87268152998303</c:v>
                </c:pt>
                <c:pt idx="12">
                  <c:v>466.85262804457739</c:v>
                </c:pt>
                <c:pt idx="13">
                  <c:v>429.27148152998313</c:v>
                </c:pt>
                <c:pt idx="14">
                  <c:v>391.69033501538883</c:v>
                </c:pt>
                <c:pt idx="15">
                  <c:v>356.67028152998319</c:v>
                </c:pt>
                <c:pt idx="16">
                  <c:v>326.59787984542163</c:v>
                </c:pt>
                <c:pt idx="17">
                  <c:v>303.5225144395136</c:v>
                </c:pt>
                <c:pt idx="18">
                  <c:v>289.01673333082738</c:v>
                </c:pt>
                <c:pt idx="19">
                  <c:v>284.06908152998312</c:v>
                </c:pt>
                <c:pt idx="20">
                  <c:v>289.01673333082732</c:v>
                </c:pt>
                <c:pt idx="21">
                  <c:v>303.5225144395136</c:v>
                </c:pt>
                <c:pt idx="22">
                  <c:v>326.59787984542157</c:v>
                </c:pt>
                <c:pt idx="23">
                  <c:v>356.67028152998307</c:v>
                </c:pt>
                <c:pt idx="24">
                  <c:v>391.69033501538871</c:v>
                </c:pt>
                <c:pt idx="25">
                  <c:v>429.27148152998308</c:v>
                </c:pt>
                <c:pt idx="26">
                  <c:v>472.46024104975226</c:v>
                </c:pt>
                <c:pt idx="27">
                  <c:v>507.4802945351579</c:v>
                </c:pt>
                <c:pt idx="28">
                  <c:v>537.55269621971945</c:v>
                </c:pt>
                <c:pt idx="29">
                  <c:v>560.62806162562754</c:v>
                </c:pt>
                <c:pt idx="30">
                  <c:v>575.1338427343137</c:v>
                </c:pt>
                <c:pt idx="31">
                  <c:v>580.08149453515784</c:v>
                </c:pt>
                <c:pt idx="32">
                  <c:v>575.13384273431382</c:v>
                </c:pt>
                <c:pt idx="33">
                  <c:v>560.62806162562754</c:v>
                </c:pt>
                <c:pt idx="34">
                  <c:v>537.55269621971945</c:v>
                </c:pt>
                <c:pt idx="35">
                  <c:v>507.4802945351579</c:v>
                </c:pt>
                <c:pt idx="36">
                  <c:v>472.46024104975214</c:v>
                </c:pt>
                <c:pt idx="37">
                  <c:v>434.879094535158</c:v>
                </c:pt>
                <c:pt idx="38">
                  <c:v>397.29794802056381</c:v>
                </c:pt>
                <c:pt idx="39">
                  <c:v>362.27789453515805</c:v>
                </c:pt>
                <c:pt idx="40">
                  <c:v>332.20549285059656</c:v>
                </c:pt>
                <c:pt idx="41">
                  <c:v>309.13012744468836</c:v>
                </c:pt>
                <c:pt idx="42">
                  <c:v>294.62434633600225</c:v>
                </c:pt>
                <c:pt idx="43">
                  <c:v>289.67669453515799</c:v>
                </c:pt>
                <c:pt idx="44">
                  <c:v>294.62434633600213</c:v>
                </c:pt>
                <c:pt idx="45">
                  <c:v>309.13012744468836</c:v>
                </c:pt>
                <c:pt idx="46">
                  <c:v>332.2054928505965</c:v>
                </c:pt>
                <c:pt idx="47">
                  <c:v>362.27789453515777</c:v>
                </c:pt>
                <c:pt idx="48">
                  <c:v>397.29794802056369</c:v>
                </c:pt>
                <c:pt idx="49">
                  <c:v>434.87909453515783</c:v>
                </c:pt>
                <c:pt idx="50">
                  <c:v>456.74805856276271</c:v>
                </c:pt>
                <c:pt idx="51">
                  <c:v>491.76811204816869</c:v>
                </c:pt>
                <c:pt idx="52">
                  <c:v>521.84051373273007</c:v>
                </c:pt>
                <c:pt idx="53">
                  <c:v>544.91587913863816</c:v>
                </c:pt>
                <c:pt idx="54">
                  <c:v>559.42166024732433</c:v>
                </c:pt>
                <c:pt idx="55">
                  <c:v>564.36931204816858</c:v>
                </c:pt>
                <c:pt idx="56">
                  <c:v>559.42166024732433</c:v>
                </c:pt>
                <c:pt idx="57">
                  <c:v>544.91587913863816</c:v>
                </c:pt>
                <c:pt idx="58">
                  <c:v>521.84051373273019</c:v>
                </c:pt>
                <c:pt idx="59">
                  <c:v>491.76811204816858</c:v>
                </c:pt>
                <c:pt idx="60">
                  <c:v>456.74805856276294</c:v>
                </c:pt>
                <c:pt idx="61">
                  <c:v>419.16691204816891</c:v>
                </c:pt>
                <c:pt idx="62">
                  <c:v>381.58576553357449</c:v>
                </c:pt>
                <c:pt idx="63">
                  <c:v>346.56571204816873</c:v>
                </c:pt>
                <c:pt idx="64">
                  <c:v>316.49331036360707</c:v>
                </c:pt>
                <c:pt idx="65">
                  <c:v>293.41794495769921</c:v>
                </c:pt>
                <c:pt idx="66">
                  <c:v>278.91216384901281</c:v>
                </c:pt>
                <c:pt idx="67">
                  <c:v>273.96451204816861</c:v>
                </c:pt>
                <c:pt idx="68">
                  <c:v>278.91216384901276</c:v>
                </c:pt>
                <c:pt idx="69">
                  <c:v>293.41794495769909</c:v>
                </c:pt>
                <c:pt idx="70">
                  <c:v>316.49331036360689</c:v>
                </c:pt>
                <c:pt idx="71">
                  <c:v>346.56571204816862</c:v>
                </c:pt>
                <c:pt idx="72">
                  <c:v>381.58576553357454</c:v>
                </c:pt>
                <c:pt idx="73">
                  <c:v>419.16691204816851</c:v>
                </c:pt>
                <c:pt idx="74">
                  <c:v>431.54767446642512</c:v>
                </c:pt>
                <c:pt idx="75">
                  <c:v>466.56772795183116</c:v>
                </c:pt>
                <c:pt idx="76">
                  <c:v>496.64012963639283</c:v>
                </c:pt>
                <c:pt idx="77">
                  <c:v>519.71549504230063</c:v>
                </c:pt>
                <c:pt idx="78">
                  <c:v>534.22127615098702</c:v>
                </c:pt>
                <c:pt idx="79">
                  <c:v>539.16892795183128</c:v>
                </c:pt>
                <c:pt idx="80">
                  <c:v>534.22127615098702</c:v>
                </c:pt>
                <c:pt idx="81">
                  <c:v>519.71549504230086</c:v>
                </c:pt>
                <c:pt idx="82">
                  <c:v>496.640129636393</c:v>
                </c:pt>
                <c:pt idx="83">
                  <c:v>466.56772795183178</c:v>
                </c:pt>
                <c:pt idx="84">
                  <c:v>431.54767446642535</c:v>
                </c:pt>
                <c:pt idx="85">
                  <c:v>393.96652795183138</c:v>
                </c:pt>
                <c:pt idx="86">
                  <c:v>356.38538143723696</c:v>
                </c:pt>
                <c:pt idx="87">
                  <c:v>321.36532795183149</c:v>
                </c:pt>
                <c:pt idx="88">
                  <c:v>291.2929262672701</c:v>
                </c:pt>
                <c:pt idx="89">
                  <c:v>268.2175608613619</c:v>
                </c:pt>
                <c:pt idx="90">
                  <c:v>253.71177975267551</c:v>
                </c:pt>
                <c:pt idx="91">
                  <c:v>248.76412795183128</c:v>
                </c:pt>
                <c:pt idx="92">
                  <c:v>253.7117797526754</c:v>
                </c:pt>
                <c:pt idx="93">
                  <c:v>268.21756086136145</c:v>
                </c:pt>
                <c:pt idx="94">
                  <c:v>291.29292626726954</c:v>
                </c:pt>
                <c:pt idx="95">
                  <c:v>321.3653279518312</c:v>
                </c:pt>
                <c:pt idx="96">
                  <c:v>356.38538143723713</c:v>
                </c:pt>
                <c:pt idx="97">
                  <c:v>393.9665279518311</c:v>
                </c:pt>
                <c:pt idx="98">
                  <c:v>415.8354919794358</c:v>
                </c:pt>
                <c:pt idx="99">
                  <c:v>450.85554546484173</c:v>
                </c:pt>
                <c:pt idx="100">
                  <c:v>480.92794714940339</c:v>
                </c:pt>
                <c:pt idx="101">
                  <c:v>504.00331255531154</c:v>
                </c:pt>
                <c:pt idx="102">
                  <c:v>518.50909366399776</c:v>
                </c:pt>
                <c:pt idx="103">
                  <c:v>523.4567454648419</c:v>
                </c:pt>
                <c:pt idx="104">
                  <c:v>518.50909366399776</c:v>
                </c:pt>
                <c:pt idx="105">
                  <c:v>504.00331255531142</c:v>
                </c:pt>
                <c:pt idx="106">
                  <c:v>480.92794714940328</c:v>
                </c:pt>
                <c:pt idx="107">
                  <c:v>450.85554546484195</c:v>
                </c:pt>
                <c:pt idx="108">
                  <c:v>415.83549197943654</c:v>
                </c:pt>
                <c:pt idx="109">
                  <c:v>378.25434546484206</c:v>
                </c:pt>
                <c:pt idx="110">
                  <c:v>340.67319895024809</c:v>
                </c:pt>
                <c:pt idx="111">
                  <c:v>305.65314546484171</c:v>
                </c:pt>
                <c:pt idx="112">
                  <c:v>275.58074378028039</c:v>
                </c:pt>
                <c:pt idx="113">
                  <c:v>252.50537837437253</c:v>
                </c:pt>
                <c:pt idx="114">
                  <c:v>237.99959726568616</c:v>
                </c:pt>
                <c:pt idx="115">
                  <c:v>233.05194546484194</c:v>
                </c:pt>
                <c:pt idx="116">
                  <c:v>237.99959726568619</c:v>
                </c:pt>
                <c:pt idx="117">
                  <c:v>252.50537837437238</c:v>
                </c:pt>
                <c:pt idx="118">
                  <c:v>275.58074378028016</c:v>
                </c:pt>
                <c:pt idx="119">
                  <c:v>305.65314546484183</c:v>
                </c:pt>
                <c:pt idx="120">
                  <c:v>340.6731989502473</c:v>
                </c:pt>
                <c:pt idx="121">
                  <c:v>378.25434546484126</c:v>
                </c:pt>
                <c:pt idx="122">
                  <c:v>421.44310498461101</c:v>
                </c:pt>
                <c:pt idx="123">
                  <c:v>456.46315847001654</c:v>
                </c:pt>
                <c:pt idx="124">
                  <c:v>486.53556015457792</c:v>
                </c:pt>
                <c:pt idx="125">
                  <c:v>509.61092556048607</c:v>
                </c:pt>
                <c:pt idx="126">
                  <c:v>524.11670666917246</c:v>
                </c:pt>
                <c:pt idx="127">
                  <c:v>529.06435847001683</c:v>
                </c:pt>
                <c:pt idx="128">
                  <c:v>524.11670666917246</c:v>
                </c:pt>
                <c:pt idx="129">
                  <c:v>509.61092556048658</c:v>
                </c:pt>
                <c:pt idx="130">
                  <c:v>486.53556015457855</c:v>
                </c:pt>
                <c:pt idx="131">
                  <c:v>456.46315847001682</c:v>
                </c:pt>
                <c:pt idx="132">
                  <c:v>421.4431049846109</c:v>
                </c:pt>
                <c:pt idx="133">
                  <c:v>383.86195847001642</c:v>
                </c:pt>
                <c:pt idx="134">
                  <c:v>346.28081195542296</c:v>
                </c:pt>
                <c:pt idx="135">
                  <c:v>311.26075847001704</c:v>
                </c:pt>
                <c:pt idx="136">
                  <c:v>281.18835678545526</c:v>
                </c:pt>
                <c:pt idx="137">
                  <c:v>258.11299137954717</c:v>
                </c:pt>
                <c:pt idx="138">
                  <c:v>243.60721027086089</c:v>
                </c:pt>
                <c:pt idx="139">
                  <c:v>238.65955847001678</c:v>
                </c:pt>
                <c:pt idx="140">
                  <c:v>243.60721027086089</c:v>
                </c:pt>
                <c:pt idx="141">
                  <c:v>258.11299137954717</c:v>
                </c:pt>
                <c:pt idx="142">
                  <c:v>281.18835678545457</c:v>
                </c:pt>
                <c:pt idx="143">
                  <c:v>311.26075847001709</c:v>
                </c:pt>
                <c:pt idx="144">
                  <c:v>346.28081195542205</c:v>
                </c:pt>
                <c:pt idx="145">
                  <c:v>383.86195847001653</c:v>
                </c:pt>
                <c:pt idx="146">
                  <c:v>444.14786651459417</c:v>
                </c:pt>
                <c:pt idx="147">
                  <c:v>479.16791999999919</c:v>
                </c:pt>
                <c:pt idx="148">
                  <c:v>509.24032168456176</c:v>
                </c:pt>
                <c:pt idx="149">
                  <c:v>532.31568709046928</c:v>
                </c:pt>
                <c:pt idx="150">
                  <c:v>546.82146819915567</c:v>
                </c:pt>
                <c:pt idx="151">
                  <c:v>551.76911999999993</c:v>
                </c:pt>
                <c:pt idx="152">
                  <c:v>546.8214681991559</c:v>
                </c:pt>
                <c:pt idx="153">
                  <c:v>532.31568709046974</c:v>
                </c:pt>
                <c:pt idx="154">
                  <c:v>509.24032168456165</c:v>
                </c:pt>
                <c:pt idx="155">
                  <c:v>479.16792000000004</c:v>
                </c:pt>
                <c:pt idx="156">
                  <c:v>444.14786651459411</c:v>
                </c:pt>
                <c:pt idx="157">
                  <c:v>406.56672000000066</c:v>
                </c:pt>
                <c:pt idx="158">
                  <c:v>368.98557348540623</c:v>
                </c:pt>
                <c:pt idx="159">
                  <c:v>333.9655200000002</c:v>
                </c:pt>
                <c:pt idx="160">
                  <c:v>303.89311831543853</c:v>
                </c:pt>
                <c:pt idx="161">
                  <c:v>280.81775290953033</c:v>
                </c:pt>
                <c:pt idx="162">
                  <c:v>266.31197180084433</c:v>
                </c:pt>
                <c:pt idx="163">
                  <c:v>261.36431999999996</c:v>
                </c:pt>
                <c:pt idx="164">
                  <c:v>266.31197180084405</c:v>
                </c:pt>
                <c:pt idx="165">
                  <c:v>280.81775290952982</c:v>
                </c:pt>
                <c:pt idx="166">
                  <c:v>303.89311831543779</c:v>
                </c:pt>
                <c:pt idx="167">
                  <c:v>333.96552000000025</c:v>
                </c:pt>
                <c:pt idx="168">
                  <c:v>368.98557348540623</c:v>
                </c:pt>
                <c:pt idx="169">
                  <c:v>406.56671999999969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73E-4366-AB11-80F5A4BEEC87}"/>
            </c:ext>
          </c:extLst>
        </c:ser>
        <c:ser>
          <c:idx val="3"/>
          <c:order val="3"/>
          <c:tx>
            <c:strRef>
              <c:f>'101v2'!$AG$3</c:f>
              <c:strCache>
                <c:ptCount val="1"/>
                <c:pt idx="0">
                  <c:v>Heat Transfer 3ACH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'101v2'!$L$4:$L$173</c:f>
              <c:numCache>
                <c:formatCode>0.0000</c:formatCode>
                <c:ptCount val="170"/>
                <c:pt idx="2" formatCode="0">
                  <c:v>1</c:v>
                </c:pt>
                <c:pt idx="3" formatCode="0">
                  <c:v>2</c:v>
                </c:pt>
                <c:pt idx="4" formatCode="0">
                  <c:v>3</c:v>
                </c:pt>
                <c:pt idx="5" formatCode="0">
                  <c:v>4</c:v>
                </c:pt>
                <c:pt idx="6" formatCode="0">
                  <c:v>5</c:v>
                </c:pt>
                <c:pt idx="7" formatCode="0">
                  <c:v>6</c:v>
                </c:pt>
                <c:pt idx="8" formatCode="0">
                  <c:v>7</c:v>
                </c:pt>
                <c:pt idx="9" formatCode="0">
                  <c:v>8</c:v>
                </c:pt>
                <c:pt idx="10" formatCode="0">
                  <c:v>9</c:v>
                </c:pt>
                <c:pt idx="11" formatCode="0">
                  <c:v>10</c:v>
                </c:pt>
                <c:pt idx="12" formatCode="0">
                  <c:v>11</c:v>
                </c:pt>
                <c:pt idx="13" formatCode="0">
                  <c:v>12</c:v>
                </c:pt>
                <c:pt idx="14" formatCode="0">
                  <c:v>13</c:v>
                </c:pt>
                <c:pt idx="15" formatCode="0">
                  <c:v>14</c:v>
                </c:pt>
                <c:pt idx="16" formatCode="0">
                  <c:v>15</c:v>
                </c:pt>
                <c:pt idx="17" formatCode="0">
                  <c:v>16</c:v>
                </c:pt>
                <c:pt idx="18" formatCode="0">
                  <c:v>17</c:v>
                </c:pt>
                <c:pt idx="19" formatCode="0">
                  <c:v>18</c:v>
                </c:pt>
                <c:pt idx="20" formatCode="0">
                  <c:v>19</c:v>
                </c:pt>
                <c:pt idx="21" formatCode="0">
                  <c:v>20</c:v>
                </c:pt>
                <c:pt idx="22" formatCode="0">
                  <c:v>21</c:v>
                </c:pt>
                <c:pt idx="23" formatCode="0">
                  <c:v>22</c:v>
                </c:pt>
                <c:pt idx="24" formatCode="0">
                  <c:v>23</c:v>
                </c:pt>
                <c:pt idx="25" formatCode="0">
                  <c:v>24</c:v>
                </c:pt>
                <c:pt idx="26" formatCode="0">
                  <c:v>25</c:v>
                </c:pt>
                <c:pt idx="27" formatCode="0">
                  <c:v>26</c:v>
                </c:pt>
                <c:pt idx="28" formatCode="0">
                  <c:v>27</c:v>
                </c:pt>
                <c:pt idx="29" formatCode="0">
                  <c:v>28</c:v>
                </c:pt>
                <c:pt idx="30" formatCode="0">
                  <c:v>29</c:v>
                </c:pt>
                <c:pt idx="31" formatCode="0">
                  <c:v>30</c:v>
                </c:pt>
                <c:pt idx="32" formatCode="0">
                  <c:v>31</c:v>
                </c:pt>
                <c:pt idx="33" formatCode="0">
                  <c:v>32</c:v>
                </c:pt>
                <c:pt idx="34" formatCode="0">
                  <c:v>33</c:v>
                </c:pt>
                <c:pt idx="35" formatCode="0">
                  <c:v>34</c:v>
                </c:pt>
                <c:pt idx="36" formatCode="0">
                  <c:v>35</c:v>
                </c:pt>
                <c:pt idx="37" formatCode="0">
                  <c:v>36</c:v>
                </c:pt>
                <c:pt idx="38" formatCode="0">
                  <c:v>37</c:v>
                </c:pt>
                <c:pt idx="39" formatCode="0">
                  <c:v>38</c:v>
                </c:pt>
                <c:pt idx="40" formatCode="0">
                  <c:v>39</c:v>
                </c:pt>
                <c:pt idx="41" formatCode="0">
                  <c:v>40</c:v>
                </c:pt>
                <c:pt idx="42" formatCode="0">
                  <c:v>41</c:v>
                </c:pt>
                <c:pt idx="43" formatCode="0">
                  <c:v>42</c:v>
                </c:pt>
                <c:pt idx="44" formatCode="0">
                  <c:v>43</c:v>
                </c:pt>
                <c:pt idx="45" formatCode="0">
                  <c:v>44</c:v>
                </c:pt>
                <c:pt idx="46" formatCode="0">
                  <c:v>45</c:v>
                </c:pt>
                <c:pt idx="47" formatCode="0">
                  <c:v>46</c:v>
                </c:pt>
                <c:pt idx="48" formatCode="0">
                  <c:v>47</c:v>
                </c:pt>
                <c:pt idx="49" formatCode="0">
                  <c:v>48</c:v>
                </c:pt>
                <c:pt idx="50" formatCode="0">
                  <c:v>49</c:v>
                </c:pt>
                <c:pt idx="51" formatCode="0">
                  <c:v>50</c:v>
                </c:pt>
                <c:pt idx="52" formatCode="0">
                  <c:v>51</c:v>
                </c:pt>
                <c:pt idx="53" formatCode="0">
                  <c:v>52</c:v>
                </c:pt>
                <c:pt idx="54" formatCode="0">
                  <c:v>53</c:v>
                </c:pt>
                <c:pt idx="55" formatCode="0">
                  <c:v>54</c:v>
                </c:pt>
                <c:pt idx="56" formatCode="0">
                  <c:v>55</c:v>
                </c:pt>
                <c:pt idx="57" formatCode="0">
                  <c:v>56</c:v>
                </c:pt>
                <c:pt idx="58" formatCode="0">
                  <c:v>57</c:v>
                </c:pt>
                <c:pt idx="59" formatCode="0">
                  <c:v>58</c:v>
                </c:pt>
                <c:pt idx="60" formatCode="0">
                  <c:v>59</c:v>
                </c:pt>
                <c:pt idx="61" formatCode="0">
                  <c:v>60</c:v>
                </c:pt>
                <c:pt idx="62" formatCode="0">
                  <c:v>61</c:v>
                </c:pt>
                <c:pt idx="63" formatCode="0">
                  <c:v>62</c:v>
                </c:pt>
                <c:pt idx="64" formatCode="0">
                  <c:v>63</c:v>
                </c:pt>
                <c:pt idx="65" formatCode="0">
                  <c:v>64</c:v>
                </c:pt>
                <c:pt idx="66" formatCode="0">
                  <c:v>65</c:v>
                </c:pt>
                <c:pt idx="67" formatCode="0">
                  <c:v>66</c:v>
                </c:pt>
                <c:pt idx="68" formatCode="0">
                  <c:v>67</c:v>
                </c:pt>
                <c:pt idx="69" formatCode="0">
                  <c:v>68</c:v>
                </c:pt>
                <c:pt idx="70" formatCode="0">
                  <c:v>69</c:v>
                </c:pt>
                <c:pt idx="71" formatCode="0">
                  <c:v>70</c:v>
                </c:pt>
                <c:pt idx="72" formatCode="0">
                  <c:v>71</c:v>
                </c:pt>
                <c:pt idx="73" formatCode="0">
                  <c:v>72</c:v>
                </c:pt>
                <c:pt idx="74" formatCode="0">
                  <c:v>73</c:v>
                </c:pt>
                <c:pt idx="75" formatCode="0">
                  <c:v>74</c:v>
                </c:pt>
                <c:pt idx="76" formatCode="0">
                  <c:v>75</c:v>
                </c:pt>
                <c:pt idx="77" formatCode="0">
                  <c:v>76</c:v>
                </c:pt>
                <c:pt idx="78" formatCode="0">
                  <c:v>77</c:v>
                </c:pt>
                <c:pt idx="79" formatCode="0">
                  <c:v>78</c:v>
                </c:pt>
                <c:pt idx="80" formatCode="0">
                  <c:v>79</c:v>
                </c:pt>
                <c:pt idx="81" formatCode="0">
                  <c:v>80</c:v>
                </c:pt>
                <c:pt idx="82" formatCode="0">
                  <c:v>81</c:v>
                </c:pt>
                <c:pt idx="83" formatCode="0">
                  <c:v>82</c:v>
                </c:pt>
                <c:pt idx="84" formatCode="0">
                  <c:v>83</c:v>
                </c:pt>
                <c:pt idx="85" formatCode="0">
                  <c:v>84</c:v>
                </c:pt>
                <c:pt idx="86" formatCode="0">
                  <c:v>85</c:v>
                </c:pt>
                <c:pt idx="87" formatCode="0">
                  <c:v>86</c:v>
                </c:pt>
                <c:pt idx="88" formatCode="0">
                  <c:v>87</c:v>
                </c:pt>
                <c:pt idx="89" formatCode="0">
                  <c:v>88</c:v>
                </c:pt>
                <c:pt idx="90" formatCode="0">
                  <c:v>89</c:v>
                </c:pt>
                <c:pt idx="91" formatCode="0">
                  <c:v>90</c:v>
                </c:pt>
                <c:pt idx="92" formatCode="0">
                  <c:v>91</c:v>
                </c:pt>
                <c:pt idx="93" formatCode="0">
                  <c:v>92</c:v>
                </c:pt>
                <c:pt idx="94" formatCode="0">
                  <c:v>93</c:v>
                </c:pt>
                <c:pt idx="95" formatCode="0">
                  <c:v>94</c:v>
                </c:pt>
                <c:pt idx="96" formatCode="0">
                  <c:v>95</c:v>
                </c:pt>
                <c:pt idx="97" formatCode="0">
                  <c:v>96</c:v>
                </c:pt>
                <c:pt idx="98" formatCode="0">
                  <c:v>97</c:v>
                </c:pt>
                <c:pt idx="99" formatCode="0">
                  <c:v>98</c:v>
                </c:pt>
                <c:pt idx="100" formatCode="0">
                  <c:v>99</c:v>
                </c:pt>
                <c:pt idx="101" formatCode="0">
                  <c:v>100</c:v>
                </c:pt>
                <c:pt idx="102" formatCode="0">
                  <c:v>101</c:v>
                </c:pt>
                <c:pt idx="103" formatCode="0">
                  <c:v>102</c:v>
                </c:pt>
                <c:pt idx="104" formatCode="0">
                  <c:v>103</c:v>
                </c:pt>
                <c:pt idx="105" formatCode="0">
                  <c:v>104</c:v>
                </c:pt>
                <c:pt idx="106" formatCode="0">
                  <c:v>105</c:v>
                </c:pt>
                <c:pt idx="107" formatCode="0">
                  <c:v>106</c:v>
                </c:pt>
                <c:pt idx="108" formatCode="0">
                  <c:v>107</c:v>
                </c:pt>
                <c:pt idx="109" formatCode="0">
                  <c:v>108</c:v>
                </c:pt>
                <c:pt idx="110" formatCode="0">
                  <c:v>109</c:v>
                </c:pt>
                <c:pt idx="111" formatCode="0">
                  <c:v>110</c:v>
                </c:pt>
                <c:pt idx="112" formatCode="0">
                  <c:v>111</c:v>
                </c:pt>
                <c:pt idx="113" formatCode="0">
                  <c:v>112</c:v>
                </c:pt>
                <c:pt idx="114" formatCode="0">
                  <c:v>113</c:v>
                </c:pt>
                <c:pt idx="115" formatCode="0">
                  <c:v>114</c:v>
                </c:pt>
                <c:pt idx="116" formatCode="0">
                  <c:v>115</c:v>
                </c:pt>
                <c:pt idx="117" formatCode="0">
                  <c:v>116</c:v>
                </c:pt>
                <c:pt idx="118" formatCode="0">
                  <c:v>117</c:v>
                </c:pt>
                <c:pt idx="119" formatCode="0">
                  <c:v>118</c:v>
                </c:pt>
                <c:pt idx="120" formatCode="0">
                  <c:v>119</c:v>
                </c:pt>
                <c:pt idx="121" formatCode="0">
                  <c:v>120</c:v>
                </c:pt>
                <c:pt idx="122" formatCode="0">
                  <c:v>121</c:v>
                </c:pt>
                <c:pt idx="123" formatCode="0">
                  <c:v>122</c:v>
                </c:pt>
                <c:pt idx="124" formatCode="0">
                  <c:v>123</c:v>
                </c:pt>
                <c:pt idx="125" formatCode="0">
                  <c:v>124</c:v>
                </c:pt>
                <c:pt idx="126" formatCode="0">
                  <c:v>125</c:v>
                </c:pt>
                <c:pt idx="127" formatCode="0">
                  <c:v>126</c:v>
                </c:pt>
                <c:pt idx="128" formatCode="0">
                  <c:v>127</c:v>
                </c:pt>
                <c:pt idx="129" formatCode="0">
                  <c:v>128</c:v>
                </c:pt>
                <c:pt idx="130" formatCode="0">
                  <c:v>129</c:v>
                </c:pt>
                <c:pt idx="131" formatCode="0">
                  <c:v>130</c:v>
                </c:pt>
                <c:pt idx="132" formatCode="0">
                  <c:v>131</c:v>
                </c:pt>
                <c:pt idx="133" formatCode="0">
                  <c:v>132</c:v>
                </c:pt>
                <c:pt idx="134" formatCode="0">
                  <c:v>133</c:v>
                </c:pt>
                <c:pt idx="135" formatCode="0">
                  <c:v>134</c:v>
                </c:pt>
                <c:pt idx="136" formatCode="0">
                  <c:v>135</c:v>
                </c:pt>
                <c:pt idx="137" formatCode="0">
                  <c:v>136</c:v>
                </c:pt>
                <c:pt idx="138" formatCode="0">
                  <c:v>137</c:v>
                </c:pt>
                <c:pt idx="139" formatCode="0">
                  <c:v>138</c:v>
                </c:pt>
                <c:pt idx="140" formatCode="0">
                  <c:v>139</c:v>
                </c:pt>
                <c:pt idx="141" formatCode="0">
                  <c:v>140</c:v>
                </c:pt>
                <c:pt idx="142" formatCode="0">
                  <c:v>141</c:v>
                </c:pt>
                <c:pt idx="143" formatCode="0">
                  <c:v>142</c:v>
                </c:pt>
                <c:pt idx="144" formatCode="0">
                  <c:v>143</c:v>
                </c:pt>
                <c:pt idx="145" formatCode="0">
                  <c:v>144</c:v>
                </c:pt>
                <c:pt idx="146" formatCode="0">
                  <c:v>145</c:v>
                </c:pt>
                <c:pt idx="147" formatCode="0">
                  <c:v>146</c:v>
                </c:pt>
                <c:pt idx="148" formatCode="0">
                  <c:v>147</c:v>
                </c:pt>
                <c:pt idx="149" formatCode="0">
                  <c:v>148</c:v>
                </c:pt>
                <c:pt idx="150" formatCode="0">
                  <c:v>149</c:v>
                </c:pt>
                <c:pt idx="151" formatCode="0">
                  <c:v>150</c:v>
                </c:pt>
                <c:pt idx="152" formatCode="0">
                  <c:v>151</c:v>
                </c:pt>
                <c:pt idx="153" formatCode="0">
                  <c:v>152</c:v>
                </c:pt>
                <c:pt idx="154" formatCode="0">
                  <c:v>153</c:v>
                </c:pt>
                <c:pt idx="155" formatCode="0">
                  <c:v>154</c:v>
                </c:pt>
                <c:pt idx="156" formatCode="0">
                  <c:v>155</c:v>
                </c:pt>
                <c:pt idx="157" formatCode="0">
                  <c:v>156</c:v>
                </c:pt>
                <c:pt idx="158" formatCode="0">
                  <c:v>157</c:v>
                </c:pt>
                <c:pt idx="159" formatCode="0">
                  <c:v>158</c:v>
                </c:pt>
                <c:pt idx="160" formatCode="0">
                  <c:v>159</c:v>
                </c:pt>
                <c:pt idx="161" formatCode="0">
                  <c:v>160</c:v>
                </c:pt>
                <c:pt idx="162" formatCode="0">
                  <c:v>161</c:v>
                </c:pt>
                <c:pt idx="163" formatCode="0">
                  <c:v>162</c:v>
                </c:pt>
                <c:pt idx="164" formatCode="0">
                  <c:v>163</c:v>
                </c:pt>
                <c:pt idx="165" formatCode="0">
                  <c:v>164</c:v>
                </c:pt>
                <c:pt idx="166" formatCode="0">
                  <c:v>165</c:v>
                </c:pt>
                <c:pt idx="167" formatCode="0">
                  <c:v>166</c:v>
                </c:pt>
                <c:pt idx="168" formatCode="0">
                  <c:v>167</c:v>
                </c:pt>
                <c:pt idx="169" formatCode="0">
                  <c:v>168</c:v>
                </c:pt>
              </c:numCache>
            </c:numRef>
          </c:xVal>
          <c:yVal>
            <c:numRef>
              <c:f>'101v2'!$AG$4:$AG$173</c:f>
              <c:numCache>
                <c:formatCode>0.0000</c:formatCode>
                <c:ptCount val="170"/>
                <c:pt idx="2">
                  <c:v>408.50933093881042</c:v>
                </c:pt>
                <c:pt idx="3">
                  <c:v>449.95475752172626</c:v>
                </c:pt>
                <c:pt idx="4">
                  <c:v>485.54475217175911</c:v>
                </c:pt>
                <c:pt idx="5">
                  <c:v>512.85391556875607</c:v>
                </c:pt>
                <c:pt idx="6">
                  <c:v>530.02117335773823</c:v>
                </c:pt>
                <c:pt idx="7">
                  <c:v>535.87660529062134</c:v>
                </c:pt>
                <c:pt idx="8">
                  <c:v>530.02117335773823</c:v>
                </c:pt>
                <c:pt idx="9">
                  <c:v>512.85391556875607</c:v>
                </c:pt>
                <c:pt idx="10">
                  <c:v>485.54475217175911</c:v>
                </c:pt>
                <c:pt idx="11">
                  <c:v>449.95475752172626</c:v>
                </c:pt>
                <c:pt idx="12">
                  <c:v>408.50933093881042</c:v>
                </c:pt>
                <c:pt idx="13">
                  <c:v>364.0329097528313</c:v>
                </c:pt>
                <c:pt idx="14">
                  <c:v>319.55648856685212</c:v>
                </c:pt>
                <c:pt idx="15">
                  <c:v>278.11106198393634</c:v>
                </c:pt>
                <c:pt idx="16">
                  <c:v>242.52106733390349</c:v>
                </c:pt>
                <c:pt idx="17">
                  <c:v>215.21190393690654</c:v>
                </c:pt>
                <c:pt idx="18">
                  <c:v>198.04464614792437</c:v>
                </c:pt>
                <c:pt idx="19">
                  <c:v>192.1892142150412</c:v>
                </c:pt>
                <c:pt idx="20">
                  <c:v>198.04464614792431</c:v>
                </c:pt>
                <c:pt idx="21">
                  <c:v>215.21190393690654</c:v>
                </c:pt>
                <c:pt idx="22">
                  <c:v>242.52106733390343</c:v>
                </c:pt>
                <c:pt idx="23">
                  <c:v>278.11106198393617</c:v>
                </c:pt>
                <c:pt idx="24">
                  <c:v>319.55648856685195</c:v>
                </c:pt>
                <c:pt idx="25">
                  <c:v>364.03290975283124</c:v>
                </c:pt>
                <c:pt idx="26">
                  <c:v>415.14581175424473</c:v>
                </c:pt>
                <c:pt idx="27">
                  <c:v>456.59123833716058</c:v>
                </c:pt>
                <c:pt idx="28">
                  <c:v>492.18123298719343</c:v>
                </c:pt>
                <c:pt idx="29">
                  <c:v>519.49039638419038</c:v>
                </c:pt>
                <c:pt idx="30">
                  <c:v>536.65765417317255</c:v>
                </c:pt>
                <c:pt idx="31">
                  <c:v>542.51308610605554</c:v>
                </c:pt>
                <c:pt idx="32">
                  <c:v>536.65765417317266</c:v>
                </c:pt>
                <c:pt idx="33">
                  <c:v>519.49039638419038</c:v>
                </c:pt>
                <c:pt idx="34">
                  <c:v>492.18123298719343</c:v>
                </c:pt>
                <c:pt idx="35">
                  <c:v>456.59123833716058</c:v>
                </c:pt>
                <c:pt idx="36">
                  <c:v>415.14581175424462</c:v>
                </c:pt>
                <c:pt idx="37">
                  <c:v>370.66939056826561</c:v>
                </c:pt>
                <c:pt idx="38">
                  <c:v>326.19296938228661</c:v>
                </c:pt>
                <c:pt idx="39">
                  <c:v>284.74754279937065</c:v>
                </c:pt>
                <c:pt idx="40">
                  <c:v>249.15754814933791</c:v>
                </c:pt>
                <c:pt idx="41">
                  <c:v>221.84838475234073</c:v>
                </c:pt>
                <c:pt idx="42">
                  <c:v>204.68112696335874</c:v>
                </c:pt>
                <c:pt idx="43">
                  <c:v>198.82569503047552</c:v>
                </c:pt>
                <c:pt idx="44">
                  <c:v>204.68112696335857</c:v>
                </c:pt>
                <c:pt idx="45">
                  <c:v>221.84838475234073</c:v>
                </c:pt>
                <c:pt idx="46">
                  <c:v>249.15754814933786</c:v>
                </c:pt>
                <c:pt idx="47">
                  <c:v>284.74754279937031</c:v>
                </c:pt>
                <c:pt idx="48">
                  <c:v>326.19296938228644</c:v>
                </c:pt>
                <c:pt idx="49">
                  <c:v>370.6693905682655</c:v>
                </c:pt>
                <c:pt idx="50">
                  <c:v>396.55080572453437</c:v>
                </c:pt>
                <c:pt idx="51">
                  <c:v>437.99623230745055</c:v>
                </c:pt>
                <c:pt idx="52">
                  <c:v>473.58622695748306</c:v>
                </c:pt>
                <c:pt idx="53">
                  <c:v>500.89539035448013</c:v>
                </c:pt>
                <c:pt idx="54">
                  <c:v>518.0626481434623</c:v>
                </c:pt>
                <c:pt idx="55">
                  <c:v>523.9180800763454</c:v>
                </c:pt>
                <c:pt idx="56">
                  <c:v>518.0626481434623</c:v>
                </c:pt>
                <c:pt idx="57">
                  <c:v>500.89539035448013</c:v>
                </c:pt>
                <c:pt idx="58">
                  <c:v>473.58622695748329</c:v>
                </c:pt>
                <c:pt idx="59">
                  <c:v>437.99623230745033</c:v>
                </c:pt>
                <c:pt idx="60">
                  <c:v>396.5508057245346</c:v>
                </c:pt>
                <c:pt idx="61">
                  <c:v>352.07438453855571</c:v>
                </c:pt>
                <c:pt idx="62">
                  <c:v>307.59796335257636</c:v>
                </c:pt>
                <c:pt idx="63">
                  <c:v>266.15253676966046</c:v>
                </c:pt>
                <c:pt idx="64">
                  <c:v>230.56254211962755</c:v>
                </c:pt>
                <c:pt idx="65">
                  <c:v>203.25337872263077</c:v>
                </c:pt>
                <c:pt idx="66">
                  <c:v>186.08612093364837</c:v>
                </c:pt>
                <c:pt idx="67">
                  <c:v>180.23068900076527</c:v>
                </c:pt>
                <c:pt idx="68">
                  <c:v>186.08612093364832</c:v>
                </c:pt>
                <c:pt idx="69">
                  <c:v>203.2533787226306</c:v>
                </c:pt>
                <c:pt idx="70">
                  <c:v>230.56254211962732</c:v>
                </c:pt>
                <c:pt idx="71">
                  <c:v>266.15253676966034</c:v>
                </c:pt>
                <c:pt idx="72">
                  <c:v>307.59796335257647</c:v>
                </c:pt>
                <c:pt idx="73">
                  <c:v>352.07438453855525</c:v>
                </c:pt>
                <c:pt idx="74">
                  <c:v>366.7267316590478</c:v>
                </c:pt>
                <c:pt idx="75">
                  <c:v>408.1721582419641</c:v>
                </c:pt>
                <c:pt idx="76">
                  <c:v>443.76215289199695</c:v>
                </c:pt>
                <c:pt idx="77">
                  <c:v>471.07131628899367</c:v>
                </c:pt>
                <c:pt idx="78">
                  <c:v>488.23857407797607</c:v>
                </c:pt>
                <c:pt idx="79">
                  <c:v>494.09400601085918</c:v>
                </c:pt>
                <c:pt idx="80">
                  <c:v>488.23857407797607</c:v>
                </c:pt>
                <c:pt idx="81">
                  <c:v>471.07131628899401</c:v>
                </c:pt>
                <c:pt idx="82">
                  <c:v>443.76215289199718</c:v>
                </c:pt>
                <c:pt idx="83">
                  <c:v>408.17215824196478</c:v>
                </c:pt>
                <c:pt idx="84">
                  <c:v>366.72673165904803</c:v>
                </c:pt>
                <c:pt idx="85">
                  <c:v>322.25031047306925</c:v>
                </c:pt>
                <c:pt idx="86">
                  <c:v>277.7738892870899</c:v>
                </c:pt>
                <c:pt idx="87">
                  <c:v>236.32846270417429</c:v>
                </c:pt>
                <c:pt idx="88">
                  <c:v>200.73846805414172</c:v>
                </c:pt>
                <c:pt idx="89">
                  <c:v>173.42930465714454</c:v>
                </c:pt>
                <c:pt idx="90">
                  <c:v>156.2620468681622</c:v>
                </c:pt>
                <c:pt idx="91">
                  <c:v>150.40661493527904</c:v>
                </c:pt>
                <c:pt idx="92">
                  <c:v>156.26204686816203</c:v>
                </c:pt>
                <c:pt idx="93">
                  <c:v>173.42930465714403</c:v>
                </c:pt>
                <c:pt idx="94">
                  <c:v>200.73846805414104</c:v>
                </c:pt>
                <c:pt idx="95">
                  <c:v>236.328462704174</c:v>
                </c:pt>
                <c:pt idx="96">
                  <c:v>277.77388928709013</c:v>
                </c:pt>
                <c:pt idx="97">
                  <c:v>322.25031047306891</c:v>
                </c:pt>
                <c:pt idx="98">
                  <c:v>348.13172562933755</c:v>
                </c:pt>
                <c:pt idx="99">
                  <c:v>389.57715221225374</c:v>
                </c:pt>
                <c:pt idx="100">
                  <c:v>425.1671468622867</c:v>
                </c:pt>
                <c:pt idx="101">
                  <c:v>452.47631025928376</c:v>
                </c:pt>
                <c:pt idx="102">
                  <c:v>469.64356804826593</c:v>
                </c:pt>
                <c:pt idx="103">
                  <c:v>475.49899998114893</c:v>
                </c:pt>
                <c:pt idx="104">
                  <c:v>469.64356804826593</c:v>
                </c:pt>
                <c:pt idx="105">
                  <c:v>452.47631025928365</c:v>
                </c:pt>
                <c:pt idx="106">
                  <c:v>425.16714686228647</c:v>
                </c:pt>
                <c:pt idx="107">
                  <c:v>389.57715221225396</c:v>
                </c:pt>
                <c:pt idx="108">
                  <c:v>348.13172562933846</c:v>
                </c:pt>
                <c:pt idx="109">
                  <c:v>303.65530444335906</c:v>
                </c:pt>
                <c:pt idx="110">
                  <c:v>259.17888325738028</c:v>
                </c:pt>
                <c:pt idx="111">
                  <c:v>217.73345667446358</c:v>
                </c:pt>
                <c:pt idx="112">
                  <c:v>182.14346202443107</c:v>
                </c:pt>
                <c:pt idx="113">
                  <c:v>154.83429862743429</c:v>
                </c:pt>
                <c:pt idx="114">
                  <c:v>137.66704083845195</c:v>
                </c:pt>
                <c:pt idx="115">
                  <c:v>131.81160890556879</c:v>
                </c:pt>
                <c:pt idx="116">
                  <c:v>137.66704083845201</c:v>
                </c:pt>
                <c:pt idx="117">
                  <c:v>154.83429862743412</c:v>
                </c:pt>
                <c:pt idx="118">
                  <c:v>182.14346202443079</c:v>
                </c:pt>
                <c:pt idx="119">
                  <c:v>217.7334566744637</c:v>
                </c:pt>
                <c:pt idx="120">
                  <c:v>259.17888325737931</c:v>
                </c:pt>
                <c:pt idx="121">
                  <c:v>303.65530444335809</c:v>
                </c:pt>
                <c:pt idx="122">
                  <c:v>354.76820644477232</c:v>
                </c:pt>
                <c:pt idx="123">
                  <c:v>396.21363302768793</c:v>
                </c:pt>
                <c:pt idx="124">
                  <c:v>431.80362767772056</c:v>
                </c:pt>
                <c:pt idx="125">
                  <c:v>459.11279107471773</c:v>
                </c:pt>
                <c:pt idx="126">
                  <c:v>476.28004886370002</c:v>
                </c:pt>
                <c:pt idx="127">
                  <c:v>482.13548079658335</c:v>
                </c:pt>
                <c:pt idx="128">
                  <c:v>476.28004886370002</c:v>
                </c:pt>
                <c:pt idx="129">
                  <c:v>459.1127910747183</c:v>
                </c:pt>
                <c:pt idx="130">
                  <c:v>431.80362767772135</c:v>
                </c:pt>
                <c:pt idx="131">
                  <c:v>396.21363302768827</c:v>
                </c:pt>
                <c:pt idx="132">
                  <c:v>354.7682064447722</c:v>
                </c:pt>
                <c:pt idx="133">
                  <c:v>310.2917852587928</c:v>
                </c:pt>
                <c:pt idx="134">
                  <c:v>265.81536407281459</c:v>
                </c:pt>
                <c:pt idx="135">
                  <c:v>224.36993748989846</c:v>
                </c:pt>
                <c:pt idx="136">
                  <c:v>188.77994283986538</c:v>
                </c:pt>
                <c:pt idx="137">
                  <c:v>161.47077944286832</c:v>
                </c:pt>
                <c:pt idx="138">
                  <c:v>144.30352165388615</c:v>
                </c:pt>
                <c:pt idx="139">
                  <c:v>138.4480897210031</c:v>
                </c:pt>
                <c:pt idx="140">
                  <c:v>144.30352165388615</c:v>
                </c:pt>
                <c:pt idx="141">
                  <c:v>161.47077944286832</c:v>
                </c:pt>
                <c:pt idx="142">
                  <c:v>188.77994283986459</c:v>
                </c:pt>
                <c:pt idx="143">
                  <c:v>224.36993748989852</c:v>
                </c:pt>
                <c:pt idx="144">
                  <c:v>265.81536407281351</c:v>
                </c:pt>
                <c:pt idx="145">
                  <c:v>310.29178525879291</c:v>
                </c:pt>
                <c:pt idx="146">
                  <c:v>381.63876869179137</c:v>
                </c:pt>
                <c:pt idx="147">
                  <c:v>423.08419527470642</c:v>
                </c:pt>
                <c:pt idx="148">
                  <c:v>458.6741899247404</c:v>
                </c:pt>
                <c:pt idx="149">
                  <c:v>485.98335332173679</c:v>
                </c:pt>
                <c:pt idx="150">
                  <c:v>503.15061111071918</c:v>
                </c:pt>
                <c:pt idx="151">
                  <c:v>509.00604304360229</c:v>
                </c:pt>
                <c:pt idx="152">
                  <c:v>503.15061111071941</c:v>
                </c:pt>
                <c:pt idx="153">
                  <c:v>485.98335332173735</c:v>
                </c:pt>
                <c:pt idx="154">
                  <c:v>458.67418992474029</c:v>
                </c:pt>
                <c:pt idx="155">
                  <c:v>423.08419527470744</c:v>
                </c:pt>
                <c:pt idx="156">
                  <c:v>381.63876869179126</c:v>
                </c:pt>
                <c:pt idx="157">
                  <c:v>337.1623475058131</c:v>
                </c:pt>
                <c:pt idx="158">
                  <c:v>292.68592631983375</c:v>
                </c:pt>
                <c:pt idx="159">
                  <c:v>251.24049973691751</c:v>
                </c:pt>
                <c:pt idx="160">
                  <c:v>215.65050508688455</c:v>
                </c:pt>
                <c:pt idx="161">
                  <c:v>188.34134168988737</c:v>
                </c:pt>
                <c:pt idx="162">
                  <c:v>171.17408390090549</c:v>
                </c:pt>
                <c:pt idx="163">
                  <c:v>165.31865196802215</c:v>
                </c:pt>
                <c:pt idx="164">
                  <c:v>171.17408390090515</c:v>
                </c:pt>
                <c:pt idx="165">
                  <c:v>188.3413416898868</c:v>
                </c:pt>
                <c:pt idx="166">
                  <c:v>215.6505050868837</c:v>
                </c:pt>
                <c:pt idx="167">
                  <c:v>251.24049973691757</c:v>
                </c:pt>
                <c:pt idx="168">
                  <c:v>292.68592631983375</c:v>
                </c:pt>
                <c:pt idx="169">
                  <c:v>337.16234750581191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73E-4366-AB11-80F5A4BEEC87}"/>
            </c:ext>
          </c:extLst>
        </c:ser>
        <c:ser>
          <c:idx val="4"/>
          <c:order val="4"/>
          <c:tx>
            <c:strRef>
              <c:f>'101v2'!$AH$3</c:f>
              <c:strCache>
                <c:ptCount val="1"/>
                <c:pt idx="0">
                  <c:v>Modified Wall Heat Transfer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'101v2'!$L$4:$L$173</c:f>
              <c:numCache>
                <c:formatCode>0.0000</c:formatCode>
                <c:ptCount val="170"/>
                <c:pt idx="2" formatCode="0">
                  <c:v>1</c:v>
                </c:pt>
                <c:pt idx="3" formatCode="0">
                  <c:v>2</c:v>
                </c:pt>
                <c:pt idx="4" formatCode="0">
                  <c:v>3</c:v>
                </c:pt>
                <c:pt idx="5" formatCode="0">
                  <c:v>4</c:v>
                </c:pt>
                <c:pt idx="6" formatCode="0">
                  <c:v>5</c:v>
                </c:pt>
                <c:pt idx="7" formatCode="0">
                  <c:v>6</c:v>
                </c:pt>
                <c:pt idx="8" formatCode="0">
                  <c:v>7</c:v>
                </c:pt>
                <c:pt idx="9" formatCode="0">
                  <c:v>8</c:v>
                </c:pt>
                <c:pt idx="10" formatCode="0">
                  <c:v>9</c:v>
                </c:pt>
                <c:pt idx="11" formatCode="0">
                  <c:v>10</c:v>
                </c:pt>
                <c:pt idx="12" formatCode="0">
                  <c:v>11</c:v>
                </c:pt>
                <c:pt idx="13" formatCode="0">
                  <c:v>12</c:v>
                </c:pt>
                <c:pt idx="14" formatCode="0">
                  <c:v>13</c:v>
                </c:pt>
                <c:pt idx="15" formatCode="0">
                  <c:v>14</c:v>
                </c:pt>
                <c:pt idx="16" formatCode="0">
                  <c:v>15</c:v>
                </c:pt>
                <c:pt idx="17" formatCode="0">
                  <c:v>16</c:v>
                </c:pt>
                <c:pt idx="18" formatCode="0">
                  <c:v>17</c:v>
                </c:pt>
                <c:pt idx="19" formatCode="0">
                  <c:v>18</c:v>
                </c:pt>
                <c:pt idx="20" formatCode="0">
                  <c:v>19</c:v>
                </c:pt>
                <c:pt idx="21" formatCode="0">
                  <c:v>20</c:v>
                </c:pt>
                <c:pt idx="22" formatCode="0">
                  <c:v>21</c:v>
                </c:pt>
                <c:pt idx="23" formatCode="0">
                  <c:v>22</c:v>
                </c:pt>
                <c:pt idx="24" formatCode="0">
                  <c:v>23</c:v>
                </c:pt>
                <c:pt idx="25" formatCode="0">
                  <c:v>24</c:v>
                </c:pt>
                <c:pt idx="26" formatCode="0">
                  <c:v>25</c:v>
                </c:pt>
                <c:pt idx="27" formatCode="0">
                  <c:v>26</c:v>
                </c:pt>
                <c:pt idx="28" formatCode="0">
                  <c:v>27</c:v>
                </c:pt>
                <c:pt idx="29" formatCode="0">
                  <c:v>28</c:v>
                </c:pt>
                <c:pt idx="30" formatCode="0">
                  <c:v>29</c:v>
                </c:pt>
                <c:pt idx="31" formatCode="0">
                  <c:v>30</c:v>
                </c:pt>
                <c:pt idx="32" formatCode="0">
                  <c:v>31</c:v>
                </c:pt>
                <c:pt idx="33" formatCode="0">
                  <c:v>32</c:v>
                </c:pt>
                <c:pt idx="34" formatCode="0">
                  <c:v>33</c:v>
                </c:pt>
                <c:pt idx="35" formatCode="0">
                  <c:v>34</c:v>
                </c:pt>
                <c:pt idx="36" formatCode="0">
                  <c:v>35</c:v>
                </c:pt>
                <c:pt idx="37" formatCode="0">
                  <c:v>36</c:v>
                </c:pt>
                <c:pt idx="38" formatCode="0">
                  <c:v>37</c:v>
                </c:pt>
                <c:pt idx="39" formatCode="0">
                  <c:v>38</c:v>
                </c:pt>
                <c:pt idx="40" formatCode="0">
                  <c:v>39</c:v>
                </c:pt>
                <c:pt idx="41" formatCode="0">
                  <c:v>40</c:v>
                </c:pt>
                <c:pt idx="42" formatCode="0">
                  <c:v>41</c:v>
                </c:pt>
                <c:pt idx="43" formatCode="0">
                  <c:v>42</c:v>
                </c:pt>
                <c:pt idx="44" formatCode="0">
                  <c:v>43</c:v>
                </c:pt>
                <c:pt idx="45" formatCode="0">
                  <c:v>44</c:v>
                </c:pt>
                <c:pt idx="46" formatCode="0">
                  <c:v>45</c:v>
                </c:pt>
                <c:pt idx="47" formatCode="0">
                  <c:v>46</c:v>
                </c:pt>
                <c:pt idx="48" formatCode="0">
                  <c:v>47</c:v>
                </c:pt>
                <c:pt idx="49" formatCode="0">
                  <c:v>48</c:v>
                </c:pt>
                <c:pt idx="50" formatCode="0">
                  <c:v>49</c:v>
                </c:pt>
                <c:pt idx="51" formatCode="0">
                  <c:v>50</c:v>
                </c:pt>
                <c:pt idx="52" formatCode="0">
                  <c:v>51</c:v>
                </c:pt>
                <c:pt idx="53" formatCode="0">
                  <c:v>52</c:v>
                </c:pt>
                <c:pt idx="54" formatCode="0">
                  <c:v>53</c:v>
                </c:pt>
                <c:pt idx="55" formatCode="0">
                  <c:v>54</c:v>
                </c:pt>
                <c:pt idx="56" formatCode="0">
                  <c:v>55</c:v>
                </c:pt>
                <c:pt idx="57" formatCode="0">
                  <c:v>56</c:v>
                </c:pt>
                <c:pt idx="58" formatCode="0">
                  <c:v>57</c:v>
                </c:pt>
                <c:pt idx="59" formatCode="0">
                  <c:v>58</c:v>
                </c:pt>
                <c:pt idx="60" formatCode="0">
                  <c:v>59</c:v>
                </c:pt>
                <c:pt idx="61" formatCode="0">
                  <c:v>60</c:v>
                </c:pt>
                <c:pt idx="62" formatCode="0">
                  <c:v>61</c:v>
                </c:pt>
                <c:pt idx="63" formatCode="0">
                  <c:v>62</c:v>
                </c:pt>
                <c:pt idx="64" formatCode="0">
                  <c:v>63</c:v>
                </c:pt>
                <c:pt idx="65" formatCode="0">
                  <c:v>64</c:v>
                </c:pt>
                <c:pt idx="66" formatCode="0">
                  <c:v>65</c:v>
                </c:pt>
                <c:pt idx="67" formatCode="0">
                  <c:v>66</c:v>
                </c:pt>
                <c:pt idx="68" formatCode="0">
                  <c:v>67</c:v>
                </c:pt>
                <c:pt idx="69" formatCode="0">
                  <c:v>68</c:v>
                </c:pt>
                <c:pt idx="70" formatCode="0">
                  <c:v>69</c:v>
                </c:pt>
                <c:pt idx="71" formatCode="0">
                  <c:v>70</c:v>
                </c:pt>
                <c:pt idx="72" formatCode="0">
                  <c:v>71</c:v>
                </c:pt>
                <c:pt idx="73" formatCode="0">
                  <c:v>72</c:v>
                </c:pt>
                <c:pt idx="74" formatCode="0">
                  <c:v>73</c:v>
                </c:pt>
                <c:pt idx="75" formatCode="0">
                  <c:v>74</c:v>
                </c:pt>
                <c:pt idx="76" formatCode="0">
                  <c:v>75</c:v>
                </c:pt>
                <c:pt idx="77" formatCode="0">
                  <c:v>76</c:v>
                </c:pt>
                <c:pt idx="78" formatCode="0">
                  <c:v>77</c:v>
                </c:pt>
                <c:pt idx="79" formatCode="0">
                  <c:v>78</c:v>
                </c:pt>
                <c:pt idx="80" formatCode="0">
                  <c:v>79</c:v>
                </c:pt>
                <c:pt idx="81" formatCode="0">
                  <c:v>80</c:v>
                </c:pt>
                <c:pt idx="82" formatCode="0">
                  <c:v>81</c:v>
                </c:pt>
                <c:pt idx="83" formatCode="0">
                  <c:v>82</c:v>
                </c:pt>
                <c:pt idx="84" formatCode="0">
                  <c:v>83</c:v>
                </c:pt>
                <c:pt idx="85" formatCode="0">
                  <c:v>84</c:v>
                </c:pt>
                <c:pt idx="86" formatCode="0">
                  <c:v>85</c:v>
                </c:pt>
                <c:pt idx="87" formatCode="0">
                  <c:v>86</c:v>
                </c:pt>
                <c:pt idx="88" formatCode="0">
                  <c:v>87</c:v>
                </c:pt>
                <c:pt idx="89" formatCode="0">
                  <c:v>88</c:v>
                </c:pt>
                <c:pt idx="90" formatCode="0">
                  <c:v>89</c:v>
                </c:pt>
                <c:pt idx="91" formatCode="0">
                  <c:v>90</c:v>
                </c:pt>
                <c:pt idx="92" formatCode="0">
                  <c:v>91</c:v>
                </c:pt>
                <c:pt idx="93" formatCode="0">
                  <c:v>92</c:v>
                </c:pt>
                <c:pt idx="94" formatCode="0">
                  <c:v>93</c:v>
                </c:pt>
                <c:pt idx="95" formatCode="0">
                  <c:v>94</c:v>
                </c:pt>
                <c:pt idx="96" formatCode="0">
                  <c:v>95</c:v>
                </c:pt>
                <c:pt idx="97" formatCode="0">
                  <c:v>96</c:v>
                </c:pt>
                <c:pt idx="98" formatCode="0">
                  <c:v>97</c:v>
                </c:pt>
                <c:pt idx="99" formatCode="0">
                  <c:v>98</c:v>
                </c:pt>
                <c:pt idx="100" formatCode="0">
                  <c:v>99</c:v>
                </c:pt>
                <c:pt idx="101" formatCode="0">
                  <c:v>100</c:v>
                </c:pt>
                <c:pt idx="102" formatCode="0">
                  <c:v>101</c:v>
                </c:pt>
                <c:pt idx="103" formatCode="0">
                  <c:v>102</c:v>
                </c:pt>
                <c:pt idx="104" formatCode="0">
                  <c:v>103</c:v>
                </c:pt>
                <c:pt idx="105" formatCode="0">
                  <c:v>104</c:v>
                </c:pt>
                <c:pt idx="106" formatCode="0">
                  <c:v>105</c:v>
                </c:pt>
                <c:pt idx="107" formatCode="0">
                  <c:v>106</c:v>
                </c:pt>
                <c:pt idx="108" formatCode="0">
                  <c:v>107</c:v>
                </c:pt>
                <c:pt idx="109" formatCode="0">
                  <c:v>108</c:v>
                </c:pt>
                <c:pt idx="110" formatCode="0">
                  <c:v>109</c:v>
                </c:pt>
                <c:pt idx="111" formatCode="0">
                  <c:v>110</c:v>
                </c:pt>
                <c:pt idx="112" formatCode="0">
                  <c:v>111</c:v>
                </c:pt>
                <c:pt idx="113" formatCode="0">
                  <c:v>112</c:v>
                </c:pt>
                <c:pt idx="114" formatCode="0">
                  <c:v>113</c:v>
                </c:pt>
                <c:pt idx="115" formatCode="0">
                  <c:v>114</c:v>
                </c:pt>
                <c:pt idx="116" formatCode="0">
                  <c:v>115</c:v>
                </c:pt>
                <c:pt idx="117" formatCode="0">
                  <c:v>116</c:v>
                </c:pt>
                <c:pt idx="118" formatCode="0">
                  <c:v>117</c:v>
                </c:pt>
                <c:pt idx="119" formatCode="0">
                  <c:v>118</c:v>
                </c:pt>
                <c:pt idx="120" formatCode="0">
                  <c:v>119</c:v>
                </c:pt>
                <c:pt idx="121" formatCode="0">
                  <c:v>120</c:v>
                </c:pt>
                <c:pt idx="122" formatCode="0">
                  <c:v>121</c:v>
                </c:pt>
                <c:pt idx="123" formatCode="0">
                  <c:v>122</c:v>
                </c:pt>
                <c:pt idx="124" formatCode="0">
                  <c:v>123</c:v>
                </c:pt>
                <c:pt idx="125" formatCode="0">
                  <c:v>124</c:v>
                </c:pt>
                <c:pt idx="126" formatCode="0">
                  <c:v>125</c:v>
                </c:pt>
                <c:pt idx="127" formatCode="0">
                  <c:v>126</c:v>
                </c:pt>
                <c:pt idx="128" formatCode="0">
                  <c:v>127</c:v>
                </c:pt>
                <c:pt idx="129" formatCode="0">
                  <c:v>128</c:v>
                </c:pt>
                <c:pt idx="130" formatCode="0">
                  <c:v>129</c:v>
                </c:pt>
                <c:pt idx="131" formatCode="0">
                  <c:v>130</c:v>
                </c:pt>
                <c:pt idx="132" formatCode="0">
                  <c:v>131</c:v>
                </c:pt>
                <c:pt idx="133" formatCode="0">
                  <c:v>132</c:v>
                </c:pt>
                <c:pt idx="134" formatCode="0">
                  <c:v>133</c:v>
                </c:pt>
                <c:pt idx="135" formatCode="0">
                  <c:v>134</c:v>
                </c:pt>
                <c:pt idx="136" formatCode="0">
                  <c:v>135</c:v>
                </c:pt>
                <c:pt idx="137" formatCode="0">
                  <c:v>136</c:v>
                </c:pt>
                <c:pt idx="138" formatCode="0">
                  <c:v>137</c:v>
                </c:pt>
                <c:pt idx="139" formatCode="0">
                  <c:v>138</c:v>
                </c:pt>
                <c:pt idx="140" formatCode="0">
                  <c:v>139</c:v>
                </c:pt>
                <c:pt idx="141" formatCode="0">
                  <c:v>140</c:v>
                </c:pt>
                <c:pt idx="142" formatCode="0">
                  <c:v>141</c:v>
                </c:pt>
                <c:pt idx="143" formatCode="0">
                  <c:v>142</c:v>
                </c:pt>
                <c:pt idx="144" formatCode="0">
                  <c:v>143</c:v>
                </c:pt>
                <c:pt idx="145" formatCode="0">
                  <c:v>144</c:v>
                </c:pt>
                <c:pt idx="146" formatCode="0">
                  <c:v>145</c:v>
                </c:pt>
                <c:pt idx="147" formatCode="0">
                  <c:v>146</c:v>
                </c:pt>
                <c:pt idx="148" formatCode="0">
                  <c:v>147</c:v>
                </c:pt>
                <c:pt idx="149" formatCode="0">
                  <c:v>148</c:v>
                </c:pt>
                <c:pt idx="150" formatCode="0">
                  <c:v>149</c:v>
                </c:pt>
                <c:pt idx="151" formatCode="0">
                  <c:v>150</c:v>
                </c:pt>
                <c:pt idx="152" formatCode="0">
                  <c:v>151</c:v>
                </c:pt>
                <c:pt idx="153" formatCode="0">
                  <c:v>152</c:v>
                </c:pt>
                <c:pt idx="154" formatCode="0">
                  <c:v>153</c:v>
                </c:pt>
                <c:pt idx="155" formatCode="0">
                  <c:v>154</c:v>
                </c:pt>
                <c:pt idx="156" formatCode="0">
                  <c:v>155</c:v>
                </c:pt>
                <c:pt idx="157" formatCode="0">
                  <c:v>156</c:v>
                </c:pt>
                <c:pt idx="158" formatCode="0">
                  <c:v>157</c:v>
                </c:pt>
                <c:pt idx="159" formatCode="0">
                  <c:v>158</c:v>
                </c:pt>
                <c:pt idx="160" formatCode="0">
                  <c:v>159</c:v>
                </c:pt>
                <c:pt idx="161" formatCode="0">
                  <c:v>160</c:v>
                </c:pt>
                <c:pt idx="162" formatCode="0">
                  <c:v>161</c:v>
                </c:pt>
                <c:pt idx="163" formatCode="0">
                  <c:v>162</c:v>
                </c:pt>
                <c:pt idx="164" formatCode="0">
                  <c:v>163</c:v>
                </c:pt>
                <c:pt idx="165" formatCode="0">
                  <c:v>164</c:v>
                </c:pt>
                <c:pt idx="166" formatCode="0">
                  <c:v>165</c:v>
                </c:pt>
                <c:pt idx="167" formatCode="0">
                  <c:v>166</c:v>
                </c:pt>
                <c:pt idx="168" formatCode="0">
                  <c:v>167</c:v>
                </c:pt>
                <c:pt idx="169" formatCode="0">
                  <c:v>168</c:v>
                </c:pt>
              </c:numCache>
            </c:numRef>
          </c:xVal>
          <c:yVal>
            <c:numRef>
              <c:f>'101v2'!$AH$4:$AH$173</c:f>
              <c:numCache>
                <c:formatCode>0.0000</c:formatCode>
                <c:ptCount val="170"/>
                <c:pt idx="2">
                  <c:v>79.759153154998572</c:v>
                </c:pt>
                <c:pt idx="3">
                  <c:v>85.742132882751136</c:v>
                </c:pt>
                <c:pt idx="4">
                  <c:v>90.879834049271196</c:v>
                </c:pt>
                <c:pt idx="5">
                  <c:v>94.82213081051303</c:v>
                </c:pt>
                <c:pt idx="6">
                  <c:v>97.30036215715144</c:v>
                </c:pt>
                <c:pt idx="7">
                  <c:v>98.145640718383945</c:v>
                </c:pt>
                <c:pt idx="8">
                  <c:v>97.30036215715144</c:v>
                </c:pt>
                <c:pt idx="9">
                  <c:v>94.82213081051303</c:v>
                </c:pt>
                <c:pt idx="10">
                  <c:v>90.879834049271196</c:v>
                </c:pt>
                <c:pt idx="11">
                  <c:v>85.742132882751136</c:v>
                </c:pt>
                <c:pt idx="12">
                  <c:v>79.759153154998572</c:v>
                </c:pt>
                <c:pt idx="13">
                  <c:v>73.338625047118342</c:v>
                </c:pt>
                <c:pt idx="14">
                  <c:v>66.918096939238112</c:v>
                </c:pt>
                <c:pt idx="15">
                  <c:v>60.935117211485547</c:v>
                </c:pt>
                <c:pt idx="16">
                  <c:v>55.797416044965487</c:v>
                </c:pt>
                <c:pt idx="17">
                  <c:v>51.85511928372366</c:v>
                </c:pt>
                <c:pt idx="18">
                  <c:v>49.37688793708525</c:v>
                </c:pt>
                <c:pt idx="19">
                  <c:v>48.531609375852739</c:v>
                </c:pt>
                <c:pt idx="20">
                  <c:v>49.376887937085243</c:v>
                </c:pt>
                <c:pt idx="21">
                  <c:v>51.855119283723653</c:v>
                </c:pt>
                <c:pt idx="22">
                  <c:v>55.79741604496548</c:v>
                </c:pt>
                <c:pt idx="23">
                  <c:v>60.935117211485533</c:v>
                </c:pt>
                <c:pt idx="24">
                  <c:v>66.918096939238083</c:v>
                </c:pt>
                <c:pt idx="25">
                  <c:v>73.338625047118327</c:v>
                </c:pt>
                <c:pt idx="26">
                  <c:v>80.717182386593677</c:v>
                </c:pt>
                <c:pt idx="27">
                  <c:v>86.700162114346242</c:v>
                </c:pt>
                <c:pt idx="28">
                  <c:v>91.837863280866301</c:v>
                </c:pt>
                <c:pt idx="29">
                  <c:v>95.780160042108136</c:v>
                </c:pt>
                <c:pt idx="30">
                  <c:v>98.258391388746531</c:v>
                </c:pt>
                <c:pt idx="31">
                  <c:v>99.10366994997905</c:v>
                </c:pt>
                <c:pt idx="32">
                  <c:v>98.258391388746546</c:v>
                </c:pt>
                <c:pt idx="33">
                  <c:v>95.780160042108136</c:v>
                </c:pt>
                <c:pt idx="34">
                  <c:v>91.837863280866301</c:v>
                </c:pt>
                <c:pt idx="35">
                  <c:v>86.700162114346242</c:v>
                </c:pt>
                <c:pt idx="36">
                  <c:v>80.717182386593663</c:v>
                </c:pt>
                <c:pt idx="37">
                  <c:v>74.296654278713461</c:v>
                </c:pt>
                <c:pt idx="38">
                  <c:v>67.876126170833231</c:v>
                </c:pt>
                <c:pt idx="39">
                  <c:v>61.89314644308066</c:v>
                </c:pt>
                <c:pt idx="40">
                  <c:v>56.755445276560607</c:v>
                </c:pt>
                <c:pt idx="41">
                  <c:v>52.813148515318751</c:v>
                </c:pt>
                <c:pt idx="42">
                  <c:v>50.334917168680363</c:v>
                </c:pt>
                <c:pt idx="43">
                  <c:v>49.489638607447844</c:v>
                </c:pt>
                <c:pt idx="44">
                  <c:v>50.334917168680349</c:v>
                </c:pt>
                <c:pt idx="45">
                  <c:v>52.813148515318751</c:v>
                </c:pt>
                <c:pt idx="46">
                  <c:v>56.755445276560593</c:v>
                </c:pt>
                <c:pt idx="47">
                  <c:v>61.89314644308061</c:v>
                </c:pt>
                <c:pt idx="48">
                  <c:v>67.876126170833217</c:v>
                </c:pt>
                <c:pt idx="49">
                  <c:v>74.296654278713433</c:v>
                </c:pt>
                <c:pt idx="50">
                  <c:v>78.032844130583214</c:v>
                </c:pt>
                <c:pt idx="51">
                  <c:v>84.015823858335835</c:v>
                </c:pt>
                <c:pt idx="52">
                  <c:v>89.153525024855853</c:v>
                </c:pt>
                <c:pt idx="53">
                  <c:v>93.095821786097702</c:v>
                </c:pt>
                <c:pt idx="54">
                  <c:v>95.574053132736097</c:v>
                </c:pt>
                <c:pt idx="55">
                  <c:v>96.419331693968616</c:v>
                </c:pt>
                <c:pt idx="56">
                  <c:v>95.574053132736097</c:v>
                </c:pt>
                <c:pt idx="57">
                  <c:v>93.095821786097702</c:v>
                </c:pt>
                <c:pt idx="58">
                  <c:v>89.153525024855895</c:v>
                </c:pt>
                <c:pt idx="59">
                  <c:v>84.015823858335807</c:v>
                </c:pt>
                <c:pt idx="60">
                  <c:v>78.032844130583257</c:v>
                </c:pt>
                <c:pt idx="61">
                  <c:v>71.612316022703055</c:v>
                </c:pt>
                <c:pt idx="62">
                  <c:v>65.191787914822797</c:v>
                </c:pt>
                <c:pt idx="63">
                  <c:v>59.208808187070233</c:v>
                </c:pt>
                <c:pt idx="64">
                  <c:v>54.071107020550144</c:v>
                </c:pt>
                <c:pt idx="65">
                  <c:v>50.128810259308345</c:v>
                </c:pt>
                <c:pt idx="66">
                  <c:v>47.650578912669921</c:v>
                </c:pt>
                <c:pt idx="67">
                  <c:v>46.805300351437403</c:v>
                </c:pt>
                <c:pt idx="68">
                  <c:v>47.650578912669907</c:v>
                </c:pt>
                <c:pt idx="69">
                  <c:v>50.128810259308331</c:v>
                </c:pt>
                <c:pt idx="70">
                  <c:v>54.071107020550116</c:v>
                </c:pt>
                <c:pt idx="71">
                  <c:v>59.208808187070204</c:v>
                </c:pt>
                <c:pt idx="72">
                  <c:v>65.191787914822811</c:v>
                </c:pt>
                <c:pt idx="73">
                  <c:v>71.612316022702998</c:v>
                </c:pt>
                <c:pt idx="74">
                  <c:v>73.727499844264543</c:v>
                </c:pt>
                <c:pt idx="75">
                  <c:v>79.710479572017164</c:v>
                </c:pt>
                <c:pt idx="76">
                  <c:v>84.848180738537238</c:v>
                </c:pt>
                <c:pt idx="77">
                  <c:v>88.790477499779044</c:v>
                </c:pt>
                <c:pt idx="78">
                  <c:v>91.268708846417468</c:v>
                </c:pt>
                <c:pt idx="79">
                  <c:v>92.113987407649986</c:v>
                </c:pt>
                <c:pt idx="80">
                  <c:v>91.268708846417468</c:v>
                </c:pt>
                <c:pt idx="81">
                  <c:v>88.790477499779072</c:v>
                </c:pt>
                <c:pt idx="82">
                  <c:v>84.84818073853728</c:v>
                </c:pt>
                <c:pt idx="83">
                  <c:v>79.710479572017263</c:v>
                </c:pt>
                <c:pt idx="84">
                  <c:v>73.727499844264571</c:v>
                </c:pt>
                <c:pt idx="85">
                  <c:v>67.306971736384398</c:v>
                </c:pt>
                <c:pt idx="86">
                  <c:v>60.886443628504132</c:v>
                </c:pt>
                <c:pt idx="87">
                  <c:v>54.903463900751611</c:v>
                </c:pt>
                <c:pt idx="88">
                  <c:v>49.765762734231572</c:v>
                </c:pt>
                <c:pt idx="89">
                  <c:v>45.823465972989716</c:v>
                </c:pt>
                <c:pt idx="90">
                  <c:v>43.345234626351285</c:v>
                </c:pt>
                <c:pt idx="91">
                  <c:v>42.499956065118774</c:v>
                </c:pt>
                <c:pt idx="92">
                  <c:v>43.345234626351271</c:v>
                </c:pt>
                <c:pt idx="93">
                  <c:v>45.823465972989645</c:v>
                </c:pt>
                <c:pt idx="94">
                  <c:v>49.76576273423148</c:v>
                </c:pt>
                <c:pt idx="95">
                  <c:v>54.903463900751568</c:v>
                </c:pt>
                <c:pt idx="96">
                  <c:v>60.886443628504168</c:v>
                </c:pt>
                <c:pt idx="97">
                  <c:v>67.306971736384355</c:v>
                </c:pt>
                <c:pt idx="98">
                  <c:v>71.043161588254108</c:v>
                </c:pt>
                <c:pt idx="99">
                  <c:v>77.026141316006715</c:v>
                </c:pt>
                <c:pt idx="100">
                  <c:v>82.163842482526789</c:v>
                </c:pt>
                <c:pt idx="101">
                  <c:v>86.106139243768652</c:v>
                </c:pt>
                <c:pt idx="102">
                  <c:v>88.584370590407033</c:v>
                </c:pt>
                <c:pt idx="103">
                  <c:v>89.429649151639552</c:v>
                </c:pt>
                <c:pt idx="104">
                  <c:v>88.584370590407033</c:v>
                </c:pt>
                <c:pt idx="105">
                  <c:v>86.106139243768624</c:v>
                </c:pt>
                <c:pt idx="106">
                  <c:v>82.163842482526775</c:v>
                </c:pt>
                <c:pt idx="107">
                  <c:v>77.026141316006743</c:v>
                </c:pt>
                <c:pt idx="108">
                  <c:v>71.043161588254236</c:v>
                </c:pt>
                <c:pt idx="109">
                  <c:v>64.622633480373963</c:v>
                </c:pt>
                <c:pt idx="110">
                  <c:v>58.202105372493783</c:v>
                </c:pt>
                <c:pt idx="111">
                  <c:v>52.219125644741098</c:v>
                </c:pt>
                <c:pt idx="112">
                  <c:v>47.081424478221074</c:v>
                </c:pt>
                <c:pt idx="113">
                  <c:v>43.139127716979274</c:v>
                </c:pt>
                <c:pt idx="114">
                  <c:v>40.660896370340851</c:v>
                </c:pt>
                <c:pt idx="115">
                  <c:v>39.815617809108332</c:v>
                </c:pt>
                <c:pt idx="116">
                  <c:v>40.660896370340858</c:v>
                </c:pt>
                <c:pt idx="117">
                  <c:v>43.139127716979246</c:v>
                </c:pt>
                <c:pt idx="118">
                  <c:v>47.081424478221038</c:v>
                </c:pt>
                <c:pt idx="119">
                  <c:v>52.219125644741119</c:v>
                </c:pt>
                <c:pt idx="120">
                  <c:v>58.202105372493641</c:v>
                </c:pt>
                <c:pt idx="121">
                  <c:v>64.622633480373821</c:v>
                </c:pt>
                <c:pt idx="122">
                  <c:v>72.001190819849285</c:v>
                </c:pt>
                <c:pt idx="123">
                  <c:v>77.984170547601806</c:v>
                </c:pt>
                <c:pt idx="124">
                  <c:v>83.121871714121852</c:v>
                </c:pt>
                <c:pt idx="125">
                  <c:v>87.064168475363701</c:v>
                </c:pt>
                <c:pt idx="126">
                  <c:v>89.542399822002125</c:v>
                </c:pt>
                <c:pt idx="127">
                  <c:v>90.387678383234658</c:v>
                </c:pt>
                <c:pt idx="128">
                  <c:v>89.542399822002125</c:v>
                </c:pt>
                <c:pt idx="129">
                  <c:v>87.064168475363786</c:v>
                </c:pt>
                <c:pt idx="130">
                  <c:v>83.121871714121951</c:v>
                </c:pt>
                <c:pt idx="131">
                  <c:v>77.984170547601863</c:v>
                </c:pt>
                <c:pt idx="132">
                  <c:v>72.001190819849256</c:v>
                </c:pt>
                <c:pt idx="133">
                  <c:v>65.580662711968984</c:v>
                </c:pt>
                <c:pt idx="134">
                  <c:v>59.160134604088896</c:v>
                </c:pt>
                <c:pt idx="135">
                  <c:v>53.177154876336282</c:v>
                </c:pt>
                <c:pt idx="136">
                  <c:v>48.039453709816186</c:v>
                </c:pt>
                <c:pt idx="137">
                  <c:v>44.097156948574344</c:v>
                </c:pt>
                <c:pt idx="138">
                  <c:v>41.618925601935935</c:v>
                </c:pt>
                <c:pt idx="139">
                  <c:v>40.773647040703437</c:v>
                </c:pt>
                <c:pt idx="140">
                  <c:v>41.618925601935935</c:v>
                </c:pt>
                <c:pt idx="141">
                  <c:v>44.097156948574344</c:v>
                </c:pt>
                <c:pt idx="142">
                  <c:v>48.039453709816073</c:v>
                </c:pt>
                <c:pt idx="143">
                  <c:v>53.177154876336296</c:v>
                </c:pt>
                <c:pt idx="144">
                  <c:v>59.160134604088739</c:v>
                </c:pt>
                <c:pt idx="145">
                  <c:v>65.580662711969012</c:v>
                </c:pt>
                <c:pt idx="146">
                  <c:v>75.880171987423921</c:v>
                </c:pt>
                <c:pt idx="147">
                  <c:v>81.863151715176372</c:v>
                </c:pt>
                <c:pt idx="148">
                  <c:v>87.000852881696616</c:v>
                </c:pt>
                <c:pt idx="149">
                  <c:v>90.943149642938351</c:v>
                </c:pt>
                <c:pt idx="150">
                  <c:v>93.421380989576789</c:v>
                </c:pt>
                <c:pt idx="151">
                  <c:v>94.266659550809294</c:v>
                </c:pt>
                <c:pt idx="152">
                  <c:v>93.421380989576818</c:v>
                </c:pt>
                <c:pt idx="153">
                  <c:v>90.943149642938423</c:v>
                </c:pt>
                <c:pt idx="154">
                  <c:v>87.000852881696588</c:v>
                </c:pt>
                <c:pt idx="155">
                  <c:v>81.863151715176514</c:v>
                </c:pt>
                <c:pt idx="156">
                  <c:v>75.880171987423907</c:v>
                </c:pt>
                <c:pt idx="157">
                  <c:v>69.459643879543819</c:v>
                </c:pt>
                <c:pt idx="158">
                  <c:v>63.039115771663553</c:v>
                </c:pt>
                <c:pt idx="159">
                  <c:v>57.056136043910932</c:v>
                </c:pt>
                <c:pt idx="160">
                  <c:v>51.918434877390844</c:v>
                </c:pt>
                <c:pt idx="161">
                  <c:v>47.976138116148995</c:v>
                </c:pt>
                <c:pt idx="162">
                  <c:v>45.497906769510628</c:v>
                </c:pt>
                <c:pt idx="163">
                  <c:v>44.652628208278088</c:v>
                </c:pt>
                <c:pt idx="164">
                  <c:v>45.497906769510585</c:v>
                </c:pt>
                <c:pt idx="165">
                  <c:v>47.976138116148903</c:v>
                </c:pt>
                <c:pt idx="166">
                  <c:v>51.918434877390723</c:v>
                </c:pt>
                <c:pt idx="167">
                  <c:v>57.056136043910946</c:v>
                </c:pt>
                <c:pt idx="168">
                  <c:v>63.039115771663553</c:v>
                </c:pt>
                <c:pt idx="169">
                  <c:v>69.459643879543648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73E-4366-AB11-80F5A4BEEC87}"/>
            </c:ext>
          </c:extLst>
        </c:ser>
        <c:ser>
          <c:idx val="5"/>
          <c:order val="5"/>
          <c:tx>
            <c:strRef>
              <c:f>'101v2'!$AI$3</c:f>
              <c:strCache>
                <c:ptCount val="1"/>
                <c:pt idx="0">
                  <c:v>Modified Rate Of Heat Loss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'101v2'!$L$4:$L$173</c:f>
              <c:numCache>
                <c:formatCode>0.0000</c:formatCode>
                <c:ptCount val="170"/>
                <c:pt idx="2" formatCode="0">
                  <c:v>1</c:v>
                </c:pt>
                <c:pt idx="3" formatCode="0">
                  <c:v>2</c:v>
                </c:pt>
                <c:pt idx="4" formatCode="0">
                  <c:v>3</c:v>
                </c:pt>
                <c:pt idx="5" formatCode="0">
                  <c:v>4</c:v>
                </c:pt>
                <c:pt idx="6" formatCode="0">
                  <c:v>5</c:v>
                </c:pt>
                <c:pt idx="7" formatCode="0">
                  <c:v>6</c:v>
                </c:pt>
                <c:pt idx="8" formatCode="0">
                  <c:v>7</c:v>
                </c:pt>
                <c:pt idx="9" formatCode="0">
                  <c:v>8</c:v>
                </c:pt>
                <c:pt idx="10" formatCode="0">
                  <c:v>9</c:v>
                </c:pt>
                <c:pt idx="11" formatCode="0">
                  <c:v>10</c:v>
                </c:pt>
                <c:pt idx="12" formatCode="0">
                  <c:v>11</c:v>
                </c:pt>
                <c:pt idx="13" formatCode="0">
                  <c:v>12</c:v>
                </c:pt>
                <c:pt idx="14" formatCode="0">
                  <c:v>13</c:v>
                </c:pt>
                <c:pt idx="15" formatCode="0">
                  <c:v>14</c:v>
                </c:pt>
                <c:pt idx="16" formatCode="0">
                  <c:v>15</c:v>
                </c:pt>
                <c:pt idx="17" formatCode="0">
                  <c:v>16</c:v>
                </c:pt>
                <c:pt idx="18" formatCode="0">
                  <c:v>17</c:v>
                </c:pt>
                <c:pt idx="19" formatCode="0">
                  <c:v>18</c:v>
                </c:pt>
                <c:pt idx="20" formatCode="0">
                  <c:v>19</c:v>
                </c:pt>
                <c:pt idx="21" formatCode="0">
                  <c:v>20</c:v>
                </c:pt>
                <c:pt idx="22" formatCode="0">
                  <c:v>21</c:v>
                </c:pt>
                <c:pt idx="23" formatCode="0">
                  <c:v>22</c:v>
                </c:pt>
                <c:pt idx="24" formatCode="0">
                  <c:v>23</c:v>
                </c:pt>
                <c:pt idx="25" formatCode="0">
                  <c:v>24</c:v>
                </c:pt>
                <c:pt idx="26" formatCode="0">
                  <c:v>25</c:v>
                </c:pt>
                <c:pt idx="27" formatCode="0">
                  <c:v>26</c:v>
                </c:pt>
                <c:pt idx="28" formatCode="0">
                  <c:v>27</c:v>
                </c:pt>
                <c:pt idx="29" formatCode="0">
                  <c:v>28</c:v>
                </c:pt>
                <c:pt idx="30" formatCode="0">
                  <c:v>29</c:v>
                </c:pt>
                <c:pt idx="31" formatCode="0">
                  <c:v>30</c:v>
                </c:pt>
                <c:pt idx="32" formatCode="0">
                  <c:v>31</c:v>
                </c:pt>
                <c:pt idx="33" formatCode="0">
                  <c:v>32</c:v>
                </c:pt>
                <c:pt idx="34" formatCode="0">
                  <c:v>33</c:v>
                </c:pt>
                <c:pt idx="35" formatCode="0">
                  <c:v>34</c:v>
                </c:pt>
                <c:pt idx="36" formatCode="0">
                  <c:v>35</c:v>
                </c:pt>
                <c:pt idx="37" formatCode="0">
                  <c:v>36</c:v>
                </c:pt>
                <c:pt idx="38" formatCode="0">
                  <c:v>37</c:v>
                </c:pt>
                <c:pt idx="39" formatCode="0">
                  <c:v>38</c:v>
                </c:pt>
                <c:pt idx="40" formatCode="0">
                  <c:v>39</c:v>
                </c:pt>
                <c:pt idx="41" formatCode="0">
                  <c:v>40</c:v>
                </c:pt>
                <c:pt idx="42" formatCode="0">
                  <c:v>41</c:v>
                </c:pt>
                <c:pt idx="43" formatCode="0">
                  <c:v>42</c:v>
                </c:pt>
                <c:pt idx="44" formatCode="0">
                  <c:v>43</c:v>
                </c:pt>
                <c:pt idx="45" formatCode="0">
                  <c:v>44</c:v>
                </c:pt>
                <c:pt idx="46" formatCode="0">
                  <c:v>45</c:v>
                </c:pt>
                <c:pt idx="47" formatCode="0">
                  <c:v>46</c:v>
                </c:pt>
                <c:pt idx="48" formatCode="0">
                  <c:v>47</c:v>
                </c:pt>
                <c:pt idx="49" formatCode="0">
                  <c:v>48</c:v>
                </c:pt>
                <c:pt idx="50" formatCode="0">
                  <c:v>49</c:v>
                </c:pt>
                <c:pt idx="51" formatCode="0">
                  <c:v>50</c:v>
                </c:pt>
                <c:pt idx="52" formatCode="0">
                  <c:v>51</c:v>
                </c:pt>
                <c:pt idx="53" formatCode="0">
                  <c:v>52</c:v>
                </c:pt>
                <c:pt idx="54" formatCode="0">
                  <c:v>53</c:v>
                </c:pt>
                <c:pt idx="55" formatCode="0">
                  <c:v>54</c:v>
                </c:pt>
                <c:pt idx="56" formatCode="0">
                  <c:v>55</c:v>
                </c:pt>
                <c:pt idx="57" formatCode="0">
                  <c:v>56</c:v>
                </c:pt>
                <c:pt idx="58" formatCode="0">
                  <c:v>57</c:v>
                </c:pt>
                <c:pt idx="59" formatCode="0">
                  <c:v>58</c:v>
                </c:pt>
                <c:pt idx="60" formatCode="0">
                  <c:v>59</c:v>
                </c:pt>
                <c:pt idx="61" formatCode="0">
                  <c:v>60</c:v>
                </c:pt>
                <c:pt idx="62" formatCode="0">
                  <c:v>61</c:v>
                </c:pt>
                <c:pt idx="63" formatCode="0">
                  <c:v>62</c:v>
                </c:pt>
                <c:pt idx="64" formatCode="0">
                  <c:v>63</c:v>
                </c:pt>
                <c:pt idx="65" formatCode="0">
                  <c:v>64</c:v>
                </c:pt>
                <c:pt idx="66" formatCode="0">
                  <c:v>65</c:v>
                </c:pt>
                <c:pt idx="67" formatCode="0">
                  <c:v>66</c:v>
                </c:pt>
                <c:pt idx="68" formatCode="0">
                  <c:v>67</c:v>
                </c:pt>
                <c:pt idx="69" formatCode="0">
                  <c:v>68</c:v>
                </c:pt>
                <c:pt idx="70" formatCode="0">
                  <c:v>69</c:v>
                </c:pt>
                <c:pt idx="71" formatCode="0">
                  <c:v>70</c:v>
                </c:pt>
                <c:pt idx="72" formatCode="0">
                  <c:v>71</c:v>
                </c:pt>
                <c:pt idx="73" formatCode="0">
                  <c:v>72</c:v>
                </c:pt>
                <c:pt idx="74" formatCode="0">
                  <c:v>73</c:v>
                </c:pt>
                <c:pt idx="75" formatCode="0">
                  <c:v>74</c:v>
                </c:pt>
                <c:pt idx="76" formatCode="0">
                  <c:v>75</c:v>
                </c:pt>
                <c:pt idx="77" formatCode="0">
                  <c:v>76</c:v>
                </c:pt>
                <c:pt idx="78" formatCode="0">
                  <c:v>77</c:v>
                </c:pt>
                <c:pt idx="79" formatCode="0">
                  <c:v>78</c:v>
                </c:pt>
                <c:pt idx="80" formatCode="0">
                  <c:v>79</c:v>
                </c:pt>
                <c:pt idx="81" formatCode="0">
                  <c:v>80</c:v>
                </c:pt>
                <c:pt idx="82" formatCode="0">
                  <c:v>81</c:v>
                </c:pt>
                <c:pt idx="83" formatCode="0">
                  <c:v>82</c:v>
                </c:pt>
                <c:pt idx="84" formatCode="0">
                  <c:v>83</c:v>
                </c:pt>
                <c:pt idx="85" formatCode="0">
                  <c:v>84</c:v>
                </c:pt>
                <c:pt idx="86" formatCode="0">
                  <c:v>85</c:v>
                </c:pt>
                <c:pt idx="87" formatCode="0">
                  <c:v>86</c:v>
                </c:pt>
                <c:pt idx="88" formatCode="0">
                  <c:v>87</c:v>
                </c:pt>
                <c:pt idx="89" formatCode="0">
                  <c:v>88</c:v>
                </c:pt>
                <c:pt idx="90" formatCode="0">
                  <c:v>89</c:v>
                </c:pt>
                <c:pt idx="91" formatCode="0">
                  <c:v>90</c:v>
                </c:pt>
                <c:pt idx="92" formatCode="0">
                  <c:v>91</c:v>
                </c:pt>
                <c:pt idx="93" formatCode="0">
                  <c:v>92</c:v>
                </c:pt>
                <c:pt idx="94" formatCode="0">
                  <c:v>93</c:v>
                </c:pt>
                <c:pt idx="95" formatCode="0">
                  <c:v>94</c:v>
                </c:pt>
                <c:pt idx="96" formatCode="0">
                  <c:v>95</c:v>
                </c:pt>
                <c:pt idx="97" formatCode="0">
                  <c:v>96</c:v>
                </c:pt>
                <c:pt idx="98" formatCode="0">
                  <c:v>97</c:v>
                </c:pt>
                <c:pt idx="99" formatCode="0">
                  <c:v>98</c:v>
                </c:pt>
                <c:pt idx="100" formatCode="0">
                  <c:v>99</c:v>
                </c:pt>
                <c:pt idx="101" formatCode="0">
                  <c:v>100</c:v>
                </c:pt>
                <c:pt idx="102" formatCode="0">
                  <c:v>101</c:v>
                </c:pt>
                <c:pt idx="103" formatCode="0">
                  <c:v>102</c:v>
                </c:pt>
                <c:pt idx="104" formatCode="0">
                  <c:v>103</c:v>
                </c:pt>
                <c:pt idx="105" formatCode="0">
                  <c:v>104</c:v>
                </c:pt>
                <c:pt idx="106" formatCode="0">
                  <c:v>105</c:v>
                </c:pt>
                <c:pt idx="107" formatCode="0">
                  <c:v>106</c:v>
                </c:pt>
                <c:pt idx="108" formatCode="0">
                  <c:v>107</c:v>
                </c:pt>
                <c:pt idx="109" formatCode="0">
                  <c:v>108</c:v>
                </c:pt>
                <c:pt idx="110" formatCode="0">
                  <c:v>109</c:v>
                </c:pt>
                <c:pt idx="111" formatCode="0">
                  <c:v>110</c:v>
                </c:pt>
                <c:pt idx="112" formatCode="0">
                  <c:v>111</c:v>
                </c:pt>
                <c:pt idx="113" formatCode="0">
                  <c:v>112</c:v>
                </c:pt>
                <c:pt idx="114" formatCode="0">
                  <c:v>113</c:v>
                </c:pt>
                <c:pt idx="115" formatCode="0">
                  <c:v>114</c:v>
                </c:pt>
                <c:pt idx="116" formatCode="0">
                  <c:v>115</c:v>
                </c:pt>
                <c:pt idx="117" formatCode="0">
                  <c:v>116</c:v>
                </c:pt>
                <c:pt idx="118" formatCode="0">
                  <c:v>117</c:v>
                </c:pt>
                <c:pt idx="119" formatCode="0">
                  <c:v>118</c:v>
                </c:pt>
                <c:pt idx="120" formatCode="0">
                  <c:v>119</c:v>
                </c:pt>
                <c:pt idx="121" formatCode="0">
                  <c:v>120</c:v>
                </c:pt>
                <c:pt idx="122" formatCode="0">
                  <c:v>121</c:v>
                </c:pt>
                <c:pt idx="123" formatCode="0">
                  <c:v>122</c:v>
                </c:pt>
                <c:pt idx="124" formatCode="0">
                  <c:v>123</c:v>
                </c:pt>
                <c:pt idx="125" formatCode="0">
                  <c:v>124</c:v>
                </c:pt>
                <c:pt idx="126" formatCode="0">
                  <c:v>125</c:v>
                </c:pt>
                <c:pt idx="127" formatCode="0">
                  <c:v>126</c:v>
                </c:pt>
                <c:pt idx="128" formatCode="0">
                  <c:v>127</c:v>
                </c:pt>
                <c:pt idx="129" formatCode="0">
                  <c:v>128</c:v>
                </c:pt>
                <c:pt idx="130" formatCode="0">
                  <c:v>129</c:v>
                </c:pt>
                <c:pt idx="131" formatCode="0">
                  <c:v>130</c:v>
                </c:pt>
                <c:pt idx="132" formatCode="0">
                  <c:v>131</c:v>
                </c:pt>
                <c:pt idx="133" formatCode="0">
                  <c:v>132</c:v>
                </c:pt>
                <c:pt idx="134" formatCode="0">
                  <c:v>133</c:v>
                </c:pt>
                <c:pt idx="135" formatCode="0">
                  <c:v>134</c:v>
                </c:pt>
                <c:pt idx="136" formatCode="0">
                  <c:v>135</c:v>
                </c:pt>
                <c:pt idx="137" formatCode="0">
                  <c:v>136</c:v>
                </c:pt>
                <c:pt idx="138" formatCode="0">
                  <c:v>137</c:v>
                </c:pt>
                <c:pt idx="139" formatCode="0">
                  <c:v>138</c:v>
                </c:pt>
                <c:pt idx="140" formatCode="0">
                  <c:v>139</c:v>
                </c:pt>
                <c:pt idx="141" formatCode="0">
                  <c:v>140</c:v>
                </c:pt>
                <c:pt idx="142" formatCode="0">
                  <c:v>141</c:v>
                </c:pt>
                <c:pt idx="143" formatCode="0">
                  <c:v>142</c:v>
                </c:pt>
                <c:pt idx="144" formatCode="0">
                  <c:v>143</c:v>
                </c:pt>
                <c:pt idx="145" formatCode="0">
                  <c:v>144</c:v>
                </c:pt>
                <c:pt idx="146" formatCode="0">
                  <c:v>145</c:v>
                </c:pt>
                <c:pt idx="147" formatCode="0">
                  <c:v>146</c:v>
                </c:pt>
                <c:pt idx="148" formatCode="0">
                  <c:v>147</c:v>
                </c:pt>
                <c:pt idx="149" formatCode="0">
                  <c:v>148</c:v>
                </c:pt>
                <c:pt idx="150" formatCode="0">
                  <c:v>149</c:v>
                </c:pt>
                <c:pt idx="151" formatCode="0">
                  <c:v>150</c:v>
                </c:pt>
                <c:pt idx="152" formatCode="0">
                  <c:v>151</c:v>
                </c:pt>
                <c:pt idx="153" formatCode="0">
                  <c:v>152</c:v>
                </c:pt>
                <c:pt idx="154" formatCode="0">
                  <c:v>153</c:v>
                </c:pt>
                <c:pt idx="155" formatCode="0">
                  <c:v>154</c:v>
                </c:pt>
                <c:pt idx="156" formatCode="0">
                  <c:v>155</c:v>
                </c:pt>
                <c:pt idx="157" formatCode="0">
                  <c:v>156</c:v>
                </c:pt>
                <c:pt idx="158" formatCode="0">
                  <c:v>157</c:v>
                </c:pt>
                <c:pt idx="159" formatCode="0">
                  <c:v>158</c:v>
                </c:pt>
                <c:pt idx="160" formatCode="0">
                  <c:v>159</c:v>
                </c:pt>
                <c:pt idx="161" formatCode="0">
                  <c:v>160</c:v>
                </c:pt>
                <c:pt idx="162" formatCode="0">
                  <c:v>161</c:v>
                </c:pt>
                <c:pt idx="163" formatCode="0">
                  <c:v>162</c:v>
                </c:pt>
                <c:pt idx="164" formatCode="0">
                  <c:v>163</c:v>
                </c:pt>
                <c:pt idx="165" formatCode="0">
                  <c:v>164</c:v>
                </c:pt>
                <c:pt idx="166" formatCode="0">
                  <c:v>165</c:v>
                </c:pt>
                <c:pt idx="167" formatCode="0">
                  <c:v>166</c:v>
                </c:pt>
                <c:pt idx="168" formatCode="0">
                  <c:v>167</c:v>
                </c:pt>
                <c:pt idx="169" formatCode="0">
                  <c:v>168</c:v>
                </c:pt>
              </c:numCache>
            </c:numRef>
          </c:xVal>
          <c:yVal>
            <c:numRef>
              <c:f>'101v2'!$AI$4:$AI$173</c:f>
              <c:numCache>
                <c:formatCode>0.0000</c:formatCode>
                <c:ptCount val="170"/>
                <c:pt idx="2">
                  <c:v>220.39781543623599</c:v>
                </c:pt>
                <c:pt idx="3">
                  <c:v>247.73241787810861</c:v>
                </c:pt>
                <c:pt idx="4">
                  <c:v>271.20517313424671</c:v>
                </c:pt>
                <c:pt idx="5">
                  <c:v>289.21645172450633</c:v>
                </c:pt>
                <c:pt idx="6">
                  <c:v>300.53881477800678</c:v>
                </c:pt>
                <c:pt idx="7">
                  <c:v>304.40066196374141</c:v>
                </c:pt>
                <c:pt idx="8">
                  <c:v>300.53881477800678</c:v>
                </c:pt>
                <c:pt idx="9">
                  <c:v>289.21645172450633</c:v>
                </c:pt>
                <c:pt idx="10">
                  <c:v>271.20517313424671</c:v>
                </c:pt>
                <c:pt idx="11">
                  <c:v>247.73241787810861</c:v>
                </c:pt>
                <c:pt idx="12">
                  <c:v>220.39781543623599</c:v>
                </c:pt>
                <c:pt idx="13">
                  <c:v>191.06417379247586</c:v>
                </c:pt>
                <c:pt idx="14">
                  <c:v>161.73053214871572</c:v>
                </c:pt>
                <c:pt idx="15">
                  <c:v>134.39592970684311</c:v>
                </c:pt>
                <c:pt idx="16">
                  <c:v>110.92317445070506</c:v>
                </c:pt>
                <c:pt idx="17">
                  <c:v>92.911895860445355</c:v>
                </c:pt>
                <c:pt idx="18">
                  <c:v>81.589532806944931</c:v>
                </c:pt>
                <c:pt idx="19">
                  <c:v>77.727685621210242</c:v>
                </c:pt>
                <c:pt idx="20">
                  <c:v>81.589532806944902</c:v>
                </c:pt>
                <c:pt idx="21">
                  <c:v>92.911895860445327</c:v>
                </c:pt>
                <c:pt idx="22">
                  <c:v>110.92317445070501</c:v>
                </c:pt>
                <c:pt idx="23">
                  <c:v>134.39592970684305</c:v>
                </c:pt>
                <c:pt idx="24">
                  <c:v>161.73053214871561</c:v>
                </c:pt>
                <c:pt idx="25">
                  <c:v>191.0641737924758</c:v>
                </c:pt>
                <c:pt idx="26">
                  <c:v>224.77478968067021</c:v>
                </c:pt>
                <c:pt idx="27">
                  <c:v>252.10939212254283</c:v>
                </c:pt>
                <c:pt idx="28">
                  <c:v>275.58214737868087</c:v>
                </c:pt>
                <c:pt idx="29">
                  <c:v>293.59342596894061</c:v>
                </c:pt>
                <c:pt idx="30">
                  <c:v>304.91578902244095</c:v>
                </c:pt>
                <c:pt idx="31">
                  <c:v>308.77763620817564</c:v>
                </c:pt>
                <c:pt idx="32">
                  <c:v>304.915789022441</c:v>
                </c:pt>
                <c:pt idx="33">
                  <c:v>293.59342596894061</c:v>
                </c:pt>
                <c:pt idx="34">
                  <c:v>275.58214737868087</c:v>
                </c:pt>
                <c:pt idx="35">
                  <c:v>252.10939212254283</c:v>
                </c:pt>
                <c:pt idx="36">
                  <c:v>224.7747896806701</c:v>
                </c:pt>
                <c:pt idx="37">
                  <c:v>195.44114803691008</c:v>
                </c:pt>
                <c:pt idx="38">
                  <c:v>166.10750639315006</c:v>
                </c:pt>
                <c:pt idx="39">
                  <c:v>138.77290395127733</c:v>
                </c:pt>
                <c:pt idx="40">
                  <c:v>115.30014869513934</c:v>
                </c:pt>
                <c:pt idx="41">
                  <c:v>97.288870104879493</c:v>
                </c:pt>
                <c:pt idx="42">
                  <c:v>85.966507051379182</c:v>
                </c:pt>
                <c:pt idx="43">
                  <c:v>82.104659865644464</c:v>
                </c:pt>
                <c:pt idx="44">
                  <c:v>85.966507051379097</c:v>
                </c:pt>
                <c:pt idx="45">
                  <c:v>97.288870104879493</c:v>
                </c:pt>
                <c:pt idx="46">
                  <c:v>115.30014869513928</c:v>
                </c:pt>
                <c:pt idx="47">
                  <c:v>138.7729039512771</c:v>
                </c:pt>
                <c:pt idx="48">
                  <c:v>166.10750639314995</c:v>
                </c:pt>
                <c:pt idx="49">
                  <c:v>195.44114803690996</c:v>
                </c:pt>
                <c:pt idx="50">
                  <c:v>212.51078037654395</c:v>
                </c:pt>
                <c:pt idx="51">
                  <c:v>239.84538281841685</c:v>
                </c:pt>
                <c:pt idx="52">
                  <c:v>263.31813807455478</c:v>
                </c:pt>
                <c:pt idx="53">
                  <c:v>281.32941666481452</c:v>
                </c:pt>
                <c:pt idx="54">
                  <c:v>292.65177971831486</c:v>
                </c:pt>
                <c:pt idx="55">
                  <c:v>296.5136269040496</c:v>
                </c:pt>
                <c:pt idx="56">
                  <c:v>292.65177971831486</c:v>
                </c:pt>
                <c:pt idx="57">
                  <c:v>281.32941666481452</c:v>
                </c:pt>
                <c:pt idx="58">
                  <c:v>263.31813807455489</c:v>
                </c:pt>
                <c:pt idx="59">
                  <c:v>239.84538281841674</c:v>
                </c:pt>
                <c:pt idx="60">
                  <c:v>212.51078037654418</c:v>
                </c:pt>
                <c:pt idx="61">
                  <c:v>183.17713873278421</c:v>
                </c:pt>
                <c:pt idx="62">
                  <c:v>153.84349708902397</c:v>
                </c:pt>
                <c:pt idx="63">
                  <c:v>126.50889464715129</c:v>
                </c:pt>
                <c:pt idx="64">
                  <c:v>103.03613939101314</c:v>
                </c:pt>
                <c:pt idx="65">
                  <c:v>85.024860800753572</c:v>
                </c:pt>
                <c:pt idx="66">
                  <c:v>73.702497747253062</c:v>
                </c:pt>
                <c:pt idx="67">
                  <c:v>69.840650561518373</c:v>
                </c:pt>
                <c:pt idx="68">
                  <c:v>73.702497747253005</c:v>
                </c:pt>
                <c:pt idx="69">
                  <c:v>85.024860800753487</c:v>
                </c:pt>
                <c:pt idx="70">
                  <c:v>103.03613939101302</c:v>
                </c:pt>
                <c:pt idx="71">
                  <c:v>126.50889464715118</c:v>
                </c:pt>
                <c:pt idx="72">
                  <c:v>153.84349708902403</c:v>
                </c:pt>
                <c:pt idx="73">
                  <c:v>183.17713873278387</c:v>
                </c:pt>
                <c:pt idx="74">
                  <c:v>192.84083667006314</c:v>
                </c:pt>
                <c:pt idx="75">
                  <c:v>220.17543911193604</c:v>
                </c:pt>
                <c:pt idx="76">
                  <c:v>243.6481943680742</c:v>
                </c:pt>
                <c:pt idx="77">
                  <c:v>261.65947295833371</c:v>
                </c:pt>
                <c:pt idx="78">
                  <c:v>272.98183601183428</c:v>
                </c:pt>
                <c:pt idx="79">
                  <c:v>276.84368319756891</c:v>
                </c:pt>
                <c:pt idx="80">
                  <c:v>272.98183601183428</c:v>
                </c:pt>
                <c:pt idx="81">
                  <c:v>261.65947295833388</c:v>
                </c:pt>
                <c:pt idx="82">
                  <c:v>243.64819436807431</c:v>
                </c:pt>
                <c:pt idx="83">
                  <c:v>220.1754391119365</c:v>
                </c:pt>
                <c:pt idx="84">
                  <c:v>192.84083667006325</c:v>
                </c:pt>
                <c:pt idx="85">
                  <c:v>163.50719502630341</c:v>
                </c:pt>
                <c:pt idx="86">
                  <c:v>134.17355338254322</c:v>
                </c:pt>
                <c:pt idx="87">
                  <c:v>106.83895094067071</c:v>
                </c:pt>
                <c:pt idx="88">
                  <c:v>83.366195684532784</c:v>
                </c:pt>
                <c:pt idx="89">
                  <c:v>65.354917094272935</c:v>
                </c:pt>
                <c:pt idx="90">
                  <c:v>54.032554040772425</c:v>
                </c:pt>
                <c:pt idx="91">
                  <c:v>50.170706855037736</c:v>
                </c:pt>
                <c:pt idx="92">
                  <c:v>54.032554040772339</c:v>
                </c:pt>
                <c:pt idx="93">
                  <c:v>65.354917094272594</c:v>
                </c:pt>
                <c:pt idx="94">
                  <c:v>83.366195684532329</c:v>
                </c:pt>
                <c:pt idx="95">
                  <c:v>106.83895094067049</c:v>
                </c:pt>
                <c:pt idx="96">
                  <c:v>134.17355338254333</c:v>
                </c:pt>
                <c:pt idx="97">
                  <c:v>163.50719502630318</c:v>
                </c:pt>
                <c:pt idx="98">
                  <c:v>180.57682736593705</c:v>
                </c:pt>
                <c:pt idx="99">
                  <c:v>207.9114298078099</c:v>
                </c:pt>
                <c:pt idx="100">
                  <c:v>231.38418506394805</c:v>
                </c:pt>
                <c:pt idx="101">
                  <c:v>249.39546365420784</c:v>
                </c:pt>
                <c:pt idx="102">
                  <c:v>260.71782670770824</c:v>
                </c:pt>
                <c:pt idx="103">
                  <c:v>264.57967389344287</c:v>
                </c:pt>
                <c:pt idx="104">
                  <c:v>260.71782670770824</c:v>
                </c:pt>
                <c:pt idx="105">
                  <c:v>249.39546365420779</c:v>
                </c:pt>
                <c:pt idx="106">
                  <c:v>231.38418506394794</c:v>
                </c:pt>
                <c:pt idx="107">
                  <c:v>207.91142980781007</c:v>
                </c:pt>
                <c:pt idx="108">
                  <c:v>180.57682736593767</c:v>
                </c:pt>
                <c:pt idx="109">
                  <c:v>151.24318572217737</c:v>
                </c:pt>
                <c:pt idx="110">
                  <c:v>121.90954407841753</c:v>
                </c:pt>
                <c:pt idx="111">
                  <c:v>94.574941636544281</c:v>
                </c:pt>
                <c:pt idx="112">
                  <c:v>71.102186380406437</c:v>
                </c:pt>
                <c:pt idx="113">
                  <c:v>53.090907790146844</c:v>
                </c:pt>
                <c:pt idx="114">
                  <c:v>41.768544736646362</c:v>
                </c:pt>
                <c:pt idx="115">
                  <c:v>37.906697550911673</c:v>
                </c:pt>
                <c:pt idx="116">
                  <c:v>41.76854473664639</c:v>
                </c:pt>
                <c:pt idx="117">
                  <c:v>53.09090779014673</c:v>
                </c:pt>
                <c:pt idx="118">
                  <c:v>71.102186380406238</c:v>
                </c:pt>
                <c:pt idx="119">
                  <c:v>94.574941636544395</c:v>
                </c:pt>
                <c:pt idx="120">
                  <c:v>121.90954407841684</c:v>
                </c:pt>
                <c:pt idx="121">
                  <c:v>151.24318572217675</c:v>
                </c:pt>
                <c:pt idx="122">
                  <c:v>184.95380161037156</c:v>
                </c:pt>
                <c:pt idx="123">
                  <c:v>212.28840405224412</c:v>
                </c:pt>
                <c:pt idx="124">
                  <c:v>235.76115930838205</c:v>
                </c:pt>
                <c:pt idx="125">
                  <c:v>253.77243789864184</c:v>
                </c:pt>
                <c:pt idx="126">
                  <c:v>265.09480095214235</c:v>
                </c:pt>
                <c:pt idx="127">
                  <c:v>268.9566481378771</c:v>
                </c:pt>
                <c:pt idx="128">
                  <c:v>265.09480095214235</c:v>
                </c:pt>
                <c:pt idx="129">
                  <c:v>253.77243789864224</c:v>
                </c:pt>
                <c:pt idx="130">
                  <c:v>235.7611593083825</c:v>
                </c:pt>
                <c:pt idx="131">
                  <c:v>212.28840405224435</c:v>
                </c:pt>
                <c:pt idx="132">
                  <c:v>184.9538016103715</c:v>
                </c:pt>
                <c:pt idx="133">
                  <c:v>155.6201599666112</c:v>
                </c:pt>
                <c:pt idx="134">
                  <c:v>126.28651832285175</c:v>
                </c:pt>
                <c:pt idx="135">
                  <c:v>98.951915880978873</c:v>
                </c:pt>
                <c:pt idx="136">
                  <c:v>75.479160624840659</c:v>
                </c:pt>
                <c:pt idx="137">
                  <c:v>57.467882034580896</c:v>
                </c:pt>
                <c:pt idx="138">
                  <c:v>46.145518981080471</c:v>
                </c:pt>
                <c:pt idx="139">
                  <c:v>42.283671795345867</c:v>
                </c:pt>
                <c:pt idx="140">
                  <c:v>46.145518981080471</c:v>
                </c:pt>
                <c:pt idx="141">
                  <c:v>57.467882034580896</c:v>
                </c:pt>
                <c:pt idx="142">
                  <c:v>75.479160624840119</c:v>
                </c:pt>
                <c:pt idx="143">
                  <c:v>98.95191588097893</c:v>
                </c:pt>
                <c:pt idx="144">
                  <c:v>126.28651832285101</c:v>
                </c:pt>
                <c:pt idx="145">
                  <c:v>155.62015996661131</c:v>
                </c:pt>
                <c:pt idx="146">
                  <c:v>202.67580852330371</c:v>
                </c:pt>
                <c:pt idx="147">
                  <c:v>230.01041096517588</c:v>
                </c:pt>
                <c:pt idx="148">
                  <c:v>253.48316622131472</c:v>
                </c:pt>
                <c:pt idx="149">
                  <c:v>271.49444481157406</c:v>
                </c:pt>
                <c:pt idx="150">
                  <c:v>282.81680786507457</c:v>
                </c:pt>
                <c:pt idx="151">
                  <c:v>286.67865505080925</c:v>
                </c:pt>
                <c:pt idx="152">
                  <c:v>282.81680786507474</c:v>
                </c:pt>
                <c:pt idx="153">
                  <c:v>271.49444481157434</c:v>
                </c:pt>
                <c:pt idx="154">
                  <c:v>253.4831662213146</c:v>
                </c:pt>
                <c:pt idx="155">
                  <c:v>230.01041096517656</c:v>
                </c:pt>
                <c:pt idx="156">
                  <c:v>202.67580852330371</c:v>
                </c:pt>
                <c:pt idx="157">
                  <c:v>173.34216687954421</c:v>
                </c:pt>
                <c:pt idx="158">
                  <c:v>144.00852523578396</c:v>
                </c:pt>
                <c:pt idx="159">
                  <c:v>116.67392279391106</c:v>
                </c:pt>
                <c:pt idx="160">
                  <c:v>93.201167537772903</c:v>
                </c:pt>
                <c:pt idx="161">
                  <c:v>75.189888947513055</c:v>
                </c:pt>
                <c:pt idx="162">
                  <c:v>63.867525894012886</c:v>
                </c:pt>
                <c:pt idx="163">
                  <c:v>60.005678708278083</c:v>
                </c:pt>
                <c:pt idx="164">
                  <c:v>63.867525894012658</c:v>
                </c:pt>
                <c:pt idx="165">
                  <c:v>75.189888947512685</c:v>
                </c:pt>
                <c:pt idx="166">
                  <c:v>93.201167537772335</c:v>
                </c:pt>
                <c:pt idx="167">
                  <c:v>116.67392279391112</c:v>
                </c:pt>
                <c:pt idx="168">
                  <c:v>144.00852523578396</c:v>
                </c:pt>
                <c:pt idx="169">
                  <c:v>173.34216687954347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73E-4366-AB11-80F5A4BEE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3627936"/>
        <c:axId val="923628352"/>
      </c:scatterChart>
      <c:valAx>
        <c:axId val="923627936"/>
        <c:scaling>
          <c:orientation val="minMax"/>
          <c:max val="170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400" b="0" i="0" baseline="0">
                    <a:effectLst/>
                  </a:rPr>
                  <a:t>Heat Transfer (Watts)</a:t>
                </a:r>
                <a:endParaRPr lang="en-GB" sz="2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628352"/>
        <c:crosses val="autoZero"/>
        <c:crossBetween val="midCat"/>
      </c:valAx>
      <c:valAx>
        <c:axId val="923628352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/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62793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 b="1"/>
              <a:t>Computed</a:t>
            </a:r>
            <a:r>
              <a:rPr lang="en-GB" sz="2000" b="1" baseline="0"/>
              <a:t> Difference In Modifications Vs Original Heat Transfer For Each Hour</a:t>
            </a:r>
            <a:endParaRPr lang="en-GB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43316178596065"/>
          <c:y val="7.6540062608737899E-2"/>
          <c:w val="0.8706474573166324"/>
          <c:h val="0.69483881741749587"/>
        </c:manualLayout>
      </c:layout>
      <c:lineChart>
        <c:grouping val="standard"/>
        <c:varyColors val="0"/>
        <c:ser>
          <c:idx val="0"/>
          <c:order val="0"/>
          <c:tx>
            <c:strRef>
              <c:f>'101v2'!$AK$3</c:f>
              <c:strCache>
                <c:ptCount val="1"/>
                <c:pt idx="0">
                  <c:v>Difference In Heat Loss (Vent 0.75ACH)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'101v2'!$L$4:$L$173</c:f>
              <c:numCache>
                <c:formatCode>0.0000</c:formatCode>
                <c:ptCount val="170"/>
                <c:pt idx="2" formatCode="0">
                  <c:v>1</c:v>
                </c:pt>
                <c:pt idx="3" formatCode="0">
                  <c:v>2</c:v>
                </c:pt>
                <c:pt idx="4" formatCode="0">
                  <c:v>3</c:v>
                </c:pt>
                <c:pt idx="5" formatCode="0">
                  <c:v>4</c:v>
                </c:pt>
                <c:pt idx="6" formatCode="0">
                  <c:v>5</c:v>
                </c:pt>
                <c:pt idx="7" formatCode="0">
                  <c:v>6</c:v>
                </c:pt>
                <c:pt idx="8" formatCode="0">
                  <c:v>7</c:v>
                </c:pt>
                <c:pt idx="9" formatCode="0">
                  <c:v>8</c:v>
                </c:pt>
                <c:pt idx="10" formatCode="0">
                  <c:v>9</c:v>
                </c:pt>
                <c:pt idx="11" formatCode="0">
                  <c:v>10</c:v>
                </c:pt>
                <c:pt idx="12" formatCode="0">
                  <c:v>11</c:v>
                </c:pt>
                <c:pt idx="13" formatCode="0">
                  <c:v>12</c:v>
                </c:pt>
                <c:pt idx="14" formatCode="0">
                  <c:v>13</c:v>
                </c:pt>
                <c:pt idx="15" formatCode="0">
                  <c:v>14</c:v>
                </c:pt>
                <c:pt idx="16" formatCode="0">
                  <c:v>15</c:v>
                </c:pt>
                <c:pt idx="17" formatCode="0">
                  <c:v>16</c:v>
                </c:pt>
                <c:pt idx="18" formatCode="0">
                  <c:v>17</c:v>
                </c:pt>
                <c:pt idx="19" formatCode="0">
                  <c:v>18</c:v>
                </c:pt>
                <c:pt idx="20" formatCode="0">
                  <c:v>19</c:v>
                </c:pt>
                <c:pt idx="21" formatCode="0">
                  <c:v>20</c:v>
                </c:pt>
                <c:pt idx="22" formatCode="0">
                  <c:v>21</c:v>
                </c:pt>
                <c:pt idx="23" formatCode="0">
                  <c:v>22</c:v>
                </c:pt>
                <c:pt idx="24" formatCode="0">
                  <c:v>23</c:v>
                </c:pt>
                <c:pt idx="25" formatCode="0">
                  <c:v>24</c:v>
                </c:pt>
                <c:pt idx="26" formatCode="0">
                  <c:v>25</c:v>
                </c:pt>
                <c:pt idx="27" formatCode="0">
                  <c:v>26</c:v>
                </c:pt>
                <c:pt idx="28" formatCode="0">
                  <c:v>27</c:v>
                </c:pt>
                <c:pt idx="29" formatCode="0">
                  <c:v>28</c:v>
                </c:pt>
                <c:pt idx="30" formatCode="0">
                  <c:v>29</c:v>
                </c:pt>
                <c:pt idx="31" formatCode="0">
                  <c:v>30</c:v>
                </c:pt>
                <c:pt idx="32" formatCode="0">
                  <c:v>31</c:v>
                </c:pt>
                <c:pt idx="33" formatCode="0">
                  <c:v>32</c:v>
                </c:pt>
                <c:pt idx="34" formatCode="0">
                  <c:v>33</c:v>
                </c:pt>
                <c:pt idx="35" formatCode="0">
                  <c:v>34</c:v>
                </c:pt>
                <c:pt idx="36" formatCode="0">
                  <c:v>35</c:v>
                </c:pt>
                <c:pt idx="37" formatCode="0">
                  <c:v>36</c:v>
                </c:pt>
                <c:pt idx="38" formatCode="0">
                  <c:v>37</c:v>
                </c:pt>
                <c:pt idx="39" formatCode="0">
                  <c:v>38</c:v>
                </c:pt>
                <c:pt idx="40" formatCode="0">
                  <c:v>39</c:v>
                </c:pt>
                <c:pt idx="41" formatCode="0">
                  <c:v>40</c:v>
                </c:pt>
                <c:pt idx="42" formatCode="0">
                  <c:v>41</c:v>
                </c:pt>
                <c:pt idx="43" formatCode="0">
                  <c:v>42</c:v>
                </c:pt>
                <c:pt idx="44" formatCode="0">
                  <c:v>43</c:v>
                </c:pt>
                <c:pt idx="45" formatCode="0">
                  <c:v>44</c:v>
                </c:pt>
                <c:pt idx="46" formatCode="0">
                  <c:v>45</c:v>
                </c:pt>
                <c:pt idx="47" formatCode="0">
                  <c:v>46</c:v>
                </c:pt>
                <c:pt idx="48" formatCode="0">
                  <c:v>47</c:v>
                </c:pt>
                <c:pt idx="49" formatCode="0">
                  <c:v>48</c:v>
                </c:pt>
                <c:pt idx="50" formatCode="0">
                  <c:v>49</c:v>
                </c:pt>
                <c:pt idx="51" formatCode="0">
                  <c:v>50</c:v>
                </c:pt>
                <c:pt idx="52" formatCode="0">
                  <c:v>51</c:v>
                </c:pt>
                <c:pt idx="53" formatCode="0">
                  <c:v>52</c:v>
                </c:pt>
                <c:pt idx="54" formatCode="0">
                  <c:v>53</c:v>
                </c:pt>
                <c:pt idx="55" formatCode="0">
                  <c:v>54</c:v>
                </c:pt>
                <c:pt idx="56" formatCode="0">
                  <c:v>55</c:v>
                </c:pt>
                <c:pt idx="57" formatCode="0">
                  <c:v>56</c:v>
                </c:pt>
                <c:pt idx="58" formatCode="0">
                  <c:v>57</c:v>
                </c:pt>
                <c:pt idx="59" formatCode="0">
                  <c:v>58</c:v>
                </c:pt>
                <c:pt idx="60" formatCode="0">
                  <c:v>59</c:v>
                </c:pt>
                <c:pt idx="61" formatCode="0">
                  <c:v>60</c:v>
                </c:pt>
                <c:pt idx="62" formatCode="0">
                  <c:v>61</c:v>
                </c:pt>
                <c:pt idx="63" formatCode="0">
                  <c:v>62</c:v>
                </c:pt>
                <c:pt idx="64" formatCode="0">
                  <c:v>63</c:v>
                </c:pt>
                <c:pt idx="65" formatCode="0">
                  <c:v>64</c:v>
                </c:pt>
                <c:pt idx="66" formatCode="0">
                  <c:v>65</c:v>
                </c:pt>
                <c:pt idx="67" formatCode="0">
                  <c:v>66</c:v>
                </c:pt>
                <c:pt idx="68" formatCode="0">
                  <c:v>67</c:v>
                </c:pt>
                <c:pt idx="69" formatCode="0">
                  <c:v>68</c:v>
                </c:pt>
                <c:pt idx="70" formatCode="0">
                  <c:v>69</c:v>
                </c:pt>
                <c:pt idx="71" formatCode="0">
                  <c:v>70</c:v>
                </c:pt>
                <c:pt idx="72" formatCode="0">
                  <c:v>71</c:v>
                </c:pt>
                <c:pt idx="73" formatCode="0">
                  <c:v>72</c:v>
                </c:pt>
                <c:pt idx="74" formatCode="0">
                  <c:v>73</c:v>
                </c:pt>
                <c:pt idx="75" formatCode="0">
                  <c:v>74</c:v>
                </c:pt>
                <c:pt idx="76" formatCode="0">
                  <c:v>75</c:v>
                </c:pt>
                <c:pt idx="77" formatCode="0">
                  <c:v>76</c:v>
                </c:pt>
                <c:pt idx="78" formatCode="0">
                  <c:v>77</c:v>
                </c:pt>
                <c:pt idx="79" formatCode="0">
                  <c:v>78</c:v>
                </c:pt>
                <c:pt idx="80" formatCode="0">
                  <c:v>79</c:v>
                </c:pt>
                <c:pt idx="81" formatCode="0">
                  <c:v>80</c:v>
                </c:pt>
                <c:pt idx="82" formatCode="0">
                  <c:v>81</c:v>
                </c:pt>
                <c:pt idx="83" formatCode="0">
                  <c:v>82</c:v>
                </c:pt>
                <c:pt idx="84" formatCode="0">
                  <c:v>83</c:v>
                </c:pt>
                <c:pt idx="85" formatCode="0">
                  <c:v>84</c:v>
                </c:pt>
                <c:pt idx="86" formatCode="0">
                  <c:v>85</c:v>
                </c:pt>
                <c:pt idx="87" formatCode="0">
                  <c:v>86</c:v>
                </c:pt>
                <c:pt idx="88" formatCode="0">
                  <c:v>87</c:v>
                </c:pt>
                <c:pt idx="89" formatCode="0">
                  <c:v>88</c:v>
                </c:pt>
                <c:pt idx="90" formatCode="0">
                  <c:v>89</c:v>
                </c:pt>
                <c:pt idx="91" formatCode="0">
                  <c:v>90</c:v>
                </c:pt>
                <c:pt idx="92" formatCode="0">
                  <c:v>91</c:v>
                </c:pt>
                <c:pt idx="93" formatCode="0">
                  <c:v>92</c:v>
                </c:pt>
                <c:pt idx="94" formatCode="0">
                  <c:v>93</c:v>
                </c:pt>
                <c:pt idx="95" formatCode="0">
                  <c:v>94</c:v>
                </c:pt>
                <c:pt idx="96" formatCode="0">
                  <c:v>95</c:v>
                </c:pt>
                <c:pt idx="97" formatCode="0">
                  <c:v>96</c:v>
                </c:pt>
                <c:pt idx="98" formatCode="0">
                  <c:v>97</c:v>
                </c:pt>
                <c:pt idx="99" formatCode="0">
                  <c:v>98</c:v>
                </c:pt>
                <c:pt idx="100" formatCode="0">
                  <c:v>99</c:v>
                </c:pt>
                <c:pt idx="101" formatCode="0">
                  <c:v>100</c:v>
                </c:pt>
                <c:pt idx="102" formatCode="0">
                  <c:v>101</c:v>
                </c:pt>
                <c:pt idx="103" formatCode="0">
                  <c:v>102</c:v>
                </c:pt>
                <c:pt idx="104" formatCode="0">
                  <c:v>103</c:v>
                </c:pt>
                <c:pt idx="105" formatCode="0">
                  <c:v>104</c:v>
                </c:pt>
                <c:pt idx="106" formatCode="0">
                  <c:v>105</c:v>
                </c:pt>
                <c:pt idx="107" formatCode="0">
                  <c:v>106</c:v>
                </c:pt>
                <c:pt idx="108" formatCode="0">
                  <c:v>107</c:v>
                </c:pt>
                <c:pt idx="109" formatCode="0">
                  <c:v>108</c:v>
                </c:pt>
                <c:pt idx="110" formatCode="0">
                  <c:v>109</c:v>
                </c:pt>
                <c:pt idx="111" formatCode="0">
                  <c:v>110</c:v>
                </c:pt>
                <c:pt idx="112" formatCode="0">
                  <c:v>111</c:v>
                </c:pt>
                <c:pt idx="113" formatCode="0">
                  <c:v>112</c:v>
                </c:pt>
                <c:pt idx="114" formatCode="0">
                  <c:v>113</c:v>
                </c:pt>
                <c:pt idx="115" formatCode="0">
                  <c:v>114</c:v>
                </c:pt>
                <c:pt idx="116" formatCode="0">
                  <c:v>115</c:v>
                </c:pt>
                <c:pt idx="117" formatCode="0">
                  <c:v>116</c:v>
                </c:pt>
                <c:pt idx="118" formatCode="0">
                  <c:v>117</c:v>
                </c:pt>
                <c:pt idx="119" formatCode="0">
                  <c:v>118</c:v>
                </c:pt>
                <c:pt idx="120" formatCode="0">
                  <c:v>119</c:v>
                </c:pt>
                <c:pt idx="121" formatCode="0">
                  <c:v>120</c:v>
                </c:pt>
                <c:pt idx="122" formatCode="0">
                  <c:v>121</c:v>
                </c:pt>
                <c:pt idx="123" formatCode="0">
                  <c:v>122</c:v>
                </c:pt>
                <c:pt idx="124" formatCode="0">
                  <c:v>123</c:v>
                </c:pt>
                <c:pt idx="125" formatCode="0">
                  <c:v>124</c:v>
                </c:pt>
                <c:pt idx="126" formatCode="0">
                  <c:v>125</c:v>
                </c:pt>
                <c:pt idx="127" formatCode="0">
                  <c:v>126</c:v>
                </c:pt>
                <c:pt idx="128" formatCode="0">
                  <c:v>127</c:v>
                </c:pt>
                <c:pt idx="129" formatCode="0">
                  <c:v>128</c:v>
                </c:pt>
                <c:pt idx="130" formatCode="0">
                  <c:v>129</c:v>
                </c:pt>
                <c:pt idx="131" formatCode="0">
                  <c:v>130</c:v>
                </c:pt>
                <c:pt idx="132" formatCode="0">
                  <c:v>131</c:v>
                </c:pt>
                <c:pt idx="133" formatCode="0">
                  <c:v>132</c:v>
                </c:pt>
                <c:pt idx="134" formatCode="0">
                  <c:v>133</c:v>
                </c:pt>
                <c:pt idx="135" formatCode="0">
                  <c:v>134</c:v>
                </c:pt>
                <c:pt idx="136" formatCode="0">
                  <c:v>135</c:v>
                </c:pt>
                <c:pt idx="137" formatCode="0">
                  <c:v>136</c:v>
                </c:pt>
                <c:pt idx="138" formatCode="0">
                  <c:v>137</c:v>
                </c:pt>
                <c:pt idx="139" formatCode="0">
                  <c:v>138</c:v>
                </c:pt>
                <c:pt idx="140" formatCode="0">
                  <c:v>139</c:v>
                </c:pt>
                <c:pt idx="141" formatCode="0">
                  <c:v>140</c:v>
                </c:pt>
                <c:pt idx="142" formatCode="0">
                  <c:v>141</c:v>
                </c:pt>
                <c:pt idx="143" formatCode="0">
                  <c:v>142</c:v>
                </c:pt>
                <c:pt idx="144" formatCode="0">
                  <c:v>143</c:v>
                </c:pt>
                <c:pt idx="145" formatCode="0">
                  <c:v>144</c:v>
                </c:pt>
                <c:pt idx="146" formatCode="0">
                  <c:v>145</c:v>
                </c:pt>
                <c:pt idx="147" formatCode="0">
                  <c:v>146</c:v>
                </c:pt>
                <c:pt idx="148" formatCode="0">
                  <c:v>147</c:v>
                </c:pt>
                <c:pt idx="149" formatCode="0">
                  <c:v>148</c:v>
                </c:pt>
                <c:pt idx="150" formatCode="0">
                  <c:v>149</c:v>
                </c:pt>
                <c:pt idx="151" formatCode="0">
                  <c:v>150</c:v>
                </c:pt>
                <c:pt idx="152" formatCode="0">
                  <c:v>151</c:v>
                </c:pt>
                <c:pt idx="153" formatCode="0">
                  <c:v>152</c:v>
                </c:pt>
                <c:pt idx="154" formatCode="0">
                  <c:v>153</c:v>
                </c:pt>
                <c:pt idx="155" formatCode="0">
                  <c:v>154</c:v>
                </c:pt>
                <c:pt idx="156" formatCode="0">
                  <c:v>155</c:v>
                </c:pt>
                <c:pt idx="157" formatCode="0">
                  <c:v>156</c:v>
                </c:pt>
                <c:pt idx="158" formatCode="0">
                  <c:v>157</c:v>
                </c:pt>
                <c:pt idx="159" formatCode="0">
                  <c:v>158</c:v>
                </c:pt>
                <c:pt idx="160" formatCode="0">
                  <c:v>159</c:v>
                </c:pt>
                <c:pt idx="161" formatCode="0">
                  <c:v>160</c:v>
                </c:pt>
                <c:pt idx="162" formatCode="0">
                  <c:v>161</c:v>
                </c:pt>
                <c:pt idx="163" formatCode="0">
                  <c:v>162</c:v>
                </c:pt>
                <c:pt idx="164" formatCode="0">
                  <c:v>163</c:v>
                </c:pt>
                <c:pt idx="165" formatCode="0">
                  <c:v>164</c:v>
                </c:pt>
                <c:pt idx="166" formatCode="0">
                  <c:v>165</c:v>
                </c:pt>
                <c:pt idx="167" formatCode="0">
                  <c:v>166</c:v>
                </c:pt>
                <c:pt idx="168" formatCode="0">
                  <c:v>167</c:v>
                </c:pt>
                <c:pt idx="169" formatCode="0">
                  <c:v>168</c:v>
                </c:pt>
              </c:numCache>
            </c:numRef>
          </c:cat>
          <c:val>
            <c:numRef>
              <c:f>'101v2'!$AK$4:$AK$173</c:f>
              <c:numCache>
                <c:formatCode>0.0000</c:formatCode>
                <c:ptCount val="170"/>
                <c:pt idx="2">
                  <c:v>-116.71315701114435</c:v>
                </c:pt>
                <c:pt idx="3">
                  <c:v>-125.46817038249576</c:v>
                </c:pt>
                <c:pt idx="4">
                  <c:v>-132.98627080363616</c:v>
                </c:pt>
                <c:pt idx="5">
                  <c:v>-138.75511215511315</c:v>
                </c:pt>
                <c:pt idx="6">
                  <c:v>-142.38155743228472</c:v>
                </c:pt>
                <c:pt idx="7">
                  <c:v>-143.61847038249576</c:v>
                </c:pt>
                <c:pt idx="8">
                  <c:v>-142.38155743228472</c:v>
                </c:pt>
                <c:pt idx="9">
                  <c:v>-138.75511215511315</c:v>
                </c:pt>
                <c:pt idx="10">
                  <c:v>-132.98627080363616</c:v>
                </c:pt>
                <c:pt idx="11">
                  <c:v>-125.46817038249576</c:v>
                </c:pt>
                <c:pt idx="12">
                  <c:v>-116.71315701114435</c:v>
                </c:pt>
                <c:pt idx="13">
                  <c:v>-107.31787038249578</c:v>
                </c:pt>
                <c:pt idx="14">
                  <c:v>-97.922583753847206</c:v>
                </c:pt>
                <c:pt idx="15">
                  <c:v>-89.167570382495796</c:v>
                </c:pt>
                <c:pt idx="16">
                  <c:v>-81.649469961355408</c:v>
                </c:pt>
                <c:pt idx="17">
                  <c:v>-75.8806286098784</c:v>
                </c:pt>
                <c:pt idx="18">
                  <c:v>-72.254183332706845</c:v>
                </c:pt>
                <c:pt idx="19">
                  <c:v>-71.017270382495781</c:v>
                </c:pt>
                <c:pt idx="20">
                  <c:v>-72.25418333270683</c:v>
                </c:pt>
                <c:pt idx="21">
                  <c:v>-75.8806286098784</c:v>
                </c:pt>
                <c:pt idx="22">
                  <c:v>-81.649469961355393</c:v>
                </c:pt>
                <c:pt idx="23">
                  <c:v>-89.167570382495768</c:v>
                </c:pt>
                <c:pt idx="24">
                  <c:v>-97.922583753847178</c:v>
                </c:pt>
                <c:pt idx="25">
                  <c:v>-107.31787038249577</c:v>
                </c:pt>
                <c:pt idx="26">
                  <c:v>-118.11506026243806</c:v>
                </c:pt>
                <c:pt idx="27">
                  <c:v>-126.87007363378947</c:v>
                </c:pt>
                <c:pt idx="28">
                  <c:v>-134.38817405492986</c:v>
                </c:pt>
                <c:pt idx="29">
                  <c:v>-140.15701540640688</c:v>
                </c:pt>
                <c:pt idx="30">
                  <c:v>-143.78346068357843</c:v>
                </c:pt>
                <c:pt idx="31">
                  <c:v>-145.02037363378946</c:v>
                </c:pt>
                <c:pt idx="32">
                  <c:v>-143.78346068357845</c:v>
                </c:pt>
                <c:pt idx="33">
                  <c:v>-140.15701540640688</c:v>
                </c:pt>
                <c:pt idx="34">
                  <c:v>-134.38817405492986</c:v>
                </c:pt>
                <c:pt idx="35">
                  <c:v>-126.87007363378947</c:v>
                </c:pt>
                <c:pt idx="36">
                  <c:v>-118.11506026243804</c:v>
                </c:pt>
                <c:pt idx="37">
                  <c:v>-108.7197736337895</c:v>
                </c:pt>
                <c:pt idx="38">
                  <c:v>-99.324487005140952</c:v>
                </c:pt>
                <c:pt idx="39">
                  <c:v>-90.569473633789514</c:v>
                </c:pt>
                <c:pt idx="40">
                  <c:v>-83.051373212649139</c:v>
                </c:pt>
                <c:pt idx="41">
                  <c:v>-77.282531861172089</c:v>
                </c:pt>
                <c:pt idx="42">
                  <c:v>-73.656086584000562</c:v>
                </c:pt>
                <c:pt idx="43">
                  <c:v>-72.419173633789498</c:v>
                </c:pt>
                <c:pt idx="44">
                  <c:v>-73.656086584000533</c:v>
                </c:pt>
                <c:pt idx="45">
                  <c:v>-77.282531861172089</c:v>
                </c:pt>
                <c:pt idx="46">
                  <c:v>-83.051373212649125</c:v>
                </c:pt>
                <c:pt idx="47">
                  <c:v>-90.569473633789443</c:v>
                </c:pt>
                <c:pt idx="48">
                  <c:v>-99.324487005140924</c:v>
                </c:pt>
                <c:pt idx="49">
                  <c:v>-108.71977363378946</c:v>
                </c:pt>
                <c:pt idx="50">
                  <c:v>-114.18701464069068</c:v>
                </c:pt>
                <c:pt idx="51">
                  <c:v>-122.94202801204217</c:v>
                </c:pt>
                <c:pt idx="52">
                  <c:v>-130.46012843318252</c:v>
                </c:pt>
                <c:pt idx="53">
                  <c:v>-136.22896978465954</c:v>
                </c:pt>
                <c:pt idx="54">
                  <c:v>-139.85541506183108</c:v>
                </c:pt>
                <c:pt idx="55">
                  <c:v>-141.09232801204215</c:v>
                </c:pt>
                <c:pt idx="56">
                  <c:v>-139.85541506183108</c:v>
                </c:pt>
                <c:pt idx="57">
                  <c:v>-136.22896978465954</c:v>
                </c:pt>
                <c:pt idx="58">
                  <c:v>-130.46012843318255</c:v>
                </c:pt>
                <c:pt idx="59">
                  <c:v>-122.94202801204214</c:v>
                </c:pt>
                <c:pt idx="60">
                  <c:v>-114.18701464069073</c:v>
                </c:pt>
                <c:pt idx="61">
                  <c:v>-104.79172801204223</c:v>
                </c:pt>
                <c:pt idx="62">
                  <c:v>-95.396441383393622</c:v>
                </c:pt>
                <c:pt idx="63">
                  <c:v>-86.641428012042184</c:v>
                </c:pt>
                <c:pt idx="64">
                  <c:v>-79.123327590901766</c:v>
                </c:pt>
                <c:pt idx="65">
                  <c:v>-73.354486239424801</c:v>
                </c:pt>
                <c:pt idx="66">
                  <c:v>-69.728040962253203</c:v>
                </c:pt>
                <c:pt idx="67">
                  <c:v>-68.491128012042154</c:v>
                </c:pt>
                <c:pt idx="68">
                  <c:v>-69.728040962253189</c:v>
                </c:pt>
                <c:pt idx="69">
                  <c:v>-73.354486239424773</c:v>
                </c:pt>
                <c:pt idx="70">
                  <c:v>-79.123327590901724</c:v>
                </c:pt>
                <c:pt idx="71">
                  <c:v>-86.641428012042155</c:v>
                </c:pt>
                <c:pt idx="72">
                  <c:v>-95.396441383393636</c:v>
                </c:pt>
                <c:pt idx="73">
                  <c:v>-104.79172801204213</c:v>
                </c:pt>
                <c:pt idx="74">
                  <c:v>-107.88691861660628</c:v>
                </c:pt>
                <c:pt idx="75">
                  <c:v>-116.64193198795779</c:v>
                </c:pt>
                <c:pt idx="76">
                  <c:v>-124.16003240909821</c:v>
                </c:pt>
                <c:pt idx="77">
                  <c:v>-129.92887376057516</c:v>
                </c:pt>
                <c:pt idx="78">
                  <c:v>-133.55531903774676</c:v>
                </c:pt>
                <c:pt idx="79">
                  <c:v>-134.79223198795782</c:v>
                </c:pt>
                <c:pt idx="80">
                  <c:v>-133.55531903774676</c:v>
                </c:pt>
                <c:pt idx="81">
                  <c:v>-129.92887376057521</c:v>
                </c:pt>
                <c:pt idx="82">
                  <c:v>-124.16003240909825</c:v>
                </c:pt>
                <c:pt idx="83">
                  <c:v>-116.64193198795795</c:v>
                </c:pt>
                <c:pt idx="84">
                  <c:v>-107.88691861660634</c:v>
                </c:pt>
                <c:pt idx="85">
                  <c:v>-98.491631987957845</c:v>
                </c:pt>
                <c:pt idx="86">
                  <c:v>-89.09634535930924</c:v>
                </c:pt>
                <c:pt idx="87">
                  <c:v>-80.341331987957872</c:v>
                </c:pt>
                <c:pt idx="88">
                  <c:v>-72.823231566817526</c:v>
                </c:pt>
                <c:pt idx="89">
                  <c:v>-67.054390215340476</c:v>
                </c:pt>
                <c:pt idx="90">
                  <c:v>-63.427944938168878</c:v>
                </c:pt>
                <c:pt idx="91">
                  <c:v>-62.191031987957821</c:v>
                </c:pt>
                <c:pt idx="92">
                  <c:v>-63.427944938168849</c:v>
                </c:pt>
                <c:pt idx="93">
                  <c:v>-67.054390215340362</c:v>
                </c:pt>
                <c:pt idx="94">
                  <c:v>-72.823231566817384</c:v>
                </c:pt>
                <c:pt idx="95">
                  <c:v>-80.341331987957801</c:v>
                </c:pt>
                <c:pt idx="96">
                  <c:v>-89.096345359309282</c:v>
                </c:pt>
                <c:pt idx="97">
                  <c:v>-98.491631987957774</c:v>
                </c:pt>
                <c:pt idx="98">
                  <c:v>-103.95887299485895</c:v>
                </c:pt>
                <c:pt idx="99">
                  <c:v>-112.71388636621043</c:v>
                </c:pt>
                <c:pt idx="100">
                  <c:v>-120.23198678735085</c:v>
                </c:pt>
                <c:pt idx="101">
                  <c:v>-126.00082813882788</c:v>
                </c:pt>
                <c:pt idx="102">
                  <c:v>-129.62727341599944</c:v>
                </c:pt>
                <c:pt idx="103">
                  <c:v>-130.86418636621048</c:v>
                </c:pt>
                <c:pt idx="104">
                  <c:v>-129.62727341599944</c:v>
                </c:pt>
                <c:pt idx="105">
                  <c:v>-126.00082813882786</c:v>
                </c:pt>
                <c:pt idx="106">
                  <c:v>-120.23198678735082</c:v>
                </c:pt>
                <c:pt idx="107">
                  <c:v>-112.71388636621049</c:v>
                </c:pt>
                <c:pt idx="108">
                  <c:v>-103.95887299485914</c:v>
                </c:pt>
                <c:pt idx="109">
                  <c:v>-94.563586366210515</c:v>
                </c:pt>
                <c:pt idx="110">
                  <c:v>-85.168299737562023</c:v>
                </c:pt>
                <c:pt idx="111">
                  <c:v>-76.413286366210428</c:v>
                </c:pt>
                <c:pt idx="112">
                  <c:v>-68.895185945070097</c:v>
                </c:pt>
                <c:pt idx="113">
                  <c:v>-63.126344593593132</c:v>
                </c:pt>
                <c:pt idx="114">
                  <c:v>-59.499899316421541</c:v>
                </c:pt>
                <c:pt idx="115">
                  <c:v>-58.262986366210484</c:v>
                </c:pt>
                <c:pt idx="116">
                  <c:v>-59.499899316421548</c:v>
                </c:pt>
                <c:pt idx="117">
                  <c:v>-63.126344593593096</c:v>
                </c:pt>
                <c:pt idx="118">
                  <c:v>-68.89518594507004</c:v>
                </c:pt>
                <c:pt idx="119">
                  <c:v>-76.413286366210457</c:v>
                </c:pt>
                <c:pt idx="120">
                  <c:v>-85.168299737561824</c:v>
                </c:pt>
                <c:pt idx="121">
                  <c:v>-94.563586366210316</c:v>
                </c:pt>
                <c:pt idx="122">
                  <c:v>-105.36077624615275</c:v>
                </c:pt>
                <c:pt idx="123">
                  <c:v>-114.11578961750413</c:v>
                </c:pt>
                <c:pt idx="124">
                  <c:v>-121.63389003864448</c:v>
                </c:pt>
                <c:pt idx="125">
                  <c:v>-127.40273139012152</c:v>
                </c:pt>
                <c:pt idx="126">
                  <c:v>-131.02917666729311</c:v>
                </c:pt>
                <c:pt idx="127">
                  <c:v>-132.26608961750421</c:v>
                </c:pt>
                <c:pt idx="128">
                  <c:v>-131.02917666729311</c:v>
                </c:pt>
                <c:pt idx="129">
                  <c:v>-127.40273139012164</c:v>
                </c:pt>
                <c:pt idx="130">
                  <c:v>-121.63389003864464</c:v>
                </c:pt>
                <c:pt idx="131">
                  <c:v>-114.11578961750421</c:v>
                </c:pt>
                <c:pt idx="132">
                  <c:v>-105.36077624615272</c:v>
                </c:pt>
                <c:pt idx="133">
                  <c:v>-95.965489617504105</c:v>
                </c:pt>
                <c:pt idx="134">
                  <c:v>-86.570202988855741</c:v>
                </c:pt>
                <c:pt idx="135">
                  <c:v>-77.815189617504259</c:v>
                </c:pt>
                <c:pt idx="136">
                  <c:v>-70.297089196363814</c:v>
                </c:pt>
                <c:pt idx="137">
                  <c:v>-64.528247844886792</c:v>
                </c:pt>
                <c:pt idx="138">
                  <c:v>-60.901802567715222</c:v>
                </c:pt>
                <c:pt idx="139">
                  <c:v>-59.664889617504194</c:v>
                </c:pt>
                <c:pt idx="140">
                  <c:v>-60.901802567715222</c:v>
                </c:pt>
                <c:pt idx="141">
                  <c:v>-64.528247844886792</c:v>
                </c:pt>
                <c:pt idx="142">
                  <c:v>-70.297089196363643</c:v>
                </c:pt>
                <c:pt idx="143">
                  <c:v>-77.815189617504274</c:v>
                </c:pt>
                <c:pt idx="144">
                  <c:v>-86.570202988855513</c:v>
                </c:pt>
                <c:pt idx="145">
                  <c:v>-95.965489617504133</c:v>
                </c:pt>
                <c:pt idx="146">
                  <c:v>-111.03696662864854</c:v>
                </c:pt>
                <c:pt idx="147">
                  <c:v>-119.7919799999998</c:v>
                </c:pt>
                <c:pt idx="148">
                  <c:v>-127.31008042114044</c:v>
                </c:pt>
                <c:pt idx="149">
                  <c:v>-133.07892177261732</c:v>
                </c:pt>
                <c:pt idx="150">
                  <c:v>-136.70536704978892</c:v>
                </c:pt>
                <c:pt idx="151">
                  <c:v>-137.94227999999998</c:v>
                </c:pt>
                <c:pt idx="152">
                  <c:v>-136.70536704978898</c:v>
                </c:pt>
                <c:pt idx="153">
                  <c:v>-133.07892177261743</c:v>
                </c:pt>
                <c:pt idx="154">
                  <c:v>-127.31008042114041</c:v>
                </c:pt>
                <c:pt idx="155">
                  <c:v>-119.79198000000001</c:v>
                </c:pt>
                <c:pt idx="156">
                  <c:v>-111.03696662864853</c:v>
                </c:pt>
                <c:pt idx="157">
                  <c:v>-101.64168000000016</c:v>
                </c:pt>
                <c:pt idx="158">
                  <c:v>-92.246393371351559</c:v>
                </c:pt>
                <c:pt idx="159">
                  <c:v>-83.491380000000049</c:v>
                </c:pt>
                <c:pt idx="160">
                  <c:v>-75.973279578859632</c:v>
                </c:pt>
                <c:pt idx="161">
                  <c:v>-70.204438227382582</c:v>
                </c:pt>
                <c:pt idx="162">
                  <c:v>-66.577992950211083</c:v>
                </c:pt>
                <c:pt idx="163">
                  <c:v>-65.341079999999991</c:v>
                </c:pt>
                <c:pt idx="164">
                  <c:v>-66.577992950211012</c:v>
                </c:pt>
                <c:pt idx="165">
                  <c:v>-70.204438227382454</c:v>
                </c:pt>
                <c:pt idx="166">
                  <c:v>-75.973279578859447</c:v>
                </c:pt>
                <c:pt idx="167">
                  <c:v>-83.491380000000063</c:v>
                </c:pt>
                <c:pt idx="168">
                  <c:v>-92.246393371351559</c:v>
                </c:pt>
                <c:pt idx="169">
                  <c:v>-101.64167999999992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CB-4CC1-9F62-2B873AB1441B}"/>
            </c:ext>
          </c:extLst>
        </c:ser>
        <c:ser>
          <c:idx val="1"/>
          <c:order val="1"/>
          <c:tx>
            <c:strRef>
              <c:f>'101v2'!$AL$3</c:f>
              <c:strCache>
                <c:ptCount val="1"/>
                <c:pt idx="0">
                  <c:v>Difference In Heat Transfer .75ACH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'101v2'!$L$4:$L$173</c:f>
              <c:numCache>
                <c:formatCode>0.0000</c:formatCode>
                <c:ptCount val="170"/>
                <c:pt idx="2" formatCode="0">
                  <c:v>1</c:v>
                </c:pt>
                <c:pt idx="3" formatCode="0">
                  <c:v>2</c:v>
                </c:pt>
                <c:pt idx="4" formatCode="0">
                  <c:v>3</c:v>
                </c:pt>
                <c:pt idx="5" formatCode="0">
                  <c:v>4</c:v>
                </c:pt>
                <c:pt idx="6" formatCode="0">
                  <c:v>5</c:v>
                </c:pt>
                <c:pt idx="7" formatCode="0">
                  <c:v>6</c:v>
                </c:pt>
                <c:pt idx="8" formatCode="0">
                  <c:v>7</c:v>
                </c:pt>
                <c:pt idx="9" formatCode="0">
                  <c:v>8</c:v>
                </c:pt>
                <c:pt idx="10" formatCode="0">
                  <c:v>9</c:v>
                </c:pt>
                <c:pt idx="11" formatCode="0">
                  <c:v>10</c:v>
                </c:pt>
                <c:pt idx="12" formatCode="0">
                  <c:v>11</c:v>
                </c:pt>
                <c:pt idx="13" formatCode="0">
                  <c:v>12</c:v>
                </c:pt>
                <c:pt idx="14" formatCode="0">
                  <c:v>13</c:v>
                </c:pt>
                <c:pt idx="15" formatCode="0">
                  <c:v>14</c:v>
                </c:pt>
                <c:pt idx="16" formatCode="0">
                  <c:v>15</c:v>
                </c:pt>
                <c:pt idx="17" formatCode="0">
                  <c:v>16</c:v>
                </c:pt>
                <c:pt idx="18" formatCode="0">
                  <c:v>17</c:v>
                </c:pt>
                <c:pt idx="19" formatCode="0">
                  <c:v>18</c:v>
                </c:pt>
                <c:pt idx="20" formatCode="0">
                  <c:v>19</c:v>
                </c:pt>
                <c:pt idx="21" formatCode="0">
                  <c:v>20</c:v>
                </c:pt>
                <c:pt idx="22" formatCode="0">
                  <c:v>21</c:v>
                </c:pt>
                <c:pt idx="23" formatCode="0">
                  <c:v>22</c:v>
                </c:pt>
                <c:pt idx="24" formatCode="0">
                  <c:v>23</c:v>
                </c:pt>
                <c:pt idx="25" formatCode="0">
                  <c:v>24</c:v>
                </c:pt>
                <c:pt idx="26" formatCode="0">
                  <c:v>25</c:v>
                </c:pt>
                <c:pt idx="27" formatCode="0">
                  <c:v>26</c:v>
                </c:pt>
                <c:pt idx="28" formatCode="0">
                  <c:v>27</c:v>
                </c:pt>
                <c:pt idx="29" formatCode="0">
                  <c:v>28</c:v>
                </c:pt>
                <c:pt idx="30" formatCode="0">
                  <c:v>29</c:v>
                </c:pt>
                <c:pt idx="31" formatCode="0">
                  <c:v>30</c:v>
                </c:pt>
                <c:pt idx="32" formatCode="0">
                  <c:v>31</c:v>
                </c:pt>
                <c:pt idx="33" formatCode="0">
                  <c:v>32</c:v>
                </c:pt>
                <c:pt idx="34" formatCode="0">
                  <c:v>33</c:v>
                </c:pt>
                <c:pt idx="35" formatCode="0">
                  <c:v>34</c:v>
                </c:pt>
                <c:pt idx="36" formatCode="0">
                  <c:v>35</c:v>
                </c:pt>
                <c:pt idx="37" formatCode="0">
                  <c:v>36</c:v>
                </c:pt>
                <c:pt idx="38" formatCode="0">
                  <c:v>37</c:v>
                </c:pt>
                <c:pt idx="39" formatCode="0">
                  <c:v>38</c:v>
                </c:pt>
                <c:pt idx="40" formatCode="0">
                  <c:v>39</c:v>
                </c:pt>
                <c:pt idx="41" formatCode="0">
                  <c:v>40</c:v>
                </c:pt>
                <c:pt idx="42" formatCode="0">
                  <c:v>41</c:v>
                </c:pt>
                <c:pt idx="43" formatCode="0">
                  <c:v>42</c:v>
                </c:pt>
                <c:pt idx="44" formatCode="0">
                  <c:v>43</c:v>
                </c:pt>
                <c:pt idx="45" formatCode="0">
                  <c:v>44</c:v>
                </c:pt>
                <c:pt idx="46" formatCode="0">
                  <c:v>45</c:v>
                </c:pt>
                <c:pt idx="47" formatCode="0">
                  <c:v>46</c:v>
                </c:pt>
                <c:pt idx="48" formatCode="0">
                  <c:v>47</c:v>
                </c:pt>
                <c:pt idx="49" formatCode="0">
                  <c:v>48</c:v>
                </c:pt>
                <c:pt idx="50" formatCode="0">
                  <c:v>49</c:v>
                </c:pt>
                <c:pt idx="51" formatCode="0">
                  <c:v>50</c:v>
                </c:pt>
                <c:pt idx="52" formatCode="0">
                  <c:v>51</c:v>
                </c:pt>
                <c:pt idx="53" formatCode="0">
                  <c:v>52</c:v>
                </c:pt>
                <c:pt idx="54" formatCode="0">
                  <c:v>53</c:v>
                </c:pt>
                <c:pt idx="55" formatCode="0">
                  <c:v>54</c:v>
                </c:pt>
                <c:pt idx="56" formatCode="0">
                  <c:v>55</c:v>
                </c:pt>
                <c:pt idx="57" formatCode="0">
                  <c:v>56</c:v>
                </c:pt>
                <c:pt idx="58" formatCode="0">
                  <c:v>57</c:v>
                </c:pt>
                <c:pt idx="59" formatCode="0">
                  <c:v>58</c:v>
                </c:pt>
                <c:pt idx="60" formatCode="0">
                  <c:v>59</c:v>
                </c:pt>
                <c:pt idx="61" formatCode="0">
                  <c:v>60</c:v>
                </c:pt>
                <c:pt idx="62" formatCode="0">
                  <c:v>61</c:v>
                </c:pt>
                <c:pt idx="63" formatCode="0">
                  <c:v>62</c:v>
                </c:pt>
                <c:pt idx="64" formatCode="0">
                  <c:v>63</c:v>
                </c:pt>
                <c:pt idx="65" formatCode="0">
                  <c:v>64</c:v>
                </c:pt>
                <c:pt idx="66" formatCode="0">
                  <c:v>65</c:v>
                </c:pt>
                <c:pt idx="67" formatCode="0">
                  <c:v>66</c:v>
                </c:pt>
                <c:pt idx="68" formatCode="0">
                  <c:v>67</c:v>
                </c:pt>
                <c:pt idx="69" formatCode="0">
                  <c:v>68</c:v>
                </c:pt>
                <c:pt idx="70" formatCode="0">
                  <c:v>69</c:v>
                </c:pt>
                <c:pt idx="71" formatCode="0">
                  <c:v>70</c:v>
                </c:pt>
                <c:pt idx="72" formatCode="0">
                  <c:v>71</c:v>
                </c:pt>
                <c:pt idx="73" formatCode="0">
                  <c:v>72</c:v>
                </c:pt>
                <c:pt idx="74" formatCode="0">
                  <c:v>73</c:v>
                </c:pt>
                <c:pt idx="75" formatCode="0">
                  <c:v>74</c:v>
                </c:pt>
                <c:pt idx="76" formatCode="0">
                  <c:v>75</c:v>
                </c:pt>
                <c:pt idx="77" formatCode="0">
                  <c:v>76</c:v>
                </c:pt>
                <c:pt idx="78" formatCode="0">
                  <c:v>77</c:v>
                </c:pt>
                <c:pt idx="79" formatCode="0">
                  <c:v>78</c:v>
                </c:pt>
                <c:pt idx="80" formatCode="0">
                  <c:v>79</c:v>
                </c:pt>
                <c:pt idx="81" formatCode="0">
                  <c:v>80</c:v>
                </c:pt>
                <c:pt idx="82" formatCode="0">
                  <c:v>81</c:v>
                </c:pt>
                <c:pt idx="83" formatCode="0">
                  <c:v>82</c:v>
                </c:pt>
                <c:pt idx="84" formatCode="0">
                  <c:v>83</c:v>
                </c:pt>
                <c:pt idx="85" formatCode="0">
                  <c:v>84</c:v>
                </c:pt>
                <c:pt idx="86" formatCode="0">
                  <c:v>85</c:v>
                </c:pt>
                <c:pt idx="87" formatCode="0">
                  <c:v>86</c:v>
                </c:pt>
                <c:pt idx="88" formatCode="0">
                  <c:v>87</c:v>
                </c:pt>
                <c:pt idx="89" formatCode="0">
                  <c:v>88</c:v>
                </c:pt>
                <c:pt idx="90" formatCode="0">
                  <c:v>89</c:v>
                </c:pt>
                <c:pt idx="91" formatCode="0">
                  <c:v>90</c:v>
                </c:pt>
                <c:pt idx="92" formatCode="0">
                  <c:v>91</c:v>
                </c:pt>
                <c:pt idx="93" formatCode="0">
                  <c:v>92</c:v>
                </c:pt>
                <c:pt idx="94" formatCode="0">
                  <c:v>93</c:v>
                </c:pt>
                <c:pt idx="95" formatCode="0">
                  <c:v>94</c:v>
                </c:pt>
                <c:pt idx="96" formatCode="0">
                  <c:v>95</c:v>
                </c:pt>
                <c:pt idx="97" formatCode="0">
                  <c:v>96</c:v>
                </c:pt>
                <c:pt idx="98" formatCode="0">
                  <c:v>97</c:v>
                </c:pt>
                <c:pt idx="99" formatCode="0">
                  <c:v>98</c:v>
                </c:pt>
                <c:pt idx="100" formatCode="0">
                  <c:v>99</c:v>
                </c:pt>
                <c:pt idx="101" formatCode="0">
                  <c:v>100</c:v>
                </c:pt>
                <c:pt idx="102" formatCode="0">
                  <c:v>101</c:v>
                </c:pt>
                <c:pt idx="103" formatCode="0">
                  <c:v>102</c:v>
                </c:pt>
                <c:pt idx="104" formatCode="0">
                  <c:v>103</c:v>
                </c:pt>
                <c:pt idx="105" formatCode="0">
                  <c:v>104</c:v>
                </c:pt>
                <c:pt idx="106" formatCode="0">
                  <c:v>105</c:v>
                </c:pt>
                <c:pt idx="107" formatCode="0">
                  <c:v>106</c:v>
                </c:pt>
                <c:pt idx="108" formatCode="0">
                  <c:v>107</c:v>
                </c:pt>
                <c:pt idx="109" formatCode="0">
                  <c:v>108</c:v>
                </c:pt>
                <c:pt idx="110" formatCode="0">
                  <c:v>109</c:v>
                </c:pt>
                <c:pt idx="111" formatCode="0">
                  <c:v>110</c:v>
                </c:pt>
                <c:pt idx="112" formatCode="0">
                  <c:v>111</c:v>
                </c:pt>
                <c:pt idx="113" formatCode="0">
                  <c:v>112</c:v>
                </c:pt>
                <c:pt idx="114" formatCode="0">
                  <c:v>113</c:v>
                </c:pt>
                <c:pt idx="115" formatCode="0">
                  <c:v>114</c:v>
                </c:pt>
                <c:pt idx="116" formatCode="0">
                  <c:v>115</c:v>
                </c:pt>
                <c:pt idx="117" formatCode="0">
                  <c:v>116</c:v>
                </c:pt>
                <c:pt idx="118" formatCode="0">
                  <c:v>117</c:v>
                </c:pt>
                <c:pt idx="119" formatCode="0">
                  <c:v>118</c:v>
                </c:pt>
                <c:pt idx="120" formatCode="0">
                  <c:v>119</c:v>
                </c:pt>
                <c:pt idx="121" formatCode="0">
                  <c:v>120</c:v>
                </c:pt>
                <c:pt idx="122" formatCode="0">
                  <c:v>121</c:v>
                </c:pt>
                <c:pt idx="123" formatCode="0">
                  <c:v>122</c:v>
                </c:pt>
                <c:pt idx="124" formatCode="0">
                  <c:v>123</c:v>
                </c:pt>
                <c:pt idx="125" formatCode="0">
                  <c:v>124</c:v>
                </c:pt>
                <c:pt idx="126" formatCode="0">
                  <c:v>125</c:v>
                </c:pt>
                <c:pt idx="127" formatCode="0">
                  <c:v>126</c:v>
                </c:pt>
                <c:pt idx="128" formatCode="0">
                  <c:v>127</c:v>
                </c:pt>
                <c:pt idx="129" formatCode="0">
                  <c:v>128</c:v>
                </c:pt>
                <c:pt idx="130" formatCode="0">
                  <c:v>129</c:v>
                </c:pt>
                <c:pt idx="131" formatCode="0">
                  <c:v>130</c:v>
                </c:pt>
                <c:pt idx="132" formatCode="0">
                  <c:v>131</c:v>
                </c:pt>
                <c:pt idx="133" formatCode="0">
                  <c:v>132</c:v>
                </c:pt>
                <c:pt idx="134" formatCode="0">
                  <c:v>133</c:v>
                </c:pt>
                <c:pt idx="135" formatCode="0">
                  <c:v>134</c:v>
                </c:pt>
                <c:pt idx="136" formatCode="0">
                  <c:v>135</c:v>
                </c:pt>
                <c:pt idx="137" formatCode="0">
                  <c:v>136</c:v>
                </c:pt>
                <c:pt idx="138" formatCode="0">
                  <c:v>137</c:v>
                </c:pt>
                <c:pt idx="139" formatCode="0">
                  <c:v>138</c:v>
                </c:pt>
                <c:pt idx="140" formatCode="0">
                  <c:v>139</c:v>
                </c:pt>
                <c:pt idx="141" formatCode="0">
                  <c:v>140</c:v>
                </c:pt>
                <c:pt idx="142" formatCode="0">
                  <c:v>141</c:v>
                </c:pt>
                <c:pt idx="143" formatCode="0">
                  <c:v>142</c:v>
                </c:pt>
                <c:pt idx="144" formatCode="0">
                  <c:v>143</c:v>
                </c:pt>
                <c:pt idx="145" formatCode="0">
                  <c:v>144</c:v>
                </c:pt>
                <c:pt idx="146" formatCode="0">
                  <c:v>145</c:v>
                </c:pt>
                <c:pt idx="147" formatCode="0">
                  <c:v>146</c:v>
                </c:pt>
                <c:pt idx="148" formatCode="0">
                  <c:v>147</c:v>
                </c:pt>
                <c:pt idx="149" formatCode="0">
                  <c:v>148</c:v>
                </c:pt>
                <c:pt idx="150" formatCode="0">
                  <c:v>149</c:v>
                </c:pt>
                <c:pt idx="151" formatCode="0">
                  <c:v>150</c:v>
                </c:pt>
                <c:pt idx="152" formatCode="0">
                  <c:v>151</c:v>
                </c:pt>
                <c:pt idx="153" formatCode="0">
                  <c:v>152</c:v>
                </c:pt>
                <c:pt idx="154" formatCode="0">
                  <c:v>153</c:v>
                </c:pt>
                <c:pt idx="155" formatCode="0">
                  <c:v>154</c:v>
                </c:pt>
                <c:pt idx="156" formatCode="0">
                  <c:v>155</c:v>
                </c:pt>
                <c:pt idx="157" formatCode="0">
                  <c:v>156</c:v>
                </c:pt>
                <c:pt idx="158" formatCode="0">
                  <c:v>157</c:v>
                </c:pt>
                <c:pt idx="159" formatCode="0">
                  <c:v>158</c:v>
                </c:pt>
                <c:pt idx="160" formatCode="0">
                  <c:v>159</c:v>
                </c:pt>
                <c:pt idx="161" formatCode="0">
                  <c:v>160</c:v>
                </c:pt>
                <c:pt idx="162" formatCode="0">
                  <c:v>161</c:v>
                </c:pt>
                <c:pt idx="163" formatCode="0">
                  <c:v>162</c:v>
                </c:pt>
                <c:pt idx="164" formatCode="0">
                  <c:v>163</c:v>
                </c:pt>
                <c:pt idx="165" formatCode="0">
                  <c:v>164</c:v>
                </c:pt>
                <c:pt idx="166" formatCode="0">
                  <c:v>165</c:v>
                </c:pt>
                <c:pt idx="167" formatCode="0">
                  <c:v>166</c:v>
                </c:pt>
                <c:pt idx="168" formatCode="0">
                  <c:v>167</c:v>
                </c:pt>
                <c:pt idx="169" formatCode="0">
                  <c:v>168</c:v>
                </c:pt>
              </c:numCache>
            </c:numRef>
          </c:cat>
          <c:val>
            <c:numRef>
              <c:f>'101v2'!$AL$4:$AL$173</c:f>
              <c:numCache>
                <c:formatCode>0.0000</c:formatCode>
                <c:ptCount val="170"/>
                <c:pt idx="2">
                  <c:v>-186.24428767644835</c:v>
                </c:pt>
                <c:pt idx="3">
                  <c:v>-200.21504530739338</c:v>
                </c:pt>
                <c:pt idx="4">
                  <c:v>-212.21200686230696</c:v>
                </c:pt>
                <c:pt idx="5">
                  <c:v>-221.41759923713823</c:v>
                </c:pt>
                <c:pt idx="6">
                  <c:v>-227.20447652450309</c:v>
                </c:pt>
                <c:pt idx="7">
                  <c:v>-229.17827260053446</c:v>
                </c:pt>
                <c:pt idx="8">
                  <c:v>-227.20447652450309</c:v>
                </c:pt>
                <c:pt idx="9">
                  <c:v>-221.41759923713823</c:v>
                </c:pt>
                <c:pt idx="10">
                  <c:v>-212.21200686230696</c:v>
                </c:pt>
                <c:pt idx="11">
                  <c:v>-200.21504530739338</c:v>
                </c:pt>
                <c:pt idx="12">
                  <c:v>-186.24428767644835</c:v>
                </c:pt>
                <c:pt idx="13">
                  <c:v>-171.25181801425222</c:v>
                </c:pt>
                <c:pt idx="14">
                  <c:v>-156.25934835205615</c:v>
                </c:pt>
                <c:pt idx="15">
                  <c:v>-142.28859072111115</c:v>
                </c:pt>
                <c:pt idx="16">
                  <c:v>-130.29162916619751</c:v>
                </c:pt>
                <c:pt idx="17">
                  <c:v>-121.08603679136624</c:v>
                </c:pt>
                <c:pt idx="18">
                  <c:v>-115.29915950400144</c:v>
                </c:pt>
                <c:pt idx="19">
                  <c:v>-113.32536342797</c:v>
                </c:pt>
                <c:pt idx="20">
                  <c:v>-115.29915950400139</c:v>
                </c:pt>
                <c:pt idx="21">
                  <c:v>-121.08603679136627</c:v>
                </c:pt>
                <c:pt idx="22">
                  <c:v>-130.29162916619748</c:v>
                </c:pt>
                <c:pt idx="23">
                  <c:v>-142.28859072111112</c:v>
                </c:pt>
                <c:pt idx="24">
                  <c:v>-156.25934835205607</c:v>
                </c:pt>
                <c:pt idx="25">
                  <c:v>-171.25181801425225</c:v>
                </c:pt>
                <c:pt idx="26">
                  <c:v>-188.48136598976626</c:v>
                </c:pt>
                <c:pt idx="27">
                  <c:v>-202.45212362071121</c:v>
                </c:pt>
                <c:pt idx="28">
                  <c:v>-214.44908517562484</c:v>
                </c:pt>
                <c:pt idx="29">
                  <c:v>-223.65467755045614</c:v>
                </c:pt>
                <c:pt idx="30">
                  <c:v>-229.44155483782095</c:v>
                </c:pt>
                <c:pt idx="31">
                  <c:v>-231.41535091385234</c:v>
                </c:pt>
                <c:pt idx="32">
                  <c:v>-229.441554837821</c:v>
                </c:pt>
                <c:pt idx="33">
                  <c:v>-223.65467755045614</c:v>
                </c:pt>
                <c:pt idx="34">
                  <c:v>-214.44908517562484</c:v>
                </c:pt>
                <c:pt idx="35">
                  <c:v>-202.45212362071121</c:v>
                </c:pt>
                <c:pt idx="36">
                  <c:v>-188.48136598976618</c:v>
                </c:pt>
                <c:pt idx="37">
                  <c:v>-173.48889632757016</c:v>
                </c:pt>
                <c:pt idx="38">
                  <c:v>-158.49642666537406</c:v>
                </c:pt>
                <c:pt idx="39">
                  <c:v>-144.52566903442903</c:v>
                </c:pt>
                <c:pt idx="40">
                  <c:v>-132.52870747951545</c:v>
                </c:pt>
                <c:pt idx="41">
                  <c:v>-123.32311510468409</c:v>
                </c:pt>
                <c:pt idx="42">
                  <c:v>-117.53623781731929</c:v>
                </c:pt>
                <c:pt idx="43">
                  <c:v>-115.56244174128791</c:v>
                </c:pt>
                <c:pt idx="44">
                  <c:v>-117.53623781731926</c:v>
                </c:pt>
                <c:pt idx="45">
                  <c:v>-123.32311510468409</c:v>
                </c:pt>
                <c:pt idx="46">
                  <c:v>-132.52870747951542</c:v>
                </c:pt>
                <c:pt idx="47">
                  <c:v>-144.52566903442894</c:v>
                </c:pt>
                <c:pt idx="48">
                  <c:v>-158.496426665374</c:v>
                </c:pt>
                <c:pt idx="49">
                  <c:v>-173.48889632757007</c:v>
                </c:pt>
                <c:pt idx="50">
                  <c:v>-182.2132118457302</c:v>
                </c:pt>
                <c:pt idx="51">
                  <c:v>-196.18396947667534</c:v>
                </c:pt>
                <c:pt idx="52">
                  <c:v>-208.18093103158884</c:v>
                </c:pt>
                <c:pt idx="53">
                  <c:v>-217.38652340642017</c:v>
                </c:pt>
                <c:pt idx="54">
                  <c:v>-223.17340069378503</c:v>
                </c:pt>
                <c:pt idx="55">
                  <c:v>-225.14719676981639</c:v>
                </c:pt>
                <c:pt idx="56">
                  <c:v>-223.17340069378503</c:v>
                </c:pt>
                <c:pt idx="57">
                  <c:v>-217.38652340642017</c:v>
                </c:pt>
                <c:pt idx="58">
                  <c:v>-208.18093103158893</c:v>
                </c:pt>
                <c:pt idx="59">
                  <c:v>-196.18396947667526</c:v>
                </c:pt>
                <c:pt idx="60">
                  <c:v>-182.21321184573031</c:v>
                </c:pt>
                <c:pt idx="61">
                  <c:v>-167.22074218353424</c:v>
                </c:pt>
                <c:pt idx="62">
                  <c:v>-152.22827252133811</c:v>
                </c:pt>
                <c:pt idx="63">
                  <c:v>-138.25751489039311</c:v>
                </c:pt>
                <c:pt idx="64">
                  <c:v>-126.26055333547941</c:v>
                </c:pt>
                <c:pt idx="65">
                  <c:v>-117.0549609606482</c:v>
                </c:pt>
                <c:pt idx="66">
                  <c:v>-111.26808367328331</c:v>
                </c:pt>
                <c:pt idx="67">
                  <c:v>-109.29428759725194</c:v>
                </c:pt>
                <c:pt idx="68">
                  <c:v>-111.26808367328329</c:v>
                </c:pt>
                <c:pt idx="69">
                  <c:v>-117.05496096064815</c:v>
                </c:pt>
                <c:pt idx="70">
                  <c:v>-126.26055333547936</c:v>
                </c:pt>
                <c:pt idx="71">
                  <c:v>-138.25751489039305</c:v>
                </c:pt>
                <c:pt idx="72">
                  <c:v>-152.22827252133811</c:v>
                </c:pt>
                <c:pt idx="73">
                  <c:v>-167.22074218353407</c:v>
                </c:pt>
                <c:pt idx="74">
                  <c:v>-172.15987316184226</c:v>
                </c:pt>
                <c:pt idx="75">
                  <c:v>-186.13063079278737</c:v>
                </c:pt>
                <c:pt idx="76">
                  <c:v>-198.12759234770107</c:v>
                </c:pt>
                <c:pt idx="77">
                  <c:v>-207.33318472253228</c:v>
                </c:pt>
                <c:pt idx="78">
                  <c:v>-213.12006200989717</c:v>
                </c:pt>
                <c:pt idx="79">
                  <c:v>-215.09385808592853</c:v>
                </c:pt>
                <c:pt idx="80">
                  <c:v>-213.12006200989717</c:v>
                </c:pt>
                <c:pt idx="81">
                  <c:v>-207.33318472253231</c:v>
                </c:pt>
                <c:pt idx="82">
                  <c:v>-198.12759234770115</c:v>
                </c:pt>
                <c:pt idx="83">
                  <c:v>-186.13063079278766</c:v>
                </c:pt>
                <c:pt idx="84">
                  <c:v>-172.15987316184237</c:v>
                </c:pt>
                <c:pt idx="85">
                  <c:v>-157.16740349964638</c:v>
                </c:pt>
                <c:pt idx="86">
                  <c:v>-142.17493383745023</c:v>
                </c:pt>
                <c:pt idx="87">
                  <c:v>-128.20417620650528</c:v>
                </c:pt>
                <c:pt idx="88">
                  <c:v>-116.2072146515917</c:v>
                </c:pt>
                <c:pt idx="89">
                  <c:v>-107.00162227676037</c:v>
                </c:pt>
                <c:pt idx="90">
                  <c:v>-101.21474498939548</c:v>
                </c:pt>
                <c:pt idx="91">
                  <c:v>-99.240948913364107</c:v>
                </c:pt>
                <c:pt idx="92">
                  <c:v>-101.21474498939544</c:v>
                </c:pt>
                <c:pt idx="93">
                  <c:v>-107.0016222767602</c:v>
                </c:pt>
                <c:pt idx="94">
                  <c:v>-116.2072146515915</c:v>
                </c:pt>
                <c:pt idx="95">
                  <c:v>-128.20417620650517</c:v>
                </c:pt>
                <c:pt idx="96">
                  <c:v>-142.17493383745028</c:v>
                </c:pt>
                <c:pt idx="97">
                  <c:v>-157.1674034996463</c:v>
                </c:pt>
                <c:pt idx="98">
                  <c:v>-165.89171901780631</c:v>
                </c:pt>
                <c:pt idx="99">
                  <c:v>-179.8624766487514</c:v>
                </c:pt>
                <c:pt idx="100">
                  <c:v>-191.85943820366506</c:v>
                </c:pt>
                <c:pt idx="101">
                  <c:v>-201.06503057849636</c:v>
                </c:pt>
                <c:pt idx="102">
                  <c:v>-206.85190786586122</c:v>
                </c:pt>
                <c:pt idx="103">
                  <c:v>-208.82570394189261</c:v>
                </c:pt>
                <c:pt idx="104">
                  <c:v>-206.85190786586122</c:v>
                </c:pt>
                <c:pt idx="105">
                  <c:v>-201.06503057849636</c:v>
                </c:pt>
                <c:pt idx="106">
                  <c:v>-191.85943820366504</c:v>
                </c:pt>
                <c:pt idx="107">
                  <c:v>-179.86247664875151</c:v>
                </c:pt>
                <c:pt idx="108">
                  <c:v>-165.89171901780662</c:v>
                </c:pt>
                <c:pt idx="109">
                  <c:v>-150.89924935561044</c:v>
                </c:pt>
                <c:pt idx="110">
                  <c:v>-135.90677969341442</c:v>
                </c:pt>
                <c:pt idx="111">
                  <c:v>-121.93602206246916</c:v>
                </c:pt>
                <c:pt idx="112">
                  <c:v>-109.9390605075556</c:v>
                </c:pt>
                <c:pt idx="113">
                  <c:v>-100.7334681327244</c:v>
                </c:pt>
                <c:pt idx="114">
                  <c:v>-94.946590845359523</c:v>
                </c:pt>
                <c:pt idx="115">
                  <c:v>-92.972794769328118</c:v>
                </c:pt>
                <c:pt idx="116">
                  <c:v>-94.946590845359538</c:v>
                </c:pt>
                <c:pt idx="117">
                  <c:v>-100.73346813272435</c:v>
                </c:pt>
                <c:pt idx="118">
                  <c:v>-109.93906050755552</c:v>
                </c:pt>
                <c:pt idx="119">
                  <c:v>-121.93602206246922</c:v>
                </c:pt>
                <c:pt idx="120">
                  <c:v>-135.90677969341414</c:v>
                </c:pt>
                <c:pt idx="121">
                  <c:v>-150.89924935561012</c:v>
                </c:pt>
                <c:pt idx="122">
                  <c:v>-168.12879733112433</c:v>
                </c:pt>
                <c:pt idx="123">
                  <c:v>-182.09955496206925</c:v>
                </c:pt>
                <c:pt idx="124">
                  <c:v>-194.09651651698283</c:v>
                </c:pt>
                <c:pt idx="125">
                  <c:v>-203.30210889181416</c:v>
                </c:pt>
                <c:pt idx="126">
                  <c:v>-209.08898617917902</c:v>
                </c:pt>
                <c:pt idx="127">
                  <c:v>-211.06278225521044</c:v>
                </c:pt>
                <c:pt idx="128">
                  <c:v>-209.08898617917902</c:v>
                </c:pt>
                <c:pt idx="129">
                  <c:v>-203.30210889181438</c:v>
                </c:pt>
                <c:pt idx="130">
                  <c:v>-194.09651651698306</c:v>
                </c:pt>
                <c:pt idx="131">
                  <c:v>-182.09955496206939</c:v>
                </c:pt>
                <c:pt idx="132">
                  <c:v>-168.12879733112428</c:v>
                </c:pt>
                <c:pt idx="133">
                  <c:v>-153.13632766892812</c:v>
                </c:pt>
                <c:pt idx="134">
                  <c:v>-138.1438580067323</c:v>
                </c:pt>
                <c:pt idx="135">
                  <c:v>-124.17310037578721</c:v>
                </c:pt>
                <c:pt idx="136">
                  <c:v>-112.17613882087349</c:v>
                </c:pt>
                <c:pt idx="137">
                  <c:v>-102.97054644604221</c:v>
                </c:pt>
                <c:pt idx="138">
                  <c:v>-97.183669158677347</c:v>
                </c:pt>
                <c:pt idx="139">
                  <c:v>-95.209873082645984</c:v>
                </c:pt>
                <c:pt idx="140">
                  <c:v>-97.183669158677347</c:v>
                </c:pt>
                <c:pt idx="141">
                  <c:v>-102.97054644604221</c:v>
                </c:pt>
                <c:pt idx="142">
                  <c:v>-112.17613882087322</c:v>
                </c:pt>
                <c:pt idx="143">
                  <c:v>-124.17310037578724</c:v>
                </c:pt>
                <c:pt idx="144">
                  <c:v>-138.14385800673196</c:v>
                </c:pt>
                <c:pt idx="145">
                  <c:v>-153.13632766892812</c:v>
                </c:pt>
                <c:pt idx="146">
                  <c:v>-177.18654250378634</c:v>
                </c:pt>
                <c:pt idx="147">
                  <c:v>-191.15730013473109</c:v>
                </c:pt>
                <c:pt idx="148">
                  <c:v>-203.15426168964507</c:v>
                </c:pt>
                <c:pt idx="149">
                  <c:v>-212.35985406447617</c:v>
                </c:pt>
                <c:pt idx="150">
                  <c:v>-218.14673135184108</c:v>
                </c:pt>
                <c:pt idx="151">
                  <c:v>-220.12052742787245</c:v>
                </c:pt>
                <c:pt idx="152">
                  <c:v>-218.14673135184117</c:v>
                </c:pt>
                <c:pt idx="153">
                  <c:v>-212.35985406447637</c:v>
                </c:pt>
                <c:pt idx="154">
                  <c:v>-203.15426168964507</c:v>
                </c:pt>
                <c:pt idx="155">
                  <c:v>-191.15730013473143</c:v>
                </c:pt>
                <c:pt idx="156">
                  <c:v>-177.18654250378631</c:v>
                </c:pt>
                <c:pt idx="157">
                  <c:v>-162.1940728415905</c:v>
                </c:pt>
                <c:pt idx="158">
                  <c:v>-147.20160317939437</c:v>
                </c:pt>
                <c:pt idx="159">
                  <c:v>-133.23084554844925</c:v>
                </c:pt>
                <c:pt idx="160">
                  <c:v>-121.23388399353556</c:v>
                </c:pt>
                <c:pt idx="161">
                  <c:v>-112.0282916187042</c:v>
                </c:pt>
                <c:pt idx="162">
                  <c:v>-106.24141433133944</c:v>
                </c:pt>
                <c:pt idx="163">
                  <c:v>-104.26761825530801</c:v>
                </c:pt>
                <c:pt idx="164">
                  <c:v>-106.24141433133933</c:v>
                </c:pt>
                <c:pt idx="165">
                  <c:v>-112.02829161870402</c:v>
                </c:pt>
                <c:pt idx="166">
                  <c:v>-121.23388399353524</c:v>
                </c:pt>
                <c:pt idx="167">
                  <c:v>-133.23084554844922</c:v>
                </c:pt>
                <c:pt idx="168">
                  <c:v>-147.20160317939437</c:v>
                </c:pt>
                <c:pt idx="169">
                  <c:v>-162.19407284159013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CB-4CC1-9F62-2B873AB1441B}"/>
            </c:ext>
          </c:extLst>
        </c:ser>
        <c:ser>
          <c:idx val="2"/>
          <c:order val="2"/>
          <c:tx>
            <c:strRef>
              <c:f>'101v2'!$AM$3</c:f>
              <c:strCache>
                <c:ptCount val="1"/>
                <c:pt idx="0">
                  <c:v>Difference In Heat Loss (Vent 3ACH)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'101v2'!$L$4:$L$173</c:f>
              <c:numCache>
                <c:formatCode>0.0000</c:formatCode>
                <c:ptCount val="170"/>
                <c:pt idx="2" formatCode="0">
                  <c:v>1</c:v>
                </c:pt>
                <c:pt idx="3" formatCode="0">
                  <c:v>2</c:v>
                </c:pt>
                <c:pt idx="4" formatCode="0">
                  <c:v>3</c:v>
                </c:pt>
                <c:pt idx="5" formatCode="0">
                  <c:v>4</c:v>
                </c:pt>
                <c:pt idx="6" formatCode="0">
                  <c:v>5</c:v>
                </c:pt>
                <c:pt idx="7" formatCode="0">
                  <c:v>6</c:v>
                </c:pt>
                <c:pt idx="8" formatCode="0">
                  <c:v>7</c:v>
                </c:pt>
                <c:pt idx="9" formatCode="0">
                  <c:v>8</c:v>
                </c:pt>
                <c:pt idx="10" formatCode="0">
                  <c:v>9</c:v>
                </c:pt>
                <c:pt idx="11" formatCode="0">
                  <c:v>10</c:v>
                </c:pt>
                <c:pt idx="12" formatCode="0">
                  <c:v>11</c:v>
                </c:pt>
                <c:pt idx="13" formatCode="0">
                  <c:v>12</c:v>
                </c:pt>
                <c:pt idx="14" formatCode="0">
                  <c:v>13</c:v>
                </c:pt>
                <c:pt idx="15" formatCode="0">
                  <c:v>14</c:v>
                </c:pt>
                <c:pt idx="16" formatCode="0">
                  <c:v>15</c:v>
                </c:pt>
                <c:pt idx="17" formatCode="0">
                  <c:v>16</c:v>
                </c:pt>
                <c:pt idx="18" formatCode="0">
                  <c:v>17</c:v>
                </c:pt>
                <c:pt idx="19" formatCode="0">
                  <c:v>18</c:v>
                </c:pt>
                <c:pt idx="20" formatCode="0">
                  <c:v>19</c:v>
                </c:pt>
                <c:pt idx="21" formatCode="0">
                  <c:v>20</c:v>
                </c:pt>
                <c:pt idx="22" formatCode="0">
                  <c:v>21</c:v>
                </c:pt>
                <c:pt idx="23" formatCode="0">
                  <c:v>22</c:v>
                </c:pt>
                <c:pt idx="24" formatCode="0">
                  <c:v>23</c:v>
                </c:pt>
                <c:pt idx="25" formatCode="0">
                  <c:v>24</c:v>
                </c:pt>
                <c:pt idx="26" formatCode="0">
                  <c:v>25</c:v>
                </c:pt>
                <c:pt idx="27" formatCode="0">
                  <c:v>26</c:v>
                </c:pt>
                <c:pt idx="28" formatCode="0">
                  <c:v>27</c:v>
                </c:pt>
                <c:pt idx="29" formatCode="0">
                  <c:v>28</c:v>
                </c:pt>
                <c:pt idx="30" formatCode="0">
                  <c:v>29</c:v>
                </c:pt>
                <c:pt idx="31" formatCode="0">
                  <c:v>30</c:v>
                </c:pt>
                <c:pt idx="32" formatCode="0">
                  <c:v>31</c:v>
                </c:pt>
                <c:pt idx="33" formatCode="0">
                  <c:v>32</c:v>
                </c:pt>
                <c:pt idx="34" formatCode="0">
                  <c:v>33</c:v>
                </c:pt>
                <c:pt idx="35" formatCode="0">
                  <c:v>34</c:v>
                </c:pt>
                <c:pt idx="36" formatCode="0">
                  <c:v>35</c:v>
                </c:pt>
                <c:pt idx="37" formatCode="0">
                  <c:v>36</c:v>
                </c:pt>
                <c:pt idx="38" formatCode="0">
                  <c:v>37</c:v>
                </c:pt>
                <c:pt idx="39" formatCode="0">
                  <c:v>38</c:v>
                </c:pt>
                <c:pt idx="40" formatCode="0">
                  <c:v>39</c:v>
                </c:pt>
                <c:pt idx="41" formatCode="0">
                  <c:v>40</c:v>
                </c:pt>
                <c:pt idx="42" formatCode="0">
                  <c:v>41</c:v>
                </c:pt>
                <c:pt idx="43" formatCode="0">
                  <c:v>42</c:v>
                </c:pt>
                <c:pt idx="44" formatCode="0">
                  <c:v>43</c:v>
                </c:pt>
                <c:pt idx="45" formatCode="0">
                  <c:v>44</c:v>
                </c:pt>
                <c:pt idx="46" formatCode="0">
                  <c:v>45</c:v>
                </c:pt>
                <c:pt idx="47" formatCode="0">
                  <c:v>46</c:v>
                </c:pt>
                <c:pt idx="48" formatCode="0">
                  <c:v>47</c:v>
                </c:pt>
                <c:pt idx="49" formatCode="0">
                  <c:v>48</c:v>
                </c:pt>
                <c:pt idx="50" formatCode="0">
                  <c:v>49</c:v>
                </c:pt>
                <c:pt idx="51" formatCode="0">
                  <c:v>50</c:v>
                </c:pt>
                <c:pt idx="52" formatCode="0">
                  <c:v>51</c:v>
                </c:pt>
                <c:pt idx="53" formatCode="0">
                  <c:v>52</c:v>
                </c:pt>
                <c:pt idx="54" formatCode="0">
                  <c:v>53</c:v>
                </c:pt>
                <c:pt idx="55" formatCode="0">
                  <c:v>54</c:v>
                </c:pt>
                <c:pt idx="56" formatCode="0">
                  <c:v>55</c:v>
                </c:pt>
                <c:pt idx="57" formatCode="0">
                  <c:v>56</c:v>
                </c:pt>
                <c:pt idx="58" formatCode="0">
                  <c:v>57</c:v>
                </c:pt>
                <c:pt idx="59" formatCode="0">
                  <c:v>58</c:v>
                </c:pt>
                <c:pt idx="60" formatCode="0">
                  <c:v>59</c:v>
                </c:pt>
                <c:pt idx="61" formatCode="0">
                  <c:v>60</c:v>
                </c:pt>
                <c:pt idx="62" formatCode="0">
                  <c:v>61</c:v>
                </c:pt>
                <c:pt idx="63" formatCode="0">
                  <c:v>62</c:v>
                </c:pt>
                <c:pt idx="64" formatCode="0">
                  <c:v>63</c:v>
                </c:pt>
                <c:pt idx="65" formatCode="0">
                  <c:v>64</c:v>
                </c:pt>
                <c:pt idx="66" formatCode="0">
                  <c:v>65</c:v>
                </c:pt>
                <c:pt idx="67" formatCode="0">
                  <c:v>66</c:v>
                </c:pt>
                <c:pt idx="68" formatCode="0">
                  <c:v>67</c:v>
                </c:pt>
                <c:pt idx="69" formatCode="0">
                  <c:v>68</c:v>
                </c:pt>
                <c:pt idx="70" formatCode="0">
                  <c:v>69</c:v>
                </c:pt>
                <c:pt idx="71" formatCode="0">
                  <c:v>70</c:v>
                </c:pt>
                <c:pt idx="72" formatCode="0">
                  <c:v>71</c:v>
                </c:pt>
                <c:pt idx="73" formatCode="0">
                  <c:v>72</c:v>
                </c:pt>
                <c:pt idx="74" formatCode="0">
                  <c:v>73</c:v>
                </c:pt>
                <c:pt idx="75" formatCode="0">
                  <c:v>74</c:v>
                </c:pt>
                <c:pt idx="76" formatCode="0">
                  <c:v>75</c:v>
                </c:pt>
                <c:pt idx="77" formatCode="0">
                  <c:v>76</c:v>
                </c:pt>
                <c:pt idx="78" formatCode="0">
                  <c:v>77</c:v>
                </c:pt>
                <c:pt idx="79" formatCode="0">
                  <c:v>78</c:v>
                </c:pt>
                <c:pt idx="80" formatCode="0">
                  <c:v>79</c:v>
                </c:pt>
                <c:pt idx="81" formatCode="0">
                  <c:v>80</c:v>
                </c:pt>
                <c:pt idx="82" formatCode="0">
                  <c:v>81</c:v>
                </c:pt>
                <c:pt idx="83" formatCode="0">
                  <c:v>82</c:v>
                </c:pt>
                <c:pt idx="84" formatCode="0">
                  <c:v>83</c:v>
                </c:pt>
                <c:pt idx="85" formatCode="0">
                  <c:v>84</c:v>
                </c:pt>
                <c:pt idx="86" formatCode="0">
                  <c:v>85</c:v>
                </c:pt>
                <c:pt idx="87" formatCode="0">
                  <c:v>86</c:v>
                </c:pt>
                <c:pt idx="88" formatCode="0">
                  <c:v>87</c:v>
                </c:pt>
                <c:pt idx="89" formatCode="0">
                  <c:v>88</c:v>
                </c:pt>
                <c:pt idx="90" formatCode="0">
                  <c:v>89</c:v>
                </c:pt>
                <c:pt idx="91" formatCode="0">
                  <c:v>90</c:v>
                </c:pt>
                <c:pt idx="92" formatCode="0">
                  <c:v>91</c:v>
                </c:pt>
                <c:pt idx="93" formatCode="0">
                  <c:v>92</c:v>
                </c:pt>
                <c:pt idx="94" formatCode="0">
                  <c:v>93</c:v>
                </c:pt>
                <c:pt idx="95" formatCode="0">
                  <c:v>94</c:v>
                </c:pt>
                <c:pt idx="96" formatCode="0">
                  <c:v>95</c:v>
                </c:pt>
                <c:pt idx="97" formatCode="0">
                  <c:v>96</c:v>
                </c:pt>
                <c:pt idx="98" formatCode="0">
                  <c:v>97</c:v>
                </c:pt>
                <c:pt idx="99" formatCode="0">
                  <c:v>98</c:v>
                </c:pt>
                <c:pt idx="100" formatCode="0">
                  <c:v>99</c:v>
                </c:pt>
                <c:pt idx="101" formatCode="0">
                  <c:v>100</c:v>
                </c:pt>
                <c:pt idx="102" formatCode="0">
                  <c:v>101</c:v>
                </c:pt>
                <c:pt idx="103" formatCode="0">
                  <c:v>102</c:v>
                </c:pt>
                <c:pt idx="104" formatCode="0">
                  <c:v>103</c:v>
                </c:pt>
                <c:pt idx="105" formatCode="0">
                  <c:v>104</c:v>
                </c:pt>
                <c:pt idx="106" formatCode="0">
                  <c:v>105</c:v>
                </c:pt>
                <c:pt idx="107" formatCode="0">
                  <c:v>106</c:v>
                </c:pt>
                <c:pt idx="108" formatCode="0">
                  <c:v>107</c:v>
                </c:pt>
                <c:pt idx="109" formatCode="0">
                  <c:v>108</c:v>
                </c:pt>
                <c:pt idx="110" formatCode="0">
                  <c:v>109</c:v>
                </c:pt>
                <c:pt idx="111" formatCode="0">
                  <c:v>110</c:v>
                </c:pt>
                <c:pt idx="112" formatCode="0">
                  <c:v>111</c:v>
                </c:pt>
                <c:pt idx="113" formatCode="0">
                  <c:v>112</c:v>
                </c:pt>
                <c:pt idx="114" formatCode="0">
                  <c:v>113</c:v>
                </c:pt>
                <c:pt idx="115" formatCode="0">
                  <c:v>114</c:v>
                </c:pt>
                <c:pt idx="116" formatCode="0">
                  <c:v>115</c:v>
                </c:pt>
                <c:pt idx="117" formatCode="0">
                  <c:v>116</c:v>
                </c:pt>
                <c:pt idx="118" formatCode="0">
                  <c:v>117</c:v>
                </c:pt>
                <c:pt idx="119" formatCode="0">
                  <c:v>118</c:v>
                </c:pt>
                <c:pt idx="120" formatCode="0">
                  <c:v>119</c:v>
                </c:pt>
                <c:pt idx="121" formatCode="0">
                  <c:v>120</c:v>
                </c:pt>
                <c:pt idx="122" formatCode="0">
                  <c:v>121</c:v>
                </c:pt>
                <c:pt idx="123" formatCode="0">
                  <c:v>122</c:v>
                </c:pt>
                <c:pt idx="124" formatCode="0">
                  <c:v>123</c:v>
                </c:pt>
                <c:pt idx="125" formatCode="0">
                  <c:v>124</c:v>
                </c:pt>
                <c:pt idx="126" formatCode="0">
                  <c:v>125</c:v>
                </c:pt>
                <c:pt idx="127" formatCode="0">
                  <c:v>126</c:v>
                </c:pt>
                <c:pt idx="128" formatCode="0">
                  <c:v>127</c:v>
                </c:pt>
                <c:pt idx="129" formatCode="0">
                  <c:v>128</c:v>
                </c:pt>
                <c:pt idx="130" formatCode="0">
                  <c:v>129</c:v>
                </c:pt>
                <c:pt idx="131" formatCode="0">
                  <c:v>130</c:v>
                </c:pt>
                <c:pt idx="132" formatCode="0">
                  <c:v>131</c:v>
                </c:pt>
                <c:pt idx="133" formatCode="0">
                  <c:v>132</c:v>
                </c:pt>
                <c:pt idx="134" formatCode="0">
                  <c:v>133</c:v>
                </c:pt>
                <c:pt idx="135" formatCode="0">
                  <c:v>134</c:v>
                </c:pt>
                <c:pt idx="136" formatCode="0">
                  <c:v>135</c:v>
                </c:pt>
                <c:pt idx="137" formatCode="0">
                  <c:v>136</c:v>
                </c:pt>
                <c:pt idx="138" formatCode="0">
                  <c:v>137</c:v>
                </c:pt>
                <c:pt idx="139" formatCode="0">
                  <c:v>138</c:v>
                </c:pt>
                <c:pt idx="140" formatCode="0">
                  <c:v>139</c:v>
                </c:pt>
                <c:pt idx="141" formatCode="0">
                  <c:v>140</c:v>
                </c:pt>
                <c:pt idx="142" formatCode="0">
                  <c:v>141</c:v>
                </c:pt>
                <c:pt idx="143" formatCode="0">
                  <c:v>142</c:v>
                </c:pt>
                <c:pt idx="144" formatCode="0">
                  <c:v>143</c:v>
                </c:pt>
                <c:pt idx="145" formatCode="0">
                  <c:v>144</c:v>
                </c:pt>
                <c:pt idx="146" formatCode="0">
                  <c:v>145</c:v>
                </c:pt>
                <c:pt idx="147" formatCode="0">
                  <c:v>146</c:v>
                </c:pt>
                <c:pt idx="148" formatCode="0">
                  <c:v>147</c:v>
                </c:pt>
                <c:pt idx="149" formatCode="0">
                  <c:v>148</c:v>
                </c:pt>
                <c:pt idx="150" formatCode="0">
                  <c:v>149</c:v>
                </c:pt>
                <c:pt idx="151" formatCode="0">
                  <c:v>150</c:v>
                </c:pt>
                <c:pt idx="152" formatCode="0">
                  <c:v>151</c:v>
                </c:pt>
                <c:pt idx="153" formatCode="0">
                  <c:v>152</c:v>
                </c:pt>
                <c:pt idx="154" formatCode="0">
                  <c:v>153</c:v>
                </c:pt>
                <c:pt idx="155" formatCode="0">
                  <c:v>154</c:v>
                </c:pt>
                <c:pt idx="156" formatCode="0">
                  <c:v>155</c:v>
                </c:pt>
                <c:pt idx="157" formatCode="0">
                  <c:v>156</c:v>
                </c:pt>
                <c:pt idx="158" formatCode="0">
                  <c:v>157</c:v>
                </c:pt>
                <c:pt idx="159" formatCode="0">
                  <c:v>158</c:v>
                </c:pt>
                <c:pt idx="160" formatCode="0">
                  <c:v>159</c:v>
                </c:pt>
                <c:pt idx="161" formatCode="0">
                  <c:v>160</c:v>
                </c:pt>
                <c:pt idx="162" formatCode="0">
                  <c:v>161</c:v>
                </c:pt>
                <c:pt idx="163" formatCode="0">
                  <c:v>162</c:v>
                </c:pt>
                <c:pt idx="164" formatCode="0">
                  <c:v>163</c:v>
                </c:pt>
                <c:pt idx="165" formatCode="0">
                  <c:v>164</c:v>
                </c:pt>
                <c:pt idx="166" formatCode="0">
                  <c:v>165</c:v>
                </c:pt>
                <c:pt idx="167" formatCode="0">
                  <c:v>166</c:v>
                </c:pt>
                <c:pt idx="168" formatCode="0">
                  <c:v>167</c:v>
                </c:pt>
                <c:pt idx="169" formatCode="0">
                  <c:v>168</c:v>
                </c:pt>
              </c:numCache>
            </c:numRef>
          </c:cat>
          <c:val>
            <c:numRef>
              <c:f>'101v2'!$AM$4:$AM$173</c:f>
              <c:numCache>
                <c:formatCode>0.0000</c:formatCode>
                <c:ptCount val="170"/>
                <c:pt idx="2">
                  <c:v>233.42631402228869</c:v>
                </c:pt>
                <c:pt idx="3">
                  <c:v>250.93634076499151</c:v>
                </c:pt>
                <c:pt idx="4">
                  <c:v>265.97254160727232</c:v>
                </c:pt>
                <c:pt idx="5">
                  <c:v>277.51022431022631</c:v>
                </c:pt>
                <c:pt idx="6">
                  <c:v>284.76311486456945</c:v>
                </c:pt>
                <c:pt idx="7">
                  <c:v>287.23694076499152</c:v>
                </c:pt>
                <c:pt idx="8">
                  <c:v>284.76311486456945</c:v>
                </c:pt>
                <c:pt idx="9">
                  <c:v>277.51022431022631</c:v>
                </c:pt>
                <c:pt idx="10">
                  <c:v>265.97254160727232</c:v>
                </c:pt>
                <c:pt idx="11">
                  <c:v>250.93634076499151</c:v>
                </c:pt>
                <c:pt idx="12">
                  <c:v>233.42631402228869</c:v>
                </c:pt>
                <c:pt idx="13">
                  <c:v>214.63574076499157</c:v>
                </c:pt>
                <c:pt idx="14">
                  <c:v>195.84516750769441</c:v>
                </c:pt>
                <c:pt idx="15">
                  <c:v>178.33514076499159</c:v>
                </c:pt>
                <c:pt idx="16">
                  <c:v>163.29893992271082</c:v>
                </c:pt>
                <c:pt idx="17">
                  <c:v>151.7612572197568</c:v>
                </c:pt>
                <c:pt idx="18">
                  <c:v>144.50836666541369</c:v>
                </c:pt>
                <c:pt idx="19">
                  <c:v>142.03454076499156</c:v>
                </c:pt>
                <c:pt idx="20">
                  <c:v>144.50836666541366</c:v>
                </c:pt>
                <c:pt idx="21">
                  <c:v>151.7612572197568</c:v>
                </c:pt>
                <c:pt idx="22">
                  <c:v>163.29893992271079</c:v>
                </c:pt>
                <c:pt idx="23">
                  <c:v>178.33514076499154</c:v>
                </c:pt>
                <c:pt idx="24">
                  <c:v>195.84516750769436</c:v>
                </c:pt>
                <c:pt idx="25">
                  <c:v>214.63574076499154</c:v>
                </c:pt>
                <c:pt idx="26">
                  <c:v>236.23012052487613</c:v>
                </c:pt>
                <c:pt idx="27">
                  <c:v>253.74014726757895</c:v>
                </c:pt>
                <c:pt idx="28">
                  <c:v>268.77634810985973</c:v>
                </c:pt>
                <c:pt idx="29">
                  <c:v>280.31403081281377</c:v>
                </c:pt>
                <c:pt idx="30">
                  <c:v>287.56692136715685</c:v>
                </c:pt>
                <c:pt idx="31">
                  <c:v>290.04074726757892</c:v>
                </c:pt>
                <c:pt idx="32">
                  <c:v>287.56692136715691</c:v>
                </c:pt>
                <c:pt idx="33">
                  <c:v>280.31403081281377</c:v>
                </c:pt>
                <c:pt idx="34">
                  <c:v>268.77634810985973</c:v>
                </c:pt>
                <c:pt idx="35">
                  <c:v>253.74014726757895</c:v>
                </c:pt>
                <c:pt idx="36">
                  <c:v>236.23012052487607</c:v>
                </c:pt>
                <c:pt idx="37">
                  <c:v>217.439547267579</c:v>
                </c:pt>
                <c:pt idx="38">
                  <c:v>198.6489740102819</c:v>
                </c:pt>
                <c:pt idx="39">
                  <c:v>181.13894726757903</c:v>
                </c:pt>
                <c:pt idx="40">
                  <c:v>166.10274642529828</c:v>
                </c:pt>
                <c:pt idx="41">
                  <c:v>154.56506372234418</c:v>
                </c:pt>
                <c:pt idx="42">
                  <c:v>147.31217316800112</c:v>
                </c:pt>
                <c:pt idx="43">
                  <c:v>144.838347267579</c:v>
                </c:pt>
                <c:pt idx="44">
                  <c:v>147.31217316800107</c:v>
                </c:pt>
                <c:pt idx="45">
                  <c:v>154.56506372234418</c:v>
                </c:pt>
                <c:pt idx="46">
                  <c:v>166.10274642529825</c:v>
                </c:pt>
                <c:pt idx="47">
                  <c:v>181.13894726757889</c:v>
                </c:pt>
                <c:pt idx="48">
                  <c:v>198.64897401028185</c:v>
                </c:pt>
                <c:pt idx="49">
                  <c:v>217.43954726757892</c:v>
                </c:pt>
                <c:pt idx="50">
                  <c:v>228.37402928138135</c:v>
                </c:pt>
                <c:pt idx="51">
                  <c:v>245.88405602408434</c:v>
                </c:pt>
                <c:pt idx="52">
                  <c:v>260.92025686636504</c:v>
                </c:pt>
                <c:pt idx="53">
                  <c:v>272.45793956931908</c:v>
                </c:pt>
                <c:pt idx="54">
                  <c:v>279.71083012366216</c:v>
                </c:pt>
                <c:pt idx="55">
                  <c:v>282.18465602408429</c:v>
                </c:pt>
                <c:pt idx="56">
                  <c:v>279.71083012366216</c:v>
                </c:pt>
                <c:pt idx="57">
                  <c:v>272.45793956931908</c:v>
                </c:pt>
                <c:pt idx="58">
                  <c:v>260.92025686636509</c:v>
                </c:pt>
                <c:pt idx="59">
                  <c:v>245.88405602408429</c:v>
                </c:pt>
                <c:pt idx="60">
                  <c:v>228.37402928138147</c:v>
                </c:pt>
                <c:pt idx="61">
                  <c:v>209.58345602408446</c:v>
                </c:pt>
                <c:pt idx="62">
                  <c:v>190.79288276678724</c:v>
                </c:pt>
                <c:pt idx="63">
                  <c:v>173.28285602408437</c:v>
                </c:pt>
                <c:pt idx="64">
                  <c:v>158.24665518180353</c:v>
                </c:pt>
                <c:pt idx="65">
                  <c:v>146.7089724788496</c:v>
                </c:pt>
                <c:pt idx="66">
                  <c:v>139.45608192450641</c:v>
                </c:pt>
                <c:pt idx="67">
                  <c:v>136.98225602408431</c:v>
                </c:pt>
                <c:pt idx="68">
                  <c:v>139.45608192450638</c:v>
                </c:pt>
                <c:pt idx="69">
                  <c:v>146.70897247884955</c:v>
                </c:pt>
                <c:pt idx="70">
                  <c:v>158.24665518180345</c:v>
                </c:pt>
                <c:pt idx="71">
                  <c:v>173.28285602408431</c:v>
                </c:pt>
                <c:pt idx="72">
                  <c:v>190.79288276678727</c:v>
                </c:pt>
                <c:pt idx="73">
                  <c:v>209.58345602408426</c:v>
                </c:pt>
                <c:pt idx="74">
                  <c:v>215.77383723321256</c:v>
                </c:pt>
                <c:pt idx="75">
                  <c:v>233.28386397591558</c:v>
                </c:pt>
                <c:pt idx="76">
                  <c:v>248.32006481819641</c:v>
                </c:pt>
                <c:pt idx="77">
                  <c:v>259.85774752115032</c:v>
                </c:pt>
                <c:pt idx="78">
                  <c:v>267.11063807549351</c:v>
                </c:pt>
                <c:pt idx="79">
                  <c:v>269.58446397591564</c:v>
                </c:pt>
                <c:pt idx="80">
                  <c:v>267.11063807549351</c:v>
                </c:pt>
                <c:pt idx="81">
                  <c:v>259.85774752115043</c:v>
                </c:pt>
                <c:pt idx="82">
                  <c:v>248.3200648181965</c:v>
                </c:pt>
                <c:pt idx="83">
                  <c:v>233.28386397591589</c:v>
                </c:pt>
                <c:pt idx="84">
                  <c:v>215.77383723321267</c:v>
                </c:pt>
                <c:pt idx="85">
                  <c:v>196.98326397591569</c:v>
                </c:pt>
                <c:pt idx="86">
                  <c:v>178.19269071861848</c:v>
                </c:pt>
                <c:pt idx="87">
                  <c:v>160.68266397591574</c:v>
                </c:pt>
                <c:pt idx="88">
                  <c:v>145.64646313363505</c:v>
                </c:pt>
                <c:pt idx="89">
                  <c:v>134.10878043068095</c:v>
                </c:pt>
                <c:pt idx="90">
                  <c:v>126.85588987633776</c:v>
                </c:pt>
                <c:pt idx="91">
                  <c:v>124.38206397591564</c:v>
                </c:pt>
                <c:pt idx="92">
                  <c:v>126.8558898763377</c:v>
                </c:pt>
                <c:pt idx="93">
                  <c:v>134.10878043068072</c:v>
                </c:pt>
                <c:pt idx="94">
                  <c:v>145.64646313363477</c:v>
                </c:pt>
                <c:pt idx="95">
                  <c:v>160.6826639759156</c:v>
                </c:pt>
                <c:pt idx="96">
                  <c:v>178.19269071861856</c:v>
                </c:pt>
                <c:pt idx="97">
                  <c:v>196.98326397591555</c:v>
                </c:pt>
                <c:pt idx="98">
                  <c:v>207.9177459897179</c:v>
                </c:pt>
                <c:pt idx="99">
                  <c:v>225.42777273242086</c:v>
                </c:pt>
                <c:pt idx="100">
                  <c:v>240.4639735747017</c:v>
                </c:pt>
                <c:pt idx="101">
                  <c:v>252.00165627765577</c:v>
                </c:pt>
                <c:pt idx="102">
                  <c:v>259.25454683199888</c:v>
                </c:pt>
                <c:pt idx="103">
                  <c:v>261.72837273242095</c:v>
                </c:pt>
                <c:pt idx="104">
                  <c:v>259.25454683199888</c:v>
                </c:pt>
                <c:pt idx="105">
                  <c:v>252.00165627765571</c:v>
                </c:pt>
                <c:pt idx="106">
                  <c:v>240.46397357470164</c:v>
                </c:pt>
                <c:pt idx="107">
                  <c:v>225.42777273242098</c:v>
                </c:pt>
                <c:pt idx="108">
                  <c:v>207.91774598971827</c:v>
                </c:pt>
                <c:pt idx="109">
                  <c:v>189.12717273242103</c:v>
                </c:pt>
                <c:pt idx="110">
                  <c:v>170.33659947512405</c:v>
                </c:pt>
                <c:pt idx="111">
                  <c:v>152.82657273242086</c:v>
                </c:pt>
                <c:pt idx="112">
                  <c:v>137.79037189014019</c:v>
                </c:pt>
                <c:pt idx="113">
                  <c:v>126.25268918718626</c:v>
                </c:pt>
                <c:pt idx="114">
                  <c:v>118.99979863284308</c:v>
                </c:pt>
                <c:pt idx="115">
                  <c:v>116.52597273242097</c:v>
                </c:pt>
                <c:pt idx="116">
                  <c:v>118.9997986328431</c:v>
                </c:pt>
                <c:pt idx="117">
                  <c:v>126.25268918718619</c:v>
                </c:pt>
                <c:pt idx="118">
                  <c:v>137.79037189014008</c:v>
                </c:pt>
                <c:pt idx="119">
                  <c:v>152.82657273242091</c:v>
                </c:pt>
                <c:pt idx="120">
                  <c:v>170.33659947512365</c:v>
                </c:pt>
                <c:pt idx="121">
                  <c:v>189.12717273242063</c:v>
                </c:pt>
                <c:pt idx="122">
                  <c:v>210.72155249230551</c:v>
                </c:pt>
                <c:pt idx="123">
                  <c:v>228.23157923500827</c:v>
                </c:pt>
                <c:pt idx="124">
                  <c:v>243.26778007728896</c:v>
                </c:pt>
                <c:pt idx="125">
                  <c:v>254.80546278024303</c:v>
                </c:pt>
                <c:pt idx="126">
                  <c:v>262.05835333458623</c:v>
                </c:pt>
                <c:pt idx="127">
                  <c:v>264.53217923500841</c:v>
                </c:pt>
                <c:pt idx="128">
                  <c:v>262.05835333458623</c:v>
                </c:pt>
                <c:pt idx="129">
                  <c:v>254.80546278024329</c:v>
                </c:pt>
                <c:pt idx="130">
                  <c:v>243.26778007728927</c:v>
                </c:pt>
                <c:pt idx="131">
                  <c:v>228.23157923500841</c:v>
                </c:pt>
                <c:pt idx="132">
                  <c:v>210.72155249230545</c:v>
                </c:pt>
                <c:pt idx="133">
                  <c:v>191.93097923500821</c:v>
                </c:pt>
                <c:pt idx="134">
                  <c:v>173.14040597771148</c:v>
                </c:pt>
                <c:pt idx="135">
                  <c:v>155.63037923500852</c:v>
                </c:pt>
                <c:pt idx="136">
                  <c:v>140.59417839272763</c:v>
                </c:pt>
                <c:pt idx="137">
                  <c:v>129.05649568977358</c:v>
                </c:pt>
                <c:pt idx="138">
                  <c:v>121.80360513543044</c:v>
                </c:pt>
                <c:pt idx="139">
                  <c:v>119.32977923500839</c:v>
                </c:pt>
                <c:pt idx="140">
                  <c:v>121.80360513543044</c:v>
                </c:pt>
                <c:pt idx="141">
                  <c:v>129.05649568977358</c:v>
                </c:pt>
                <c:pt idx="142">
                  <c:v>140.59417839272729</c:v>
                </c:pt>
                <c:pt idx="143">
                  <c:v>155.63037923500855</c:v>
                </c:pt>
                <c:pt idx="144">
                  <c:v>173.14040597771103</c:v>
                </c:pt>
                <c:pt idx="145">
                  <c:v>191.93097923500827</c:v>
                </c:pt>
                <c:pt idx="146">
                  <c:v>222.07393325729709</c:v>
                </c:pt>
                <c:pt idx="147">
                  <c:v>239.58395999999959</c:v>
                </c:pt>
                <c:pt idx="148">
                  <c:v>254.62016084228088</c:v>
                </c:pt>
                <c:pt idx="149">
                  <c:v>266.15784354523464</c:v>
                </c:pt>
                <c:pt idx="150">
                  <c:v>273.41073409957784</c:v>
                </c:pt>
                <c:pt idx="151">
                  <c:v>275.88455999999996</c:v>
                </c:pt>
                <c:pt idx="152">
                  <c:v>273.41073409957795</c:v>
                </c:pt>
                <c:pt idx="153">
                  <c:v>266.15784354523487</c:v>
                </c:pt>
                <c:pt idx="154">
                  <c:v>254.62016084228082</c:v>
                </c:pt>
                <c:pt idx="155">
                  <c:v>239.58396000000002</c:v>
                </c:pt>
                <c:pt idx="156">
                  <c:v>222.07393325729706</c:v>
                </c:pt>
                <c:pt idx="157">
                  <c:v>203.28336000000033</c:v>
                </c:pt>
                <c:pt idx="158">
                  <c:v>184.49278674270312</c:v>
                </c:pt>
                <c:pt idx="159">
                  <c:v>166.9827600000001</c:v>
                </c:pt>
                <c:pt idx="160">
                  <c:v>151.94655915771926</c:v>
                </c:pt>
                <c:pt idx="161">
                  <c:v>140.40887645476516</c:v>
                </c:pt>
                <c:pt idx="162">
                  <c:v>133.15598590042217</c:v>
                </c:pt>
                <c:pt idx="163">
                  <c:v>130.68215999999998</c:v>
                </c:pt>
                <c:pt idx="164">
                  <c:v>133.15598590042202</c:v>
                </c:pt>
                <c:pt idx="165">
                  <c:v>140.40887645476491</c:v>
                </c:pt>
                <c:pt idx="166">
                  <c:v>151.94655915771889</c:v>
                </c:pt>
                <c:pt idx="167">
                  <c:v>166.98276000000013</c:v>
                </c:pt>
                <c:pt idx="168">
                  <c:v>184.49278674270312</c:v>
                </c:pt>
                <c:pt idx="169">
                  <c:v>203.28335999999985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CB-4CC1-9F62-2B873AB1441B}"/>
            </c:ext>
          </c:extLst>
        </c:ser>
        <c:ser>
          <c:idx val="3"/>
          <c:order val="3"/>
          <c:tx>
            <c:strRef>
              <c:f>'101v2'!$AN$3</c:f>
              <c:strCache>
                <c:ptCount val="1"/>
                <c:pt idx="0">
                  <c:v>Difference In Heat Transfer 3ACH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'101v2'!$L$4:$L$173</c:f>
              <c:numCache>
                <c:formatCode>0.0000</c:formatCode>
                <c:ptCount val="170"/>
                <c:pt idx="2" formatCode="0">
                  <c:v>1</c:v>
                </c:pt>
                <c:pt idx="3" formatCode="0">
                  <c:v>2</c:v>
                </c:pt>
                <c:pt idx="4" formatCode="0">
                  <c:v>3</c:v>
                </c:pt>
                <c:pt idx="5" formatCode="0">
                  <c:v>4</c:v>
                </c:pt>
                <c:pt idx="6" formatCode="0">
                  <c:v>5</c:v>
                </c:pt>
                <c:pt idx="7" formatCode="0">
                  <c:v>6</c:v>
                </c:pt>
                <c:pt idx="8" formatCode="0">
                  <c:v>7</c:v>
                </c:pt>
                <c:pt idx="9" formatCode="0">
                  <c:v>8</c:v>
                </c:pt>
                <c:pt idx="10" formatCode="0">
                  <c:v>9</c:v>
                </c:pt>
                <c:pt idx="11" formatCode="0">
                  <c:v>10</c:v>
                </c:pt>
                <c:pt idx="12" formatCode="0">
                  <c:v>11</c:v>
                </c:pt>
                <c:pt idx="13" formatCode="0">
                  <c:v>12</c:v>
                </c:pt>
                <c:pt idx="14" formatCode="0">
                  <c:v>13</c:v>
                </c:pt>
                <c:pt idx="15" formatCode="0">
                  <c:v>14</c:v>
                </c:pt>
                <c:pt idx="16" formatCode="0">
                  <c:v>15</c:v>
                </c:pt>
                <c:pt idx="17" formatCode="0">
                  <c:v>16</c:v>
                </c:pt>
                <c:pt idx="18" formatCode="0">
                  <c:v>17</c:v>
                </c:pt>
                <c:pt idx="19" formatCode="0">
                  <c:v>18</c:v>
                </c:pt>
                <c:pt idx="20" formatCode="0">
                  <c:v>19</c:v>
                </c:pt>
                <c:pt idx="21" formatCode="0">
                  <c:v>20</c:v>
                </c:pt>
                <c:pt idx="22" formatCode="0">
                  <c:v>21</c:v>
                </c:pt>
                <c:pt idx="23" formatCode="0">
                  <c:v>22</c:v>
                </c:pt>
                <c:pt idx="24" formatCode="0">
                  <c:v>23</c:v>
                </c:pt>
                <c:pt idx="25" formatCode="0">
                  <c:v>24</c:v>
                </c:pt>
                <c:pt idx="26" formatCode="0">
                  <c:v>25</c:v>
                </c:pt>
                <c:pt idx="27" formatCode="0">
                  <c:v>26</c:v>
                </c:pt>
                <c:pt idx="28" formatCode="0">
                  <c:v>27</c:v>
                </c:pt>
                <c:pt idx="29" formatCode="0">
                  <c:v>28</c:v>
                </c:pt>
                <c:pt idx="30" formatCode="0">
                  <c:v>29</c:v>
                </c:pt>
                <c:pt idx="31" formatCode="0">
                  <c:v>30</c:v>
                </c:pt>
                <c:pt idx="32" formatCode="0">
                  <c:v>31</c:v>
                </c:pt>
                <c:pt idx="33" formatCode="0">
                  <c:v>32</c:v>
                </c:pt>
                <c:pt idx="34" formatCode="0">
                  <c:v>33</c:v>
                </c:pt>
                <c:pt idx="35" formatCode="0">
                  <c:v>34</c:v>
                </c:pt>
                <c:pt idx="36" formatCode="0">
                  <c:v>35</c:v>
                </c:pt>
                <c:pt idx="37" formatCode="0">
                  <c:v>36</c:v>
                </c:pt>
                <c:pt idx="38" formatCode="0">
                  <c:v>37</c:v>
                </c:pt>
                <c:pt idx="39" formatCode="0">
                  <c:v>38</c:v>
                </c:pt>
                <c:pt idx="40" formatCode="0">
                  <c:v>39</c:v>
                </c:pt>
                <c:pt idx="41" formatCode="0">
                  <c:v>40</c:v>
                </c:pt>
                <c:pt idx="42" formatCode="0">
                  <c:v>41</c:v>
                </c:pt>
                <c:pt idx="43" formatCode="0">
                  <c:v>42</c:v>
                </c:pt>
                <c:pt idx="44" formatCode="0">
                  <c:v>43</c:v>
                </c:pt>
                <c:pt idx="45" formatCode="0">
                  <c:v>44</c:v>
                </c:pt>
                <c:pt idx="46" formatCode="0">
                  <c:v>45</c:v>
                </c:pt>
                <c:pt idx="47" formatCode="0">
                  <c:v>46</c:v>
                </c:pt>
                <c:pt idx="48" formatCode="0">
                  <c:v>47</c:v>
                </c:pt>
                <c:pt idx="49" formatCode="0">
                  <c:v>48</c:v>
                </c:pt>
                <c:pt idx="50" formatCode="0">
                  <c:v>49</c:v>
                </c:pt>
                <c:pt idx="51" formatCode="0">
                  <c:v>50</c:v>
                </c:pt>
                <c:pt idx="52" formatCode="0">
                  <c:v>51</c:v>
                </c:pt>
                <c:pt idx="53" formatCode="0">
                  <c:v>52</c:v>
                </c:pt>
                <c:pt idx="54" formatCode="0">
                  <c:v>53</c:v>
                </c:pt>
                <c:pt idx="55" formatCode="0">
                  <c:v>54</c:v>
                </c:pt>
                <c:pt idx="56" formatCode="0">
                  <c:v>55</c:v>
                </c:pt>
                <c:pt idx="57" formatCode="0">
                  <c:v>56</c:v>
                </c:pt>
                <c:pt idx="58" formatCode="0">
                  <c:v>57</c:v>
                </c:pt>
                <c:pt idx="59" formatCode="0">
                  <c:v>58</c:v>
                </c:pt>
                <c:pt idx="60" formatCode="0">
                  <c:v>59</c:v>
                </c:pt>
                <c:pt idx="61" formatCode="0">
                  <c:v>60</c:v>
                </c:pt>
                <c:pt idx="62" formatCode="0">
                  <c:v>61</c:v>
                </c:pt>
                <c:pt idx="63" formatCode="0">
                  <c:v>62</c:v>
                </c:pt>
                <c:pt idx="64" formatCode="0">
                  <c:v>63</c:v>
                </c:pt>
                <c:pt idx="65" formatCode="0">
                  <c:v>64</c:v>
                </c:pt>
                <c:pt idx="66" formatCode="0">
                  <c:v>65</c:v>
                </c:pt>
                <c:pt idx="67" formatCode="0">
                  <c:v>66</c:v>
                </c:pt>
                <c:pt idx="68" formatCode="0">
                  <c:v>67</c:v>
                </c:pt>
                <c:pt idx="69" formatCode="0">
                  <c:v>68</c:v>
                </c:pt>
                <c:pt idx="70" formatCode="0">
                  <c:v>69</c:v>
                </c:pt>
                <c:pt idx="71" formatCode="0">
                  <c:v>70</c:v>
                </c:pt>
                <c:pt idx="72" formatCode="0">
                  <c:v>71</c:v>
                </c:pt>
                <c:pt idx="73" formatCode="0">
                  <c:v>72</c:v>
                </c:pt>
                <c:pt idx="74" formatCode="0">
                  <c:v>73</c:v>
                </c:pt>
                <c:pt idx="75" formatCode="0">
                  <c:v>74</c:v>
                </c:pt>
                <c:pt idx="76" formatCode="0">
                  <c:v>75</c:v>
                </c:pt>
                <c:pt idx="77" formatCode="0">
                  <c:v>76</c:v>
                </c:pt>
                <c:pt idx="78" formatCode="0">
                  <c:v>77</c:v>
                </c:pt>
                <c:pt idx="79" formatCode="0">
                  <c:v>78</c:v>
                </c:pt>
                <c:pt idx="80" formatCode="0">
                  <c:v>79</c:v>
                </c:pt>
                <c:pt idx="81" formatCode="0">
                  <c:v>80</c:v>
                </c:pt>
                <c:pt idx="82" formatCode="0">
                  <c:v>81</c:v>
                </c:pt>
                <c:pt idx="83" formatCode="0">
                  <c:v>82</c:v>
                </c:pt>
                <c:pt idx="84" formatCode="0">
                  <c:v>83</c:v>
                </c:pt>
                <c:pt idx="85" formatCode="0">
                  <c:v>84</c:v>
                </c:pt>
                <c:pt idx="86" formatCode="0">
                  <c:v>85</c:v>
                </c:pt>
                <c:pt idx="87" formatCode="0">
                  <c:v>86</c:v>
                </c:pt>
                <c:pt idx="88" formatCode="0">
                  <c:v>87</c:v>
                </c:pt>
                <c:pt idx="89" formatCode="0">
                  <c:v>88</c:v>
                </c:pt>
                <c:pt idx="90" formatCode="0">
                  <c:v>89</c:v>
                </c:pt>
                <c:pt idx="91" formatCode="0">
                  <c:v>90</c:v>
                </c:pt>
                <c:pt idx="92" formatCode="0">
                  <c:v>91</c:v>
                </c:pt>
                <c:pt idx="93" formatCode="0">
                  <c:v>92</c:v>
                </c:pt>
                <c:pt idx="94" formatCode="0">
                  <c:v>93</c:v>
                </c:pt>
                <c:pt idx="95" formatCode="0">
                  <c:v>94</c:v>
                </c:pt>
                <c:pt idx="96" formatCode="0">
                  <c:v>95</c:v>
                </c:pt>
                <c:pt idx="97" formatCode="0">
                  <c:v>96</c:v>
                </c:pt>
                <c:pt idx="98" formatCode="0">
                  <c:v>97</c:v>
                </c:pt>
                <c:pt idx="99" formatCode="0">
                  <c:v>98</c:v>
                </c:pt>
                <c:pt idx="100" formatCode="0">
                  <c:v>99</c:v>
                </c:pt>
                <c:pt idx="101" formatCode="0">
                  <c:v>100</c:v>
                </c:pt>
                <c:pt idx="102" formatCode="0">
                  <c:v>101</c:v>
                </c:pt>
                <c:pt idx="103" formatCode="0">
                  <c:v>102</c:v>
                </c:pt>
                <c:pt idx="104" formatCode="0">
                  <c:v>103</c:v>
                </c:pt>
                <c:pt idx="105" formatCode="0">
                  <c:v>104</c:v>
                </c:pt>
                <c:pt idx="106" formatCode="0">
                  <c:v>105</c:v>
                </c:pt>
                <c:pt idx="107" formatCode="0">
                  <c:v>106</c:v>
                </c:pt>
                <c:pt idx="108" formatCode="0">
                  <c:v>107</c:v>
                </c:pt>
                <c:pt idx="109" formatCode="0">
                  <c:v>108</c:v>
                </c:pt>
                <c:pt idx="110" formatCode="0">
                  <c:v>109</c:v>
                </c:pt>
                <c:pt idx="111" formatCode="0">
                  <c:v>110</c:v>
                </c:pt>
                <c:pt idx="112" formatCode="0">
                  <c:v>111</c:v>
                </c:pt>
                <c:pt idx="113" formatCode="0">
                  <c:v>112</c:v>
                </c:pt>
                <c:pt idx="114" formatCode="0">
                  <c:v>113</c:v>
                </c:pt>
                <c:pt idx="115" formatCode="0">
                  <c:v>114</c:v>
                </c:pt>
                <c:pt idx="116" formatCode="0">
                  <c:v>115</c:v>
                </c:pt>
                <c:pt idx="117" formatCode="0">
                  <c:v>116</c:v>
                </c:pt>
                <c:pt idx="118" formatCode="0">
                  <c:v>117</c:v>
                </c:pt>
                <c:pt idx="119" formatCode="0">
                  <c:v>118</c:v>
                </c:pt>
                <c:pt idx="120" formatCode="0">
                  <c:v>119</c:v>
                </c:pt>
                <c:pt idx="121" formatCode="0">
                  <c:v>120</c:v>
                </c:pt>
                <c:pt idx="122" formatCode="0">
                  <c:v>121</c:v>
                </c:pt>
                <c:pt idx="123" formatCode="0">
                  <c:v>122</c:v>
                </c:pt>
                <c:pt idx="124" formatCode="0">
                  <c:v>123</c:v>
                </c:pt>
                <c:pt idx="125" formatCode="0">
                  <c:v>124</c:v>
                </c:pt>
                <c:pt idx="126" formatCode="0">
                  <c:v>125</c:v>
                </c:pt>
                <c:pt idx="127" formatCode="0">
                  <c:v>126</c:v>
                </c:pt>
                <c:pt idx="128" formatCode="0">
                  <c:v>127</c:v>
                </c:pt>
                <c:pt idx="129" formatCode="0">
                  <c:v>128</c:v>
                </c:pt>
                <c:pt idx="130" formatCode="0">
                  <c:v>129</c:v>
                </c:pt>
                <c:pt idx="131" formatCode="0">
                  <c:v>130</c:v>
                </c:pt>
                <c:pt idx="132" formatCode="0">
                  <c:v>131</c:v>
                </c:pt>
                <c:pt idx="133" formatCode="0">
                  <c:v>132</c:v>
                </c:pt>
                <c:pt idx="134" formatCode="0">
                  <c:v>133</c:v>
                </c:pt>
                <c:pt idx="135" formatCode="0">
                  <c:v>134</c:v>
                </c:pt>
                <c:pt idx="136" formatCode="0">
                  <c:v>135</c:v>
                </c:pt>
                <c:pt idx="137" formatCode="0">
                  <c:v>136</c:v>
                </c:pt>
                <c:pt idx="138" formatCode="0">
                  <c:v>137</c:v>
                </c:pt>
                <c:pt idx="139" formatCode="0">
                  <c:v>138</c:v>
                </c:pt>
                <c:pt idx="140" formatCode="0">
                  <c:v>139</c:v>
                </c:pt>
                <c:pt idx="141" formatCode="0">
                  <c:v>140</c:v>
                </c:pt>
                <c:pt idx="142" formatCode="0">
                  <c:v>141</c:v>
                </c:pt>
                <c:pt idx="143" formatCode="0">
                  <c:v>142</c:v>
                </c:pt>
                <c:pt idx="144" formatCode="0">
                  <c:v>143</c:v>
                </c:pt>
                <c:pt idx="145" formatCode="0">
                  <c:v>144</c:v>
                </c:pt>
                <c:pt idx="146" formatCode="0">
                  <c:v>145</c:v>
                </c:pt>
                <c:pt idx="147" formatCode="0">
                  <c:v>146</c:v>
                </c:pt>
                <c:pt idx="148" formatCode="0">
                  <c:v>147</c:v>
                </c:pt>
                <c:pt idx="149" formatCode="0">
                  <c:v>148</c:v>
                </c:pt>
                <c:pt idx="150" formatCode="0">
                  <c:v>149</c:v>
                </c:pt>
                <c:pt idx="151" formatCode="0">
                  <c:v>150</c:v>
                </c:pt>
                <c:pt idx="152" formatCode="0">
                  <c:v>151</c:v>
                </c:pt>
                <c:pt idx="153" formatCode="0">
                  <c:v>152</c:v>
                </c:pt>
                <c:pt idx="154" formatCode="0">
                  <c:v>153</c:v>
                </c:pt>
                <c:pt idx="155" formatCode="0">
                  <c:v>154</c:v>
                </c:pt>
                <c:pt idx="156" formatCode="0">
                  <c:v>155</c:v>
                </c:pt>
                <c:pt idx="157" formatCode="0">
                  <c:v>156</c:v>
                </c:pt>
                <c:pt idx="158" formatCode="0">
                  <c:v>157</c:v>
                </c:pt>
                <c:pt idx="159" formatCode="0">
                  <c:v>158</c:v>
                </c:pt>
                <c:pt idx="160" formatCode="0">
                  <c:v>159</c:v>
                </c:pt>
                <c:pt idx="161" formatCode="0">
                  <c:v>160</c:v>
                </c:pt>
                <c:pt idx="162" formatCode="0">
                  <c:v>161</c:v>
                </c:pt>
                <c:pt idx="163" formatCode="0">
                  <c:v>162</c:v>
                </c:pt>
                <c:pt idx="164" formatCode="0">
                  <c:v>163</c:v>
                </c:pt>
                <c:pt idx="165" formatCode="0">
                  <c:v>164</c:v>
                </c:pt>
                <c:pt idx="166" formatCode="0">
                  <c:v>165</c:v>
                </c:pt>
                <c:pt idx="167" formatCode="0">
                  <c:v>166</c:v>
                </c:pt>
                <c:pt idx="168" formatCode="0">
                  <c:v>167</c:v>
                </c:pt>
                <c:pt idx="169" formatCode="0">
                  <c:v>168</c:v>
                </c:pt>
              </c:numCache>
            </c:numRef>
          </c:cat>
          <c:val>
            <c:numRef>
              <c:f>'101v2'!$AN$4:$AN$173</c:f>
              <c:numCache>
                <c:formatCode>0.0000</c:formatCode>
                <c:ptCount val="170"/>
                <c:pt idx="2">
                  <c:v>163.89518335698466</c:v>
                </c:pt>
                <c:pt idx="3">
                  <c:v>176.18946584009393</c:v>
                </c:pt>
                <c:pt idx="4">
                  <c:v>186.74680554860151</c:v>
                </c:pt>
                <c:pt idx="5">
                  <c:v>194.84773722820125</c:v>
                </c:pt>
                <c:pt idx="6">
                  <c:v>199.94019577235105</c:v>
                </c:pt>
                <c:pt idx="7">
                  <c:v>201.67713854695285</c:v>
                </c:pt>
                <c:pt idx="8">
                  <c:v>199.94019577235105</c:v>
                </c:pt>
                <c:pt idx="9">
                  <c:v>194.84773722820125</c:v>
                </c:pt>
                <c:pt idx="10">
                  <c:v>186.74680554860151</c:v>
                </c:pt>
                <c:pt idx="11">
                  <c:v>176.18946584009393</c:v>
                </c:pt>
                <c:pt idx="12">
                  <c:v>163.89518335698466</c:v>
                </c:pt>
                <c:pt idx="13">
                  <c:v>150.70179313323513</c:v>
                </c:pt>
                <c:pt idx="14">
                  <c:v>137.50840290948548</c:v>
                </c:pt>
                <c:pt idx="15">
                  <c:v>125.21412042637627</c:v>
                </c:pt>
                <c:pt idx="16">
                  <c:v>114.65678071786868</c:v>
                </c:pt>
                <c:pt idx="17">
                  <c:v>106.55584903826895</c:v>
                </c:pt>
                <c:pt idx="18">
                  <c:v>101.4633904941191</c:v>
                </c:pt>
                <c:pt idx="19">
                  <c:v>99.726447719517353</c:v>
                </c:pt>
                <c:pt idx="20">
                  <c:v>101.4633904941191</c:v>
                </c:pt>
                <c:pt idx="21">
                  <c:v>106.55584903826895</c:v>
                </c:pt>
                <c:pt idx="22">
                  <c:v>114.65678071786868</c:v>
                </c:pt>
                <c:pt idx="23">
                  <c:v>125.21412042637616</c:v>
                </c:pt>
                <c:pt idx="24">
                  <c:v>137.50840290948543</c:v>
                </c:pt>
                <c:pt idx="25">
                  <c:v>150.70179313323507</c:v>
                </c:pt>
                <c:pt idx="26">
                  <c:v>165.86381479754789</c:v>
                </c:pt>
                <c:pt idx="27">
                  <c:v>178.15809728065722</c:v>
                </c:pt>
                <c:pt idx="28">
                  <c:v>188.7154369891648</c:v>
                </c:pt>
                <c:pt idx="29">
                  <c:v>196.81636866876448</c:v>
                </c:pt>
                <c:pt idx="30">
                  <c:v>201.90882721291439</c:v>
                </c:pt>
                <c:pt idx="31">
                  <c:v>203.64576998751602</c:v>
                </c:pt>
                <c:pt idx="32">
                  <c:v>201.90882721291439</c:v>
                </c:pt>
                <c:pt idx="33">
                  <c:v>196.81636866876448</c:v>
                </c:pt>
                <c:pt idx="34">
                  <c:v>188.7154369891648</c:v>
                </c:pt>
                <c:pt idx="35">
                  <c:v>178.15809728065722</c:v>
                </c:pt>
                <c:pt idx="36">
                  <c:v>165.86381479754789</c:v>
                </c:pt>
                <c:pt idx="37">
                  <c:v>152.6704245737983</c:v>
                </c:pt>
                <c:pt idx="38">
                  <c:v>139.47703435004883</c:v>
                </c:pt>
                <c:pt idx="39">
                  <c:v>127.1827518669395</c:v>
                </c:pt>
                <c:pt idx="40">
                  <c:v>116.62541215843197</c:v>
                </c:pt>
                <c:pt idx="41">
                  <c:v>108.52448047883217</c:v>
                </c:pt>
                <c:pt idx="42">
                  <c:v>103.43202193468241</c:v>
                </c:pt>
                <c:pt idx="43">
                  <c:v>101.69507916008058</c:v>
                </c:pt>
                <c:pt idx="44">
                  <c:v>103.43202193468233</c:v>
                </c:pt>
                <c:pt idx="45">
                  <c:v>108.52448047883217</c:v>
                </c:pt>
                <c:pt idx="46">
                  <c:v>116.62541215843197</c:v>
                </c:pt>
                <c:pt idx="47">
                  <c:v>127.18275186693938</c:v>
                </c:pt>
                <c:pt idx="48">
                  <c:v>139.47703435004877</c:v>
                </c:pt>
                <c:pt idx="49">
                  <c:v>152.67042457379836</c:v>
                </c:pt>
                <c:pt idx="50">
                  <c:v>160.34783207634189</c:v>
                </c:pt>
                <c:pt idx="51">
                  <c:v>172.64211455945122</c:v>
                </c:pt>
                <c:pt idx="52">
                  <c:v>183.19945426795869</c:v>
                </c:pt>
                <c:pt idx="53">
                  <c:v>191.30038594755842</c:v>
                </c:pt>
                <c:pt idx="54">
                  <c:v>196.39284449170827</c:v>
                </c:pt>
                <c:pt idx="55">
                  <c:v>198.12978726631002</c:v>
                </c:pt>
                <c:pt idx="56">
                  <c:v>196.39284449170827</c:v>
                </c:pt>
                <c:pt idx="57">
                  <c:v>191.30038594755842</c:v>
                </c:pt>
                <c:pt idx="58">
                  <c:v>183.19945426795874</c:v>
                </c:pt>
                <c:pt idx="59">
                  <c:v>172.6421145594511</c:v>
                </c:pt>
                <c:pt idx="60">
                  <c:v>160.34783207634189</c:v>
                </c:pt>
                <c:pt idx="61">
                  <c:v>147.15444185259241</c:v>
                </c:pt>
                <c:pt idx="62">
                  <c:v>133.96105162884271</c:v>
                </c:pt>
                <c:pt idx="63">
                  <c:v>121.66676914573344</c:v>
                </c:pt>
                <c:pt idx="64">
                  <c:v>111.10942943722591</c:v>
                </c:pt>
                <c:pt idx="65">
                  <c:v>103.00849775762623</c:v>
                </c:pt>
                <c:pt idx="66">
                  <c:v>97.916039213476267</c:v>
                </c:pt>
                <c:pt idx="67">
                  <c:v>96.179096438874524</c:v>
                </c:pt>
                <c:pt idx="68">
                  <c:v>97.916039213476267</c:v>
                </c:pt>
                <c:pt idx="69">
                  <c:v>103.00849775762615</c:v>
                </c:pt>
                <c:pt idx="70">
                  <c:v>111.1094294372258</c:v>
                </c:pt>
                <c:pt idx="71">
                  <c:v>121.66676914573344</c:v>
                </c:pt>
                <c:pt idx="72">
                  <c:v>133.96105162884282</c:v>
                </c:pt>
                <c:pt idx="73">
                  <c:v>147.1544418525923</c:v>
                </c:pt>
                <c:pt idx="74">
                  <c:v>151.50088268797663</c:v>
                </c:pt>
                <c:pt idx="75">
                  <c:v>163.79516517108607</c:v>
                </c:pt>
                <c:pt idx="76">
                  <c:v>174.35250487959354</c:v>
                </c:pt>
                <c:pt idx="77">
                  <c:v>182.45343655919316</c:v>
                </c:pt>
                <c:pt idx="78">
                  <c:v>187.54589510334313</c:v>
                </c:pt>
                <c:pt idx="79">
                  <c:v>189.28283787794487</c:v>
                </c:pt>
                <c:pt idx="80">
                  <c:v>187.54589510334313</c:v>
                </c:pt>
                <c:pt idx="81">
                  <c:v>182.45343655919339</c:v>
                </c:pt>
                <c:pt idx="82">
                  <c:v>174.3525048795936</c:v>
                </c:pt>
                <c:pt idx="83">
                  <c:v>163.79516517108618</c:v>
                </c:pt>
                <c:pt idx="84">
                  <c:v>151.50088268797663</c:v>
                </c:pt>
                <c:pt idx="85">
                  <c:v>138.30749246422715</c:v>
                </c:pt>
                <c:pt idx="86">
                  <c:v>125.11410224047751</c:v>
                </c:pt>
                <c:pt idx="87">
                  <c:v>112.81981975736829</c:v>
                </c:pt>
                <c:pt idx="88">
                  <c:v>102.26248004886088</c:v>
                </c:pt>
                <c:pt idx="89">
                  <c:v>94.161548369261055</c:v>
                </c:pt>
                <c:pt idx="90">
                  <c:v>89.069089825111178</c:v>
                </c:pt>
                <c:pt idx="91">
                  <c:v>87.332147050509377</c:v>
                </c:pt>
                <c:pt idx="92">
                  <c:v>89.069089825111092</c:v>
                </c:pt>
                <c:pt idx="93">
                  <c:v>94.161548369260913</c:v>
                </c:pt>
                <c:pt idx="94">
                  <c:v>102.26248004886065</c:v>
                </c:pt>
                <c:pt idx="95">
                  <c:v>112.81981975736824</c:v>
                </c:pt>
                <c:pt idx="96">
                  <c:v>125.11410224047756</c:v>
                </c:pt>
                <c:pt idx="97">
                  <c:v>138.30749246422704</c:v>
                </c:pt>
                <c:pt idx="98">
                  <c:v>145.98489996677051</c:v>
                </c:pt>
                <c:pt idx="99">
                  <c:v>158.2791824498799</c:v>
                </c:pt>
                <c:pt idx="100">
                  <c:v>168.83652215838754</c:v>
                </c:pt>
                <c:pt idx="101">
                  <c:v>176.93745383798728</c:v>
                </c:pt>
                <c:pt idx="102">
                  <c:v>182.02991238213713</c:v>
                </c:pt>
                <c:pt idx="103">
                  <c:v>183.76685515673876</c:v>
                </c:pt>
                <c:pt idx="104">
                  <c:v>182.02991238213713</c:v>
                </c:pt>
                <c:pt idx="105">
                  <c:v>176.93745383798722</c:v>
                </c:pt>
                <c:pt idx="106">
                  <c:v>168.83652215838737</c:v>
                </c:pt>
                <c:pt idx="107">
                  <c:v>158.27918244987995</c:v>
                </c:pt>
                <c:pt idx="108">
                  <c:v>145.9848999667708</c:v>
                </c:pt>
                <c:pt idx="109">
                  <c:v>132.79150974302109</c:v>
                </c:pt>
                <c:pt idx="110">
                  <c:v>119.59811951927168</c:v>
                </c:pt>
                <c:pt idx="111">
                  <c:v>107.30383703616212</c:v>
                </c:pt>
                <c:pt idx="112">
                  <c:v>96.746497327654708</c:v>
                </c:pt>
                <c:pt idx="113">
                  <c:v>88.645565648054998</c:v>
                </c:pt>
                <c:pt idx="114">
                  <c:v>83.553107103905091</c:v>
                </c:pt>
                <c:pt idx="115">
                  <c:v>81.816164329303319</c:v>
                </c:pt>
                <c:pt idx="116">
                  <c:v>83.55310710390512</c:v>
                </c:pt>
                <c:pt idx="117">
                  <c:v>88.645565648054941</c:v>
                </c:pt>
                <c:pt idx="118">
                  <c:v>96.746497327654595</c:v>
                </c:pt>
                <c:pt idx="119">
                  <c:v>107.30383703616212</c:v>
                </c:pt>
                <c:pt idx="120">
                  <c:v>119.59811951927134</c:v>
                </c:pt>
                <c:pt idx="121">
                  <c:v>132.79150974302081</c:v>
                </c:pt>
                <c:pt idx="122">
                  <c:v>147.95353140733391</c:v>
                </c:pt>
                <c:pt idx="123">
                  <c:v>160.24781389044313</c:v>
                </c:pt>
                <c:pt idx="124">
                  <c:v>170.8051535989506</c:v>
                </c:pt>
                <c:pt idx="125">
                  <c:v>178.90608527855045</c:v>
                </c:pt>
                <c:pt idx="126">
                  <c:v>183.9985438227003</c:v>
                </c:pt>
                <c:pt idx="127">
                  <c:v>185.73548659730216</c:v>
                </c:pt>
                <c:pt idx="128">
                  <c:v>183.9985438227003</c:v>
                </c:pt>
                <c:pt idx="129">
                  <c:v>178.90608527855056</c:v>
                </c:pt>
                <c:pt idx="130">
                  <c:v>170.80515359895088</c:v>
                </c:pt>
                <c:pt idx="131">
                  <c:v>160.24781389044318</c:v>
                </c:pt>
                <c:pt idx="132">
                  <c:v>147.95353140733391</c:v>
                </c:pt>
                <c:pt idx="133">
                  <c:v>134.76014118358421</c:v>
                </c:pt>
                <c:pt idx="134">
                  <c:v>121.56675095983491</c:v>
                </c:pt>
                <c:pt idx="135">
                  <c:v>109.27246847672558</c:v>
                </c:pt>
                <c:pt idx="136">
                  <c:v>98.715128768217937</c:v>
                </c:pt>
                <c:pt idx="137">
                  <c:v>90.614197088618141</c:v>
                </c:pt>
                <c:pt idx="138">
                  <c:v>85.521738544468349</c:v>
                </c:pt>
                <c:pt idx="139">
                  <c:v>83.784795769866605</c:v>
                </c:pt>
                <c:pt idx="140">
                  <c:v>85.521738544468349</c:v>
                </c:pt>
                <c:pt idx="141">
                  <c:v>90.614197088618141</c:v>
                </c:pt>
                <c:pt idx="142">
                  <c:v>98.71512876821771</c:v>
                </c:pt>
                <c:pt idx="143">
                  <c:v>109.27246847672558</c:v>
                </c:pt>
                <c:pt idx="144">
                  <c:v>121.56675095983456</c:v>
                </c:pt>
                <c:pt idx="145">
                  <c:v>134.76014118358427</c:v>
                </c:pt>
                <c:pt idx="146">
                  <c:v>155.92435738215931</c:v>
                </c:pt>
                <c:pt idx="147">
                  <c:v>168.2186398652683</c:v>
                </c:pt>
                <c:pt idx="148">
                  <c:v>178.77597957377623</c:v>
                </c:pt>
                <c:pt idx="149">
                  <c:v>186.87691125337579</c:v>
                </c:pt>
                <c:pt idx="150">
                  <c:v>191.9693697975257</c:v>
                </c:pt>
                <c:pt idx="151">
                  <c:v>193.70631257212744</c:v>
                </c:pt>
                <c:pt idx="152">
                  <c:v>191.96936979752576</c:v>
                </c:pt>
                <c:pt idx="153">
                  <c:v>186.87691125337597</c:v>
                </c:pt>
                <c:pt idx="154">
                  <c:v>178.77597957377617</c:v>
                </c:pt>
                <c:pt idx="155">
                  <c:v>168.21863986526864</c:v>
                </c:pt>
                <c:pt idx="156">
                  <c:v>155.92435738215926</c:v>
                </c:pt>
                <c:pt idx="157">
                  <c:v>142.73096715841001</c:v>
                </c:pt>
                <c:pt idx="158">
                  <c:v>129.53757693466031</c:v>
                </c:pt>
                <c:pt idx="159">
                  <c:v>117.24329445155092</c:v>
                </c:pt>
                <c:pt idx="160">
                  <c:v>106.68595474304334</c:v>
                </c:pt>
                <c:pt idx="161">
                  <c:v>98.585023063443543</c:v>
                </c:pt>
                <c:pt idx="162">
                  <c:v>93.492564519293808</c:v>
                </c:pt>
                <c:pt idx="163">
                  <c:v>91.75562174469195</c:v>
                </c:pt>
                <c:pt idx="164">
                  <c:v>93.492564519293694</c:v>
                </c:pt>
                <c:pt idx="165">
                  <c:v>98.585023063443373</c:v>
                </c:pt>
                <c:pt idx="166">
                  <c:v>106.68595474304311</c:v>
                </c:pt>
                <c:pt idx="167">
                  <c:v>117.24329445155098</c:v>
                </c:pt>
                <c:pt idx="168">
                  <c:v>129.53757693466031</c:v>
                </c:pt>
                <c:pt idx="169">
                  <c:v>142.73096715840961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CB-4CC1-9F62-2B873AB1441B}"/>
            </c:ext>
          </c:extLst>
        </c:ser>
        <c:ser>
          <c:idx val="4"/>
          <c:order val="4"/>
          <c:tx>
            <c:strRef>
              <c:f>'101v2'!$AO$3</c:f>
              <c:strCache>
                <c:ptCount val="1"/>
                <c:pt idx="0">
                  <c:v>Difference In Modified Wall Heat Transfer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'101v2'!$L$4:$L$173</c:f>
              <c:numCache>
                <c:formatCode>0.0000</c:formatCode>
                <c:ptCount val="170"/>
                <c:pt idx="2" formatCode="0">
                  <c:v>1</c:v>
                </c:pt>
                <c:pt idx="3" formatCode="0">
                  <c:v>2</c:v>
                </c:pt>
                <c:pt idx="4" formatCode="0">
                  <c:v>3</c:v>
                </c:pt>
                <c:pt idx="5" formatCode="0">
                  <c:v>4</c:v>
                </c:pt>
                <c:pt idx="6" formatCode="0">
                  <c:v>5</c:v>
                </c:pt>
                <c:pt idx="7" formatCode="0">
                  <c:v>6</c:v>
                </c:pt>
                <c:pt idx="8" formatCode="0">
                  <c:v>7</c:v>
                </c:pt>
                <c:pt idx="9" formatCode="0">
                  <c:v>8</c:v>
                </c:pt>
                <c:pt idx="10" formatCode="0">
                  <c:v>9</c:v>
                </c:pt>
                <c:pt idx="11" formatCode="0">
                  <c:v>10</c:v>
                </c:pt>
                <c:pt idx="12" formatCode="0">
                  <c:v>11</c:v>
                </c:pt>
                <c:pt idx="13" formatCode="0">
                  <c:v>12</c:v>
                </c:pt>
                <c:pt idx="14" formatCode="0">
                  <c:v>13</c:v>
                </c:pt>
                <c:pt idx="15" formatCode="0">
                  <c:v>14</c:v>
                </c:pt>
                <c:pt idx="16" formatCode="0">
                  <c:v>15</c:v>
                </c:pt>
                <c:pt idx="17" formatCode="0">
                  <c:v>16</c:v>
                </c:pt>
                <c:pt idx="18" formatCode="0">
                  <c:v>17</c:v>
                </c:pt>
                <c:pt idx="19" formatCode="0">
                  <c:v>18</c:v>
                </c:pt>
                <c:pt idx="20" formatCode="0">
                  <c:v>19</c:v>
                </c:pt>
                <c:pt idx="21" formatCode="0">
                  <c:v>20</c:v>
                </c:pt>
                <c:pt idx="22" formatCode="0">
                  <c:v>21</c:v>
                </c:pt>
                <c:pt idx="23" formatCode="0">
                  <c:v>22</c:v>
                </c:pt>
                <c:pt idx="24" formatCode="0">
                  <c:v>23</c:v>
                </c:pt>
                <c:pt idx="25" formatCode="0">
                  <c:v>24</c:v>
                </c:pt>
                <c:pt idx="26" formatCode="0">
                  <c:v>25</c:v>
                </c:pt>
                <c:pt idx="27" formatCode="0">
                  <c:v>26</c:v>
                </c:pt>
                <c:pt idx="28" formatCode="0">
                  <c:v>27</c:v>
                </c:pt>
                <c:pt idx="29" formatCode="0">
                  <c:v>28</c:v>
                </c:pt>
                <c:pt idx="30" formatCode="0">
                  <c:v>29</c:v>
                </c:pt>
                <c:pt idx="31" formatCode="0">
                  <c:v>30</c:v>
                </c:pt>
                <c:pt idx="32" formatCode="0">
                  <c:v>31</c:v>
                </c:pt>
                <c:pt idx="33" formatCode="0">
                  <c:v>32</c:v>
                </c:pt>
                <c:pt idx="34" formatCode="0">
                  <c:v>33</c:v>
                </c:pt>
                <c:pt idx="35" formatCode="0">
                  <c:v>34</c:v>
                </c:pt>
                <c:pt idx="36" formatCode="0">
                  <c:v>35</c:v>
                </c:pt>
                <c:pt idx="37" formatCode="0">
                  <c:v>36</c:v>
                </c:pt>
                <c:pt idx="38" formatCode="0">
                  <c:v>37</c:v>
                </c:pt>
                <c:pt idx="39" formatCode="0">
                  <c:v>38</c:v>
                </c:pt>
                <c:pt idx="40" formatCode="0">
                  <c:v>39</c:v>
                </c:pt>
                <c:pt idx="41" formatCode="0">
                  <c:v>40</c:v>
                </c:pt>
                <c:pt idx="42" formatCode="0">
                  <c:v>41</c:v>
                </c:pt>
                <c:pt idx="43" formatCode="0">
                  <c:v>42</c:v>
                </c:pt>
                <c:pt idx="44" formatCode="0">
                  <c:v>43</c:v>
                </c:pt>
                <c:pt idx="45" formatCode="0">
                  <c:v>44</c:v>
                </c:pt>
                <c:pt idx="46" formatCode="0">
                  <c:v>45</c:v>
                </c:pt>
                <c:pt idx="47" formatCode="0">
                  <c:v>46</c:v>
                </c:pt>
                <c:pt idx="48" formatCode="0">
                  <c:v>47</c:v>
                </c:pt>
                <c:pt idx="49" formatCode="0">
                  <c:v>48</c:v>
                </c:pt>
                <c:pt idx="50" formatCode="0">
                  <c:v>49</c:v>
                </c:pt>
                <c:pt idx="51" formatCode="0">
                  <c:v>50</c:v>
                </c:pt>
                <c:pt idx="52" formatCode="0">
                  <c:v>51</c:v>
                </c:pt>
                <c:pt idx="53" formatCode="0">
                  <c:v>52</c:v>
                </c:pt>
                <c:pt idx="54" formatCode="0">
                  <c:v>53</c:v>
                </c:pt>
                <c:pt idx="55" formatCode="0">
                  <c:v>54</c:v>
                </c:pt>
                <c:pt idx="56" formatCode="0">
                  <c:v>55</c:v>
                </c:pt>
                <c:pt idx="57" formatCode="0">
                  <c:v>56</c:v>
                </c:pt>
                <c:pt idx="58" formatCode="0">
                  <c:v>57</c:v>
                </c:pt>
                <c:pt idx="59" formatCode="0">
                  <c:v>58</c:v>
                </c:pt>
                <c:pt idx="60" formatCode="0">
                  <c:v>59</c:v>
                </c:pt>
                <c:pt idx="61" formatCode="0">
                  <c:v>60</c:v>
                </c:pt>
                <c:pt idx="62" formatCode="0">
                  <c:v>61</c:v>
                </c:pt>
                <c:pt idx="63" formatCode="0">
                  <c:v>62</c:v>
                </c:pt>
                <c:pt idx="64" formatCode="0">
                  <c:v>63</c:v>
                </c:pt>
                <c:pt idx="65" formatCode="0">
                  <c:v>64</c:v>
                </c:pt>
                <c:pt idx="66" formatCode="0">
                  <c:v>65</c:v>
                </c:pt>
                <c:pt idx="67" formatCode="0">
                  <c:v>66</c:v>
                </c:pt>
                <c:pt idx="68" formatCode="0">
                  <c:v>67</c:v>
                </c:pt>
                <c:pt idx="69" formatCode="0">
                  <c:v>68</c:v>
                </c:pt>
                <c:pt idx="70" formatCode="0">
                  <c:v>69</c:v>
                </c:pt>
                <c:pt idx="71" formatCode="0">
                  <c:v>70</c:v>
                </c:pt>
                <c:pt idx="72" formatCode="0">
                  <c:v>71</c:v>
                </c:pt>
                <c:pt idx="73" formatCode="0">
                  <c:v>72</c:v>
                </c:pt>
                <c:pt idx="74" formatCode="0">
                  <c:v>73</c:v>
                </c:pt>
                <c:pt idx="75" formatCode="0">
                  <c:v>74</c:v>
                </c:pt>
                <c:pt idx="76" formatCode="0">
                  <c:v>75</c:v>
                </c:pt>
                <c:pt idx="77" formatCode="0">
                  <c:v>76</c:v>
                </c:pt>
                <c:pt idx="78" formatCode="0">
                  <c:v>77</c:v>
                </c:pt>
                <c:pt idx="79" formatCode="0">
                  <c:v>78</c:v>
                </c:pt>
                <c:pt idx="80" formatCode="0">
                  <c:v>79</c:v>
                </c:pt>
                <c:pt idx="81" formatCode="0">
                  <c:v>80</c:v>
                </c:pt>
                <c:pt idx="82" formatCode="0">
                  <c:v>81</c:v>
                </c:pt>
                <c:pt idx="83" formatCode="0">
                  <c:v>82</c:v>
                </c:pt>
                <c:pt idx="84" formatCode="0">
                  <c:v>83</c:v>
                </c:pt>
                <c:pt idx="85" formatCode="0">
                  <c:v>84</c:v>
                </c:pt>
                <c:pt idx="86" formatCode="0">
                  <c:v>85</c:v>
                </c:pt>
                <c:pt idx="87" formatCode="0">
                  <c:v>86</c:v>
                </c:pt>
                <c:pt idx="88" formatCode="0">
                  <c:v>87</c:v>
                </c:pt>
                <c:pt idx="89" formatCode="0">
                  <c:v>88</c:v>
                </c:pt>
                <c:pt idx="90" formatCode="0">
                  <c:v>89</c:v>
                </c:pt>
                <c:pt idx="91" formatCode="0">
                  <c:v>90</c:v>
                </c:pt>
                <c:pt idx="92" formatCode="0">
                  <c:v>91</c:v>
                </c:pt>
                <c:pt idx="93" formatCode="0">
                  <c:v>92</c:v>
                </c:pt>
                <c:pt idx="94" formatCode="0">
                  <c:v>93</c:v>
                </c:pt>
                <c:pt idx="95" formatCode="0">
                  <c:v>94</c:v>
                </c:pt>
                <c:pt idx="96" formatCode="0">
                  <c:v>95</c:v>
                </c:pt>
                <c:pt idx="97" formatCode="0">
                  <c:v>96</c:v>
                </c:pt>
                <c:pt idx="98" formatCode="0">
                  <c:v>97</c:v>
                </c:pt>
                <c:pt idx="99" formatCode="0">
                  <c:v>98</c:v>
                </c:pt>
                <c:pt idx="100" formatCode="0">
                  <c:v>99</c:v>
                </c:pt>
                <c:pt idx="101" formatCode="0">
                  <c:v>100</c:v>
                </c:pt>
                <c:pt idx="102" formatCode="0">
                  <c:v>101</c:v>
                </c:pt>
                <c:pt idx="103" formatCode="0">
                  <c:v>102</c:v>
                </c:pt>
                <c:pt idx="104" formatCode="0">
                  <c:v>103</c:v>
                </c:pt>
                <c:pt idx="105" formatCode="0">
                  <c:v>104</c:v>
                </c:pt>
                <c:pt idx="106" formatCode="0">
                  <c:v>105</c:v>
                </c:pt>
                <c:pt idx="107" formatCode="0">
                  <c:v>106</c:v>
                </c:pt>
                <c:pt idx="108" formatCode="0">
                  <c:v>107</c:v>
                </c:pt>
                <c:pt idx="109" formatCode="0">
                  <c:v>108</c:v>
                </c:pt>
                <c:pt idx="110" formatCode="0">
                  <c:v>109</c:v>
                </c:pt>
                <c:pt idx="111" formatCode="0">
                  <c:v>110</c:v>
                </c:pt>
                <c:pt idx="112" formatCode="0">
                  <c:v>111</c:v>
                </c:pt>
                <c:pt idx="113" formatCode="0">
                  <c:v>112</c:v>
                </c:pt>
                <c:pt idx="114" formatCode="0">
                  <c:v>113</c:v>
                </c:pt>
                <c:pt idx="115" formatCode="0">
                  <c:v>114</c:v>
                </c:pt>
                <c:pt idx="116" formatCode="0">
                  <c:v>115</c:v>
                </c:pt>
                <c:pt idx="117" formatCode="0">
                  <c:v>116</c:v>
                </c:pt>
                <c:pt idx="118" formatCode="0">
                  <c:v>117</c:v>
                </c:pt>
                <c:pt idx="119" formatCode="0">
                  <c:v>118</c:v>
                </c:pt>
                <c:pt idx="120" formatCode="0">
                  <c:v>119</c:v>
                </c:pt>
                <c:pt idx="121" formatCode="0">
                  <c:v>120</c:v>
                </c:pt>
                <c:pt idx="122" formatCode="0">
                  <c:v>121</c:v>
                </c:pt>
                <c:pt idx="123" formatCode="0">
                  <c:v>122</c:v>
                </c:pt>
                <c:pt idx="124" formatCode="0">
                  <c:v>123</c:v>
                </c:pt>
                <c:pt idx="125" formatCode="0">
                  <c:v>124</c:v>
                </c:pt>
                <c:pt idx="126" formatCode="0">
                  <c:v>125</c:v>
                </c:pt>
                <c:pt idx="127" formatCode="0">
                  <c:v>126</c:v>
                </c:pt>
                <c:pt idx="128" formatCode="0">
                  <c:v>127</c:v>
                </c:pt>
                <c:pt idx="129" formatCode="0">
                  <c:v>128</c:v>
                </c:pt>
                <c:pt idx="130" formatCode="0">
                  <c:v>129</c:v>
                </c:pt>
                <c:pt idx="131" formatCode="0">
                  <c:v>130</c:v>
                </c:pt>
                <c:pt idx="132" formatCode="0">
                  <c:v>131</c:v>
                </c:pt>
                <c:pt idx="133" formatCode="0">
                  <c:v>132</c:v>
                </c:pt>
                <c:pt idx="134" formatCode="0">
                  <c:v>133</c:v>
                </c:pt>
                <c:pt idx="135" formatCode="0">
                  <c:v>134</c:v>
                </c:pt>
                <c:pt idx="136" formatCode="0">
                  <c:v>135</c:v>
                </c:pt>
                <c:pt idx="137" formatCode="0">
                  <c:v>136</c:v>
                </c:pt>
                <c:pt idx="138" formatCode="0">
                  <c:v>137</c:v>
                </c:pt>
                <c:pt idx="139" formatCode="0">
                  <c:v>138</c:v>
                </c:pt>
                <c:pt idx="140" formatCode="0">
                  <c:v>139</c:v>
                </c:pt>
                <c:pt idx="141" formatCode="0">
                  <c:v>140</c:v>
                </c:pt>
                <c:pt idx="142" formatCode="0">
                  <c:v>141</c:v>
                </c:pt>
                <c:pt idx="143" formatCode="0">
                  <c:v>142</c:v>
                </c:pt>
                <c:pt idx="144" formatCode="0">
                  <c:v>143</c:v>
                </c:pt>
                <c:pt idx="145" formatCode="0">
                  <c:v>144</c:v>
                </c:pt>
                <c:pt idx="146" formatCode="0">
                  <c:v>145</c:v>
                </c:pt>
                <c:pt idx="147" formatCode="0">
                  <c:v>146</c:v>
                </c:pt>
                <c:pt idx="148" formatCode="0">
                  <c:v>147</c:v>
                </c:pt>
                <c:pt idx="149" formatCode="0">
                  <c:v>148</c:v>
                </c:pt>
                <c:pt idx="150" formatCode="0">
                  <c:v>149</c:v>
                </c:pt>
                <c:pt idx="151" formatCode="0">
                  <c:v>150</c:v>
                </c:pt>
                <c:pt idx="152" formatCode="0">
                  <c:v>151</c:v>
                </c:pt>
                <c:pt idx="153" formatCode="0">
                  <c:v>152</c:v>
                </c:pt>
                <c:pt idx="154" formatCode="0">
                  <c:v>153</c:v>
                </c:pt>
                <c:pt idx="155" formatCode="0">
                  <c:v>154</c:v>
                </c:pt>
                <c:pt idx="156" formatCode="0">
                  <c:v>155</c:v>
                </c:pt>
                <c:pt idx="157" formatCode="0">
                  <c:v>156</c:v>
                </c:pt>
                <c:pt idx="158" formatCode="0">
                  <c:v>157</c:v>
                </c:pt>
                <c:pt idx="159" formatCode="0">
                  <c:v>158</c:v>
                </c:pt>
                <c:pt idx="160" formatCode="0">
                  <c:v>159</c:v>
                </c:pt>
                <c:pt idx="161" formatCode="0">
                  <c:v>160</c:v>
                </c:pt>
                <c:pt idx="162" formatCode="0">
                  <c:v>161</c:v>
                </c:pt>
                <c:pt idx="163" formatCode="0">
                  <c:v>162</c:v>
                </c:pt>
                <c:pt idx="164" formatCode="0">
                  <c:v>163</c:v>
                </c:pt>
                <c:pt idx="165" formatCode="0">
                  <c:v>164</c:v>
                </c:pt>
                <c:pt idx="166" formatCode="0">
                  <c:v>165</c:v>
                </c:pt>
                <c:pt idx="167" formatCode="0">
                  <c:v>166</c:v>
                </c:pt>
                <c:pt idx="168" formatCode="0">
                  <c:v>167</c:v>
                </c:pt>
                <c:pt idx="169" formatCode="0">
                  <c:v>168</c:v>
                </c:pt>
              </c:numCache>
            </c:numRef>
          </c:cat>
          <c:val>
            <c:numRef>
              <c:f>'101v2'!$AO$4:$AO$173</c:f>
              <c:numCache>
                <c:formatCode>0.0000</c:formatCode>
                <c:ptCount val="170"/>
                <c:pt idx="2">
                  <c:v>-5.897549739234492</c:v>
                </c:pt>
                <c:pt idx="3">
                  <c:v>-6.3399431089920739</c:v>
                </c:pt>
                <c:pt idx="4">
                  <c:v>-6.719834907943266</c:v>
                </c:pt>
                <c:pt idx="5">
                  <c:v>-7.01133613779038</c:v>
                </c:pt>
                <c:pt idx="6">
                  <c:v>-7.1945814714479184</c:v>
                </c:pt>
                <c:pt idx="7">
                  <c:v>-7.2570830422543224</c:v>
                </c:pt>
                <c:pt idx="8">
                  <c:v>-7.1945814714479184</c:v>
                </c:pt>
                <c:pt idx="9">
                  <c:v>-7.01133613779038</c:v>
                </c:pt>
                <c:pt idx="10">
                  <c:v>-6.719834907943266</c:v>
                </c:pt>
                <c:pt idx="11">
                  <c:v>-6.3399431089920739</c:v>
                </c:pt>
                <c:pt idx="12">
                  <c:v>-5.897549739234492</c:v>
                </c:pt>
                <c:pt idx="13">
                  <c:v>-5.4228031757298254</c:v>
                </c:pt>
                <c:pt idx="14">
                  <c:v>-4.948056612225173</c:v>
                </c:pt>
                <c:pt idx="15">
                  <c:v>-4.5056632424675769</c:v>
                </c:pt>
                <c:pt idx="16">
                  <c:v>-4.125771443516399</c:v>
                </c:pt>
                <c:pt idx="17">
                  <c:v>-3.834270213669285</c:v>
                </c:pt>
                <c:pt idx="18">
                  <c:v>-3.6510248800117466</c:v>
                </c:pt>
                <c:pt idx="19">
                  <c:v>-3.5885233092053284</c:v>
                </c:pt>
                <c:pt idx="20">
                  <c:v>-3.6510248800117466</c:v>
                </c:pt>
                <c:pt idx="21">
                  <c:v>-3.8342702136692779</c:v>
                </c:pt>
                <c:pt idx="22">
                  <c:v>-4.125771443516399</c:v>
                </c:pt>
                <c:pt idx="23">
                  <c:v>-4.5056632424675769</c:v>
                </c:pt>
                <c:pt idx="24">
                  <c:v>-4.9480566122251872</c:v>
                </c:pt>
                <c:pt idx="25">
                  <c:v>-5.4228031757298396</c:v>
                </c:pt>
                <c:pt idx="26">
                  <c:v>-5.9683883178988424</c:v>
                </c:pt>
                <c:pt idx="27">
                  <c:v>-6.4107816876564385</c:v>
                </c:pt>
                <c:pt idx="28">
                  <c:v>-6.7906734866076164</c:v>
                </c:pt>
                <c:pt idx="29">
                  <c:v>-7.0821747164547304</c:v>
                </c:pt>
                <c:pt idx="30">
                  <c:v>-7.2654200501122688</c:v>
                </c:pt>
                <c:pt idx="31">
                  <c:v>-7.3279216209186728</c:v>
                </c:pt>
                <c:pt idx="32">
                  <c:v>-7.2654200501122688</c:v>
                </c:pt>
                <c:pt idx="33">
                  <c:v>-7.0821747164547304</c:v>
                </c:pt>
                <c:pt idx="34">
                  <c:v>-6.7906734866076164</c:v>
                </c:pt>
                <c:pt idx="35">
                  <c:v>-6.4107816876564385</c:v>
                </c:pt>
                <c:pt idx="36">
                  <c:v>-5.9683883178988424</c:v>
                </c:pt>
                <c:pt idx="37">
                  <c:v>-5.4936417543941758</c:v>
                </c:pt>
                <c:pt idx="38">
                  <c:v>-5.0188951908895376</c:v>
                </c:pt>
                <c:pt idx="39">
                  <c:v>-4.5765018211319344</c:v>
                </c:pt>
                <c:pt idx="40">
                  <c:v>-4.1966100221807565</c:v>
                </c:pt>
                <c:pt idx="41">
                  <c:v>-3.9051087923336354</c:v>
                </c:pt>
                <c:pt idx="42">
                  <c:v>-3.7218634586761041</c:v>
                </c:pt>
                <c:pt idx="43">
                  <c:v>-3.6593618878696788</c:v>
                </c:pt>
                <c:pt idx="44">
                  <c:v>-3.7218634586761041</c:v>
                </c:pt>
                <c:pt idx="45">
                  <c:v>-3.9051087923336354</c:v>
                </c:pt>
                <c:pt idx="46">
                  <c:v>-4.1966100221807565</c:v>
                </c:pt>
                <c:pt idx="47">
                  <c:v>-4.5765018211319273</c:v>
                </c:pt>
                <c:pt idx="48">
                  <c:v>-5.0188951908895234</c:v>
                </c:pt>
                <c:pt idx="49">
                  <c:v>-5.4936417543941758</c:v>
                </c:pt>
                <c:pt idx="50">
                  <c:v>-5.7699030311884059</c:v>
                </c:pt>
                <c:pt idx="51">
                  <c:v>-6.2122964009459878</c:v>
                </c:pt>
                <c:pt idx="52">
                  <c:v>-6.5921881998971799</c:v>
                </c:pt>
                <c:pt idx="53">
                  <c:v>-6.8836894297443081</c:v>
                </c:pt>
                <c:pt idx="54">
                  <c:v>-7.0669347634018322</c:v>
                </c:pt>
                <c:pt idx="55">
                  <c:v>-7.1294363342082505</c:v>
                </c:pt>
                <c:pt idx="56">
                  <c:v>-7.0669347634018322</c:v>
                </c:pt>
                <c:pt idx="57">
                  <c:v>-6.8836894297443081</c:v>
                </c:pt>
                <c:pt idx="58">
                  <c:v>-6.5921881998971799</c:v>
                </c:pt>
                <c:pt idx="59">
                  <c:v>-6.212296400946002</c:v>
                </c:pt>
                <c:pt idx="60">
                  <c:v>-5.7699030311883917</c:v>
                </c:pt>
                <c:pt idx="61">
                  <c:v>-5.2951564676837535</c:v>
                </c:pt>
                <c:pt idx="62">
                  <c:v>-4.8204099041791011</c:v>
                </c:pt>
                <c:pt idx="63">
                  <c:v>-4.3780165344214979</c:v>
                </c:pt>
                <c:pt idx="64">
                  <c:v>-3.99812473547032</c:v>
                </c:pt>
                <c:pt idx="65">
                  <c:v>-3.7066235056231989</c:v>
                </c:pt>
                <c:pt idx="66">
                  <c:v>-3.5233781719656605</c:v>
                </c:pt>
                <c:pt idx="67">
                  <c:v>-3.4608766011592493</c:v>
                </c:pt>
                <c:pt idx="68">
                  <c:v>-3.5233781719656676</c:v>
                </c:pt>
                <c:pt idx="69">
                  <c:v>-3.7066235056231989</c:v>
                </c:pt>
                <c:pt idx="70">
                  <c:v>-3.99812473547032</c:v>
                </c:pt>
                <c:pt idx="71">
                  <c:v>-4.3780165344214979</c:v>
                </c:pt>
                <c:pt idx="72">
                  <c:v>-4.8204099041791011</c:v>
                </c:pt>
                <c:pt idx="73">
                  <c:v>-5.2951564676837393</c:v>
                </c:pt>
                <c:pt idx="74">
                  <c:v>-5.4515573483581079</c:v>
                </c:pt>
                <c:pt idx="75">
                  <c:v>-5.8939507181157182</c:v>
                </c:pt>
                <c:pt idx="76">
                  <c:v>-6.2738425170668961</c:v>
                </c:pt>
                <c:pt idx="77">
                  <c:v>-6.5653437469140101</c:v>
                </c:pt>
                <c:pt idx="78">
                  <c:v>-6.7485890805715485</c:v>
                </c:pt>
                <c:pt idx="79">
                  <c:v>-6.8110906513779668</c:v>
                </c:pt>
                <c:pt idx="80">
                  <c:v>-6.7485890805715485</c:v>
                </c:pt>
                <c:pt idx="81">
                  <c:v>-6.5653437469140243</c:v>
                </c:pt>
                <c:pt idx="82">
                  <c:v>-6.2738425170668961</c:v>
                </c:pt>
                <c:pt idx="83">
                  <c:v>-5.8939507181157325</c:v>
                </c:pt>
                <c:pt idx="84">
                  <c:v>-5.4515573483581221</c:v>
                </c:pt>
                <c:pt idx="85">
                  <c:v>-4.9768107848534697</c:v>
                </c:pt>
                <c:pt idx="86">
                  <c:v>-4.5020642213488102</c:v>
                </c:pt>
                <c:pt idx="87">
                  <c:v>-4.0596708515912141</c:v>
                </c:pt>
                <c:pt idx="88">
                  <c:v>-3.6797790526400433</c:v>
                </c:pt>
                <c:pt idx="89">
                  <c:v>-3.3882778227929151</c:v>
                </c:pt>
                <c:pt idx="90">
                  <c:v>-3.2050324891353839</c:v>
                </c:pt>
                <c:pt idx="91">
                  <c:v>-3.1425309183289585</c:v>
                </c:pt>
                <c:pt idx="92">
                  <c:v>-3.2050324891353767</c:v>
                </c:pt>
                <c:pt idx="93">
                  <c:v>-3.388277822792908</c:v>
                </c:pt>
                <c:pt idx="94">
                  <c:v>-3.6797790526400291</c:v>
                </c:pt>
                <c:pt idx="95">
                  <c:v>-4.0596708515912141</c:v>
                </c:pt>
                <c:pt idx="96">
                  <c:v>-4.5020642213488173</c:v>
                </c:pt>
                <c:pt idx="97">
                  <c:v>-4.9768107848534555</c:v>
                </c:pt>
                <c:pt idx="98">
                  <c:v>-5.2530720616476714</c:v>
                </c:pt>
                <c:pt idx="99">
                  <c:v>-5.6954654314052817</c:v>
                </c:pt>
                <c:pt idx="100">
                  <c:v>-6.0753572303564596</c:v>
                </c:pt>
                <c:pt idx="101">
                  <c:v>-6.3668584602035736</c:v>
                </c:pt>
                <c:pt idx="102">
                  <c:v>-6.550103793861112</c:v>
                </c:pt>
                <c:pt idx="103">
                  <c:v>-6.6126053646675302</c:v>
                </c:pt>
                <c:pt idx="104">
                  <c:v>-6.550103793861112</c:v>
                </c:pt>
                <c:pt idx="105">
                  <c:v>-6.3668584602035878</c:v>
                </c:pt>
                <c:pt idx="106">
                  <c:v>-6.0753572303564596</c:v>
                </c:pt>
                <c:pt idx="107">
                  <c:v>-5.6954654314052817</c:v>
                </c:pt>
                <c:pt idx="108">
                  <c:v>-5.2530720616476856</c:v>
                </c:pt>
                <c:pt idx="109">
                  <c:v>-4.7783254981430332</c:v>
                </c:pt>
                <c:pt idx="110">
                  <c:v>-4.3035789346383808</c:v>
                </c:pt>
                <c:pt idx="111">
                  <c:v>-3.8611855648807776</c:v>
                </c:pt>
                <c:pt idx="112">
                  <c:v>-3.4812937659295997</c:v>
                </c:pt>
                <c:pt idx="113">
                  <c:v>-3.1897925360824857</c:v>
                </c:pt>
                <c:pt idx="114">
                  <c:v>-3.0065472024249473</c:v>
                </c:pt>
                <c:pt idx="115">
                  <c:v>-2.9440456316185291</c:v>
                </c:pt>
                <c:pt idx="116">
                  <c:v>-3.0065472024249473</c:v>
                </c:pt>
                <c:pt idx="117">
                  <c:v>-3.1897925360824857</c:v>
                </c:pt>
                <c:pt idx="118">
                  <c:v>-3.4812937659295926</c:v>
                </c:pt>
                <c:pt idx="119">
                  <c:v>-3.8611855648807776</c:v>
                </c:pt>
                <c:pt idx="120">
                  <c:v>-4.3035789346383737</c:v>
                </c:pt>
                <c:pt idx="121">
                  <c:v>-4.778325498143019</c:v>
                </c:pt>
                <c:pt idx="122">
                  <c:v>-5.323910640312036</c:v>
                </c:pt>
                <c:pt idx="123">
                  <c:v>-5.7663040100696321</c:v>
                </c:pt>
                <c:pt idx="124">
                  <c:v>-6.14619580902081</c:v>
                </c:pt>
                <c:pt idx="125">
                  <c:v>-6.437697038867924</c:v>
                </c:pt>
                <c:pt idx="126">
                  <c:v>-6.6209423725254624</c:v>
                </c:pt>
                <c:pt idx="127">
                  <c:v>-6.6834439433318806</c:v>
                </c:pt>
                <c:pt idx="128">
                  <c:v>-6.6209423725254624</c:v>
                </c:pt>
                <c:pt idx="129">
                  <c:v>-6.4376970388679382</c:v>
                </c:pt>
                <c:pt idx="130">
                  <c:v>-6.1461958090208242</c:v>
                </c:pt>
                <c:pt idx="131">
                  <c:v>-5.7663040100696321</c:v>
                </c:pt>
                <c:pt idx="132">
                  <c:v>-5.323910640312036</c:v>
                </c:pt>
                <c:pt idx="133">
                  <c:v>-4.8491640768073836</c:v>
                </c:pt>
                <c:pt idx="134">
                  <c:v>-4.3744175133027383</c:v>
                </c:pt>
                <c:pt idx="135">
                  <c:v>-3.9320241435451422</c:v>
                </c:pt>
                <c:pt idx="136">
                  <c:v>-3.5521323445939572</c:v>
                </c:pt>
                <c:pt idx="137">
                  <c:v>-3.2606311147468361</c:v>
                </c:pt>
                <c:pt idx="138">
                  <c:v>-3.0773857810892977</c:v>
                </c:pt>
                <c:pt idx="139">
                  <c:v>-3.0148842102828795</c:v>
                </c:pt>
                <c:pt idx="140">
                  <c:v>-3.0773857810892977</c:v>
                </c:pt>
                <c:pt idx="141">
                  <c:v>-3.2606311147468361</c:v>
                </c:pt>
                <c:pt idx="142">
                  <c:v>-3.552132344593943</c:v>
                </c:pt>
                <c:pt idx="143">
                  <c:v>-3.9320241435451351</c:v>
                </c:pt>
                <c:pt idx="144">
                  <c:v>-4.3744175133027241</c:v>
                </c:pt>
                <c:pt idx="145">
                  <c:v>-4.8491640768073836</c:v>
                </c:pt>
                <c:pt idx="146">
                  <c:v>-5.6107301897732498</c:v>
                </c:pt>
                <c:pt idx="147">
                  <c:v>-6.0531235595308459</c:v>
                </c:pt>
                <c:pt idx="148">
                  <c:v>-6.433015358482038</c:v>
                </c:pt>
                <c:pt idx="149">
                  <c:v>-6.724516588329152</c:v>
                </c:pt>
                <c:pt idx="150">
                  <c:v>-6.9077619219866762</c:v>
                </c:pt>
                <c:pt idx="151">
                  <c:v>-6.9702634927931086</c:v>
                </c:pt>
                <c:pt idx="152">
                  <c:v>-6.9077619219866904</c:v>
                </c:pt>
                <c:pt idx="153">
                  <c:v>-6.7245165883291662</c:v>
                </c:pt>
                <c:pt idx="154">
                  <c:v>-6.433015358482038</c:v>
                </c:pt>
                <c:pt idx="155">
                  <c:v>-6.0531235595308601</c:v>
                </c:pt>
                <c:pt idx="156">
                  <c:v>-5.610730189773264</c:v>
                </c:pt>
                <c:pt idx="157">
                  <c:v>-5.1359836262686116</c:v>
                </c:pt>
                <c:pt idx="158">
                  <c:v>-4.6612370627639663</c:v>
                </c:pt>
                <c:pt idx="159">
                  <c:v>-4.2188436930063631</c:v>
                </c:pt>
                <c:pt idx="160">
                  <c:v>-3.8389518940551781</c:v>
                </c:pt>
                <c:pt idx="161">
                  <c:v>-3.547450664208057</c:v>
                </c:pt>
                <c:pt idx="162">
                  <c:v>-3.3642053305505257</c:v>
                </c:pt>
                <c:pt idx="163">
                  <c:v>-3.3017037597441075</c:v>
                </c:pt>
                <c:pt idx="164">
                  <c:v>-3.3642053305505257</c:v>
                </c:pt>
                <c:pt idx="165">
                  <c:v>-3.547450664208057</c:v>
                </c:pt>
                <c:pt idx="166">
                  <c:v>-3.838951894055171</c:v>
                </c:pt>
                <c:pt idx="167">
                  <c:v>-4.218843693006356</c:v>
                </c:pt>
                <c:pt idx="168">
                  <c:v>-4.6612370627639663</c:v>
                </c:pt>
                <c:pt idx="169">
                  <c:v>-5.1359836262685974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CB-4CC1-9F62-2B873AB1441B}"/>
            </c:ext>
          </c:extLst>
        </c:ser>
        <c:ser>
          <c:idx val="5"/>
          <c:order val="5"/>
          <c:tx>
            <c:strRef>
              <c:f>'101v2'!$AP$3</c:f>
              <c:strCache>
                <c:ptCount val="1"/>
                <c:pt idx="0">
                  <c:v>Difference In Modified Heat Transfer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'101v2'!$L$4:$L$173</c:f>
              <c:numCache>
                <c:formatCode>0.0000</c:formatCode>
                <c:ptCount val="170"/>
                <c:pt idx="2" formatCode="0">
                  <c:v>1</c:v>
                </c:pt>
                <c:pt idx="3" formatCode="0">
                  <c:v>2</c:v>
                </c:pt>
                <c:pt idx="4" formatCode="0">
                  <c:v>3</c:v>
                </c:pt>
                <c:pt idx="5" formatCode="0">
                  <c:v>4</c:v>
                </c:pt>
                <c:pt idx="6" formatCode="0">
                  <c:v>5</c:v>
                </c:pt>
                <c:pt idx="7" formatCode="0">
                  <c:v>6</c:v>
                </c:pt>
                <c:pt idx="8" formatCode="0">
                  <c:v>7</c:v>
                </c:pt>
                <c:pt idx="9" formatCode="0">
                  <c:v>8</c:v>
                </c:pt>
                <c:pt idx="10" formatCode="0">
                  <c:v>9</c:v>
                </c:pt>
                <c:pt idx="11" formatCode="0">
                  <c:v>10</c:v>
                </c:pt>
                <c:pt idx="12" formatCode="0">
                  <c:v>11</c:v>
                </c:pt>
                <c:pt idx="13" formatCode="0">
                  <c:v>12</c:v>
                </c:pt>
                <c:pt idx="14" formatCode="0">
                  <c:v>13</c:v>
                </c:pt>
                <c:pt idx="15" formatCode="0">
                  <c:v>14</c:v>
                </c:pt>
                <c:pt idx="16" formatCode="0">
                  <c:v>15</c:v>
                </c:pt>
                <c:pt idx="17" formatCode="0">
                  <c:v>16</c:v>
                </c:pt>
                <c:pt idx="18" formatCode="0">
                  <c:v>17</c:v>
                </c:pt>
                <c:pt idx="19" formatCode="0">
                  <c:v>18</c:v>
                </c:pt>
                <c:pt idx="20" formatCode="0">
                  <c:v>19</c:v>
                </c:pt>
                <c:pt idx="21" formatCode="0">
                  <c:v>20</c:v>
                </c:pt>
                <c:pt idx="22" formatCode="0">
                  <c:v>21</c:v>
                </c:pt>
                <c:pt idx="23" formatCode="0">
                  <c:v>22</c:v>
                </c:pt>
                <c:pt idx="24" formatCode="0">
                  <c:v>23</c:v>
                </c:pt>
                <c:pt idx="25" formatCode="0">
                  <c:v>24</c:v>
                </c:pt>
                <c:pt idx="26" formatCode="0">
                  <c:v>25</c:v>
                </c:pt>
                <c:pt idx="27" formatCode="0">
                  <c:v>26</c:v>
                </c:pt>
                <c:pt idx="28" formatCode="0">
                  <c:v>27</c:v>
                </c:pt>
                <c:pt idx="29" formatCode="0">
                  <c:v>28</c:v>
                </c:pt>
                <c:pt idx="30" formatCode="0">
                  <c:v>29</c:v>
                </c:pt>
                <c:pt idx="31" formatCode="0">
                  <c:v>30</c:v>
                </c:pt>
                <c:pt idx="32" formatCode="0">
                  <c:v>31</c:v>
                </c:pt>
                <c:pt idx="33" formatCode="0">
                  <c:v>32</c:v>
                </c:pt>
                <c:pt idx="34" formatCode="0">
                  <c:v>33</c:v>
                </c:pt>
                <c:pt idx="35" formatCode="0">
                  <c:v>34</c:v>
                </c:pt>
                <c:pt idx="36" formatCode="0">
                  <c:v>35</c:v>
                </c:pt>
                <c:pt idx="37" formatCode="0">
                  <c:v>36</c:v>
                </c:pt>
                <c:pt idx="38" formatCode="0">
                  <c:v>37</c:v>
                </c:pt>
                <c:pt idx="39" formatCode="0">
                  <c:v>38</c:v>
                </c:pt>
                <c:pt idx="40" formatCode="0">
                  <c:v>39</c:v>
                </c:pt>
                <c:pt idx="41" formatCode="0">
                  <c:v>40</c:v>
                </c:pt>
                <c:pt idx="42" formatCode="0">
                  <c:v>41</c:v>
                </c:pt>
                <c:pt idx="43" formatCode="0">
                  <c:v>42</c:v>
                </c:pt>
                <c:pt idx="44" formatCode="0">
                  <c:v>43</c:v>
                </c:pt>
                <c:pt idx="45" formatCode="0">
                  <c:v>44</c:v>
                </c:pt>
                <c:pt idx="46" formatCode="0">
                  <c:v>45</c:v>
                </c:pt>
                <c:pt idx="47" formatCode="0">
                  <c:v>46</c:v>
                </c:pt>
                <c:pt idx="48" formatCode="0">
                  <c:v>47</c:v>
                </c:pt>
                <c:pt idx="49" formatCode="0">
                  <c:v>48</c:v>
                </c:pt>
                <c:pt idx="50" formatCode="0">
                  <c:v>49</c:v>
                </c:pt>
                <c:pt idx="51" formatCode="0">
                  <c:v>50</c:v>
                </c:pt>
                <c:pt idx="52" formatCode="0">
                  <c:v>51</c:v>
                </c:pt>
                <c:pt idx="53" formatCode="0">
                  <c:v>52</c:v>
                </c:pt>
                <c:pt idx="54" formatCode="0">
                  <c:v>53</c:v>
                </c:pt>
                <c:pt idx="55" formatCode="0">
                  <c:v>54</c:v>
                </c:pt>
                <c:pt idx="56" formatCode="0">
                  <c:v>55</c:v>
                </c:pt>
                <c:pt idx="57" formatCode="0">
                  <c:v>56</c:v>
                </c:pt>
                <c:pt idx="58" formatCode="0">
                  <c:v>57</c:v>
                </c:pt>
                <c:pt idx="59" formatCode="0">
                  <c:v>58</c:v>
                </c:pt>
                <c:pt idx="60" formatCode="0">
                  <c:v>59</c:v>
                </c:pt>
                <c:pt idx="61" formatCode="0">
                  <c:v>60</c:v>
                </c:pt>
                <c:pt idx="62" formatCode="0">
                  <c:v>61</c:v>
                </c:pt>
                <c:pt idx="63" formatCode="0">
                  <c:v>62</c:v>
                </c:pt>
                <c:pt idx="64" formatCode="0">
                  <c:v>63</c:v>
                </c:pt>
                <c:pt idx="65" formatCode="0">
                  <c:v>64</c:v>
                </c:pt>
                <c:pt idx="66" formatCode="0">
                  <c:v>65</c:v>
                </c:pt>
                <c:pt idx="67" formatCode="0">
                  <c:v>66</c:v>
                </c:pt>
                <c:pt idx="68" formatCode="0">
                  <c:v>67</c:v>
                </c:pt>
                <c:pt idx="69" formatCode="0">
                  <c:v>68</c:v>
                </c:pt>
                <c:pt idx="70" formatCode="0">
                  <c:v>69</c:v>
                </c:pt>
                <c:pt idx="71" formatCode="0">
                  <c:v>70</c:v>
                </c:pt>
                <c:pt idx="72" formatCode="0">
                  <c:v>71</c:v>
                </c:pt>
                <c:pt idx="73" formatCode="0">
                  <c:v>72</c:v>
                </c:pt>
                <c:pt idx="74" formatCode="0">
                  <c:v>73</c:v>
                </c:pt>
                <c:pt idx="75" formatCode="0">
                  <c:v>74</c:v>
                </c:pt>
                <c:pt idx="76" formatCode="0">
                  <c:v>75</c:v>
                </c:pt>
                <c:pt idx="77" formatCode="0">
                  <c:v>76</c:v>
                </c:pt>
                <c:pt idx="78" formatCode="0">
                  <c:v>77</c:v>
                </c:pt>
                <c:pt idx="79" formatCode="0">
                  <c:v>78</c:v>
                </c:pt>
                <c:pt idx="80" formatCode="0">
                  <c:v>79</c:v>
                </c:pt>
                <c:pt idx="81" formatCode="0">
                  <c:v>80</c:v>
                </c:pt>
                <c:pt idx="82" formatCode="0">
                  <c:v>81</c:v>
                </c:pt>
                <c:pt idx="83" formatCode="0">
                  <c:v>82</c:v>
                </c:pt>
                <c:pt idx="84" formatCode="0">
                  <c:v>83</c:v>
                </c:pt>
                <c:pt idx="85" formatCode="0">
                  <c:v>84</c:v>
                </c:pt>
                <c:pt idx="86" formatCode="0">
                  <c:v>85</c:v>
                </c:pt>
                <c:pt idx="87" formatCode="0">
                  <c:v>86</c:v>
                </c:pt>
                <c:pt idx="88" formatCode="0">
                  <c:v>87</c:v>
                </c:pt>
                <c:pt idx="89" formatCode="0">
                  <c:v>88</c:v>
                </c:pt>
                <c:pt idx="90" formatCode="0">
                  <c:v>89</c:v>
                </c:pt>
                <c:pt idx="91" formatCode="0">
                  <c:v>90</c:v>
                </c:pt>
                <c:pt idx="92" formatCode="0">
                  <c:v>91</c:v>
                </c:pt>
                <c:pt idx="93" formatCode="0">
                  <c:v>92</c:v>
                </c:pt>
                <c:pt idx="94" formatCode="0">
                  <c:v>93</c:v>
                </c:pt>
                <c:pt idx="95" formatCode="0">
                  <c:v>94</c:v>
                </c:pt>
                <c:pt idx="96" formatCode="0">
                  <c:v>95</c:v>
                </c:pt>
                <c:pt idx="97" formatCode="0">
                  <c:v>96</c:v>
                </c:pt>
                <c:pt idx="98" formatCode="0">
                  <c:v>97</c:v>
                </c:pt>
                <c:pt idx="99" formatCode="0">
                  <c:v>98</c:v>
                </c:pt>
                <c:pt idx="100" formatCode="0">
                  <c:v>99</c:v>
                </c:pt>
                <c:pt idx="101" formatCode="0">
                  <c:v>100</c:v>
                </c:pt>
                <c:pt idx="102" formatCode="0">
                  <c:v>101</c:v>
                </c:pt>
                <c:pt idx="103" formatCode="0">
                  <c:v>102</c:v>
                </c:pt>
                <c:pt idx="104" formatCode="0">
                  <c:v>103</c:v>
                </c:pt>
                <c:pt idx="105" formatCode="0">
                  <c:v>104</c:v>
                </c:pt>
                <c:pt idx="106" formatCode="0">
                  <c:v>105</c:v>
                </c:pt>
                <c:pt idx="107" formatCode="0">
                  <c:v>106</c:v>
                </c:pt>
                <c:pt idx="108" formatCode="0">
                  <c:v>107</c:v>
                </c:pt>
                <c:pt idx="109" formatCode="0">
                  <c:v>108</c:v>
                </c:pt>
                <c:pt idx="110" formatCode="0">
                  <c:v>109</c:v>
                </c:pt>
                <c:pt idx="111" formatCode="0">
                  <c:v>110</c:v>
                </c:pt>
                <c:pt idx="112" formatCode="0">
                  <c:v>111</c:v>
                </c:pt>
                <c:pt idx="113" formatCode="0">
                  <c:v>112</c:v>
                </c:pt>
                <c:pt idx="114" formatCode="0">
                  <c:v>113</c:v>
                </c:pt>
                <c:pt idx="115" formatCode="0">
                  <c:v>114</c:v>
                </c:pt>
                <c:pt idx="116" formatCode="0">
                  <c:v>115</c:v>
                </c:pt>
                <c:pt idx="117" formatCode="0">
                  <c:v>116</c:v>
                </c:pt>
                <c:pt idx="118" formatCode="0">
                  <c:v>117</c:v>
                </c:pt>
                <c:pt idx="119" formatCode="0">
                  <c:v>118</c:v>
                </c:pt>
                <c:pt idx="120" formatCode="0">
                  <c:v>119</c:v>
                </c:pt>
                <c:pt idx="121" formatCode="0">
                  <c:v>120</c:v>
                </c:pt>
                <c:pt idx="122" formatCode="0">
                  <c:v>121</c:v>
                </c:pt>
                <c:pt idx="123" formatCode="0">
                  <c:v>122</c:v>
                </c:pt>
                <c:pt idx="124" formatCode="0">
                  <c:v>123</c:v>
                </c:pt>
                <c:pt idx="125" formatCode="0">
                  <c:v>124</c:v>
                </c:pt>
                <c:pt idx="126" formatCode="0">
                  <c:v>125</c:v>
                </c:pt>
                <c:pt idx="127" formatCode="0">
                  <c:v>126</c:v>
                </c:pt>
                <c:pt idx="128" formatCode="0">
                  <c:v>127</c:v>
                </c:pt>
                <c:pt idx="129" formatCode="0">
                  <c:v>128</c:v>
                </c:pt>
                <c:pt idx="130" formatCode="0">
                  <c:v>129</c:v>
                </c:pt>
                <c:pt idx="131" formatCode="0">
                  <c:v>130</c:v>
                </c:pt>
                <c:pt idx="132" formatCode="0">
                  <c:v>131</c:v>
                </c:pt>
                <c:pt idx="133" formatCode="0">
                  <c:v>132</c:v>
                </c:pt>
                <c:pt idx="134" formatCode="0">
                  <c:v>133</c:v>
                </c:pt>
                <c:pt idx="135" formatCode="0">
                  <c:v>134</c:v>
                </c:pt>
                <c:pt idx="136" formatCode="0">
                  <c:v>135</c:v>
                </c:pt>
                <c:pt idx="137" formatCode="0">
                  <c:v>136</c:v>
                </c:pt>
                <c:pt idx="138" formatCode="0">
                  <c:v>137</c:v>
                </c:pt>
                <c:pt idx="139" formatCode="0">
                  <c:v>138</c:v>
                </c:pt>
                <c:pt idx="140" formatCode="0">
                  <c:v>139</c:v>
                </c:pt>
                <c:pt idx="141" formatCode="0">
                  <c:v>140</c:v>
                </c:pt>
                <c:pt idx="142" formatCode="0">
                  <c:v>141</c:v>
                </c:pt>
                <c:pt idx="143" formatCode="0">
                  <c:v>142</c:v>
                </c:pt>
                <c:pt idx="144" formatCode="0">
                  <c:v>143</c:v>
                </c:pt>
                <c:pt idx="145" formatCode="0">
                  <c:v>144</c:v>
                </c:pt>
                <c:pt idx="146" formatCode="0">
                  <c:v>145</c:v>
                </c:pt>
                <c:pt idx="147" formatCode="0">
                  <c:v>146</c:v>
                </c:pt>
                <c:pt idx="148" formatCode="0">
                  <c:v>147</c:v>
                </c:pt>
                <c:pt idx="149" formatCode="0">
                  <c:v>148</c:v>
                </c:pt>
                <c:pt idx="150" formatCode="0">
                  <c:v>149</c:v>
                </c:pt>
                <c:pt idx="151" formatCode="0">
                  <c:v>150</c:v>
                </c:pt>
                <c:pt idx="152" formatCode="0">
                  <c:v>151</c:v>
                </c:pt>
                <c:pt idx="153" formatCode="0">
                  <c:v>152</c:v>
                </c:pt>
                <c:pt idx="154" formatCode="0">
                  <c:v>153</c:v>
                </c:pt>
                <c:pt idx="155" formatCode="0">
                  <c:v>154</c:v>
                </c:pt>
                <c:pt idx="156" formatCode="0">
                  <c:v>155</c:v>
                </c:pt>
                <c:pt idx="157" formatCode="0">
                  <c:v>156</c:v>
                </c:pt>
                <c:pt idx="158" formatCode="0">
                  <c:v>157</c:v>
                </c:pt>
                <c:pt idx="159" formatCode="0">
                  <c:v>158</c:v>
                </c:pt>
                <c:pt idx="160" formatCode="0">
                  <c:v>159</c:v>
                </c:pt>
                <c:pt idx="161" formatCode="0">
                  <c:v>160</c:v>
                </c:pt>
                <c:pt idx="162" formatCode="0">
                  <c:v>161</c:v>
                </c:pt>
                <c:pt idx="163" formatCode="0">
                  <c:v>162</c:v>
                </c:pt>
                <c:pt idx="164" formatCode="0">
                  <c:v>163</c:v>
                </c:pt>
                <c:pt idx="165" formatCode="0">
                  <c:v>164</c:v>
                </c:pt>
                <c:pt idx="166" formatCode="0">
                  <c:v>165</c:v>
                </c:pt>
                <c:pt idx="167" formatCode="0">
                  <c:v>166</c:v>
                </c:pt>
                <c:pt idx="168" formatCode="0">
                  <c:v>167</c:v>
                </c:pt>
                <c:pt idx="169" formatCode="0">
                  <c:v>168</c:v>
                </c:pt>
              </c:numCache>
            </c:numRef>
          </c:cat>
          <c:val>
            <c:numRef>
              <c:f>'101v2'!$AP$4:$AP$173</c:f>
              <c:numCache>
                <c:formatCode>0.0000</c:formatCode>
                <c:ptCount val="170"/>
                <c:pt idx="2">
                  <c:v>-24.216332145589774</c:v>
                </c:pt>
                <c:pt idx="3">
                  <c:v>-26.032873803523728</c:v>
                </c:pt>
                <c:pt idx="4">
                  <c:v>-27.592773488910893</c:v>
                </c:pt>
                <c:pt idx="5">
                  <c:v>-28.789726616048483</c:v>
                </c:pt>
                <c:pt idx="6">
                  <c:v>-29.542162807380407</c:v>
                </c:pt>
                <c:pt idx="7">
                  <c:v>-29.798804779927082</c:v>
                </c:pt>
                <c:pt idx="8">
                  <c:v>-29.542162807380407</c:v>
                </c:pt>
                <c:pt idx="9">
                  <c:v>-28.789726616048483</c:v>
                </c:pt>
                <c:pt idx="10">
                  <c:v>-27.592773488910893</c:v>
                </c:pt>
                <c:pt idx="11">
                  <c:v>-26.032873803523728</c:v>
                </c:pt>
                <c:pt idx="12">
                  <c:v>-24.216332145589774</c:v>
                </c:pt>
                <c:pt idx="13">
                  <c:v>-22.266942827120317</c:v>
                </c:pt>
                <c:pt idx="14">
                  <c:v>-20.317553508650917</c:v>
                </c:pt>
                <c:pt idx="15">
                  <c:v>-18.501011850716964</c:v>
                </c:pt>
                <c:pt idx="16">
                  <c:v>-16.941112165329741</c:v>
                </c:pt>
                <c:pt idx="17">
                  <c:v>-15.744159038192237</c:v>
                </c:pt>
                <c:pt idx="18">
                  <c:v>-14.991722846860341</c:v>
                </c:pt>
                <c:pt idx="19">
                  <c:v>-14.73508087431361</c:v>
                </c:pt>
                <c:pt idx="20">
                  <c:v>-14.991722846860313</c:v>
                </c:pt>
                <c:pt idx="21">
                  <c:v>-15.744159038192265</c:v>
                </c:pt>
                <c:pt idx="22">
                  <c:v>-16.941112165329741</c:v>
                </c:pt>
                <c:pt idx="23">
                  <c:v>-18.501011850716964</c:v>
                </c:pt>
                <c:pt idx="24">
                  <c:v>-20.317553508650917</c:v>
                </c:pt>
                <c:pt idx="25">
                  <c:v>-22.266942827120374</c:v>
                </c:pt>
                <c:pt idx="26">
                  <c:v>-24.507207276026634</c:v>
                </c:pt>
                <c:pt idx="27">
                  <c:v>-26.32374893396053</c:v>
                </c:pt>
                <c:pt idx="28">
                  <c:v>-27.883648619347753</c:v>
                </c:pt>
                <c:pt idx="29">
                  <c:v>-29.080601746485286</c:v>
                </c:pt>
                <c:pt idx="30">
                  <c:v>-29.83303793781721</c:v>
                </c:pt>
                <c:pt idx="31">
                  <c:v>-30.089679910363884</c:v>
                </c:pt>
                <c:pt idx="32">
                  <c:v>-29.833037937817267</c:v>
                </c:pt>
                <c:pt idx="33">
                  <c:v>-29.080601746485286</c:v>
                </c:pt>
                <c:pt idx="34">
                  <c:v>-27.883648619347753</c:v>
                </c:pt>
                <c:pt idx="35">
                  <c:v>-26.32374893396053</c:v>
                </c:pt>
                <c:pt idx="36">
                  <c:v>-24.507207276026634</c:v>
                </c:pt>
                <c:pt idx="37">
                  <c:v>-22.557817957557234</c:v>
                </c:pt>
                <c:pt idx="38">
                  <c:v>-20.60842863908772</c:v>
                </c:pt>
                <c:pt idx="39">
                  <c:v>-18.791886981153823</c:v>
                </c:pt>
                <c:pt idx="40">
                  <c:v>-17.231987295766601</c:v>
                </c:pt>
                <c:pt idx="41">
                  <c:v>-16.035034168629068</c:v>
                </c:pt>
                <c:pt idx="42">
                  <c:v>-15.282597977297144</c:v>
                </c:pt>
                <c:pt idx="43">
                  <c:v>-15.025956004750469</c:v>
                </c:pt>
                <c:pt idx="44">
                  <c:v>-15.282597977297144</c:v>
                </c:pt>
                <c:pt idx="45">
                  <c:v>-16.035034168629068</c:v>
                </c:pt>
                <c:pt idx="46">
                  <c:v>-17.231987295766601</c:v>
                </c:pt>
                <c:pt idx="47">
                  <c:v>-18.791886981153823</c:v>
                </c:pt>
                <c:pt idx="48">
                  <c:v>-20.60842863908772</c:v>
                </c:pt>
                <c:pt idx="49">
                  <c:v>-22.557817957557177</c:v>
                </c:pt>
                <c:pt idx="50">
                  <c:v>-23.692193271648534</c:v>
                </c:pt>
                <c:pt idx="51">
                  <c:v>-25.508734929582488</c:v>
                </c:pt>
                <c:pt idx="52">
                  <c:v>-27.068634614969596</c:v>
                </c:pt>
                <c:pt idx="53">
                  <c:v>-28.265587742107186</c:v>
                </c:pt>
                <c:pt idx="54">
                  <c:v>-29.018023933439167</c:v>
                </c:pt>
                <c:pt idx="55">
                  <c:v>-29.274665905985785</c:v>
                </c:pt>
                <c:pt idx="56">
                  <c:v>-29.018023933439167</c:v>
                </c:pt>
                <c:pt idx="57">
                  <c:v>-28.265587742107186</c:v>
                </c:pt>
                <c:pt idx="58">
                  <c:v>-27.068634614969653</c:v>
                </c:pt>
                <c:pt idx="59">
                  <c:v>-25.508734929582488</c:v>
                </c:pt>
                <c:pt idx="60">
                  <c:v>-23.692193271648534</c:v>
                </c:pt>
                <c:pt idx="61">
                  <c:v>-21.742803953179077</c:v>
                </c:pt>
                <c:pt idx="62">
                  <c:v>-19.793414634709677</c:v>
                </c:pt>
                <c:pt idx="63">
                  <c:v>-17.976872976775724</c:v>
                </c:pt>
                <c:pt idx="64">
                  <c:v>-16.416973291388501</c:v>
                </c:pt>
                <c:pt idx="65">
                  <c:v>-15.220020164250968</c:v>
                </c:pt>
                <c:pt idx="66">
                  <c:v>-14.467583972919044</c:v>
                </c:pt>
                <c:pt idx="67">
                  <c:v>-14.21094200037237</c:v>
                </c:pt>
                <c:pt idx="68">
                  <c:v>-14.467583972919044</c:v>
                </c:pt>
                <c:pt idx="69">
                  <c:v>-15.220020164250968</c:v>
                </c:pt>
                <c:pt idx="70">
                  <c:v>-16.416973291388501</c:v>
                </c:pt>
                <c:pt idx="71">
                  <c:v>-17.976872976775724</c:v>
                </c:pt>
                <c:pt idx="72">
                  <c:v>-19.79341463470962</c:v>
                </c:pt>
                <c:pt idx="73">
                  <c:v>-21.742803953179077</c:v>
                </c:pt>
                <c:pt idx="74">
                  <c:v>-22.385012301008032</c:v>
                </c:pt>
                <c:pt idx="75">
                  <c:v>-24.201553958941986</c:v>
                </c:pt>
                <c:pt idx="76">
                  <c:v>-25.761453644329208</c:v>
                </c:pt>
                <c:pt idx="77">
                  <c:v>-26.958406771466798</c:v>
                </c:pt>
                <c:pt idx="78">
                  <c:v>-27.710842962798665</c:v>
                </c:pt>
                <c:pt idx="79">
                  <c:v>-27.967484935345396</c:v>
                </c:pt>
                <c:pt idx="80">
                  <c:v>-27.710842962798665</c:v>
                </c:pt>
                <c:pt idx="81">
                  <c:v>-26.958406771466741</c:v>
                </c:pt>
                <c:pt idx="82">
                  <c:v>-25.761453644329265</c:v>
                </c:pt>
                <c:pt idx="83">
                  <c:v>-24.2015539589421</c:v>
                </c:pt>
                <c:pt idx="84">
                  <c:v>-22.385012301008146</c:v>
                </c:pt>
                <c:pt idx="85">
                  <c:v>-20.435622982538689</c:v>
                </c:pt>
                <c:pt idx="86">
                  <c:v>-18.486233664069175</c:v>
                </c:pt>
                <c:pt idx="87">
                  <c:v>-16.669692006135278</c:v>
                </c:pt>
                <c:pt idx="88">
                  <c:v>-15.109792320748056</c:v>
                </c:pt>
                <c:pt idx="89">
                  <c:v>-13.912839193610552</c:v>
                </c:pt>
                <c:pt idx="90">
                  <c:v>-13.160403002278599</c:v>
                </c:pt>
                <c:pt idx="91">
                  <c:v>-12.903761029731925</c:v>
                </c:pt>
                <c:pt idx="92">
                  <c:v>-13.160403002278599</c:v>
                </c:pt>
                <c:pt idx="93">
                  <c:v>-13.912839193610523</c:v>
                </c:pt>
                <c:pt idx="94">
                  <c:v>-15.109792320748056</c:v>
                </c:pt>
                <c:pt idx="95">
                  <c:v>-16.669692006135278</c:v>
                </c:pt>
                <c:pt idx="96">
                  <c:v>-18.486233664069232</c:v>
                </c:pt>
                <c:pt idx="97">
                  <c:v>-20.435622982538689</c:v>
                </c:pt>
                <c:pt idx="98">
                  <c:v>-21.56999829662999</c:v>
                </c:pt>
                <c:pt idx="99">
                  <c:v>-23.386539954563943</c:v>
                </c:pt>
                <c:pt idx="100">
                  <c:v>-24.946439639951109</c:v>
                </c:pt>
                <c:pt idx="101">
                  <c:v>-26.143392767088642</c:v>
                </c:pt>
                <c:pt idx="102">
                  <c:v>-26.895828958420566</c:v>
                </c:pt>
                <c:pt idx="103">
                  <c:v>-27.152470930967297</c:v>
                </c:pt>
                <c:pt idx="104">
                  <c:v>-26.895828958420566</c:v>
                </c:pt>
                <c:pt idx="105">
                  <c:v>-26.143392767088642</c:v>
                </c:pt>
                <c:pt idx="106">
                  <c:v>-24.946439639951166</c:v>
                </c:pt>
                <c:pt idx="107">
                  <c:v>-23.386539954563943</c:v>
                </c:pt>
                <c:pt idx="108">
                  <c:v>-21.56999829662999</c:v>
                </c:pt>
                <c:pt idx="109">
                  <c:v>-19.62060897816059</c:v>
                </c:pt>
                <c:pt idx="110">
                  <c:v>-17.671219659691076</c:v>
                </c:pt>
                <c:pt idx="111">
                  <c:v>-15.854678001757179</c:v>
                </c:pt>
                <c:pt idx="112">
                  <c:v>-14.294778316369928</c:v>
                </c:pt>
                <c:pt idx="113">
                  <c:v>-13.097825189232452</c:v>
                </c:pt>
                <c:pt idx="114">
                  <c:v>-12.3453889979005</c:v>
                </c:pt>
                <c:pt idx="115">
                  <c:v>-12.088747025353797</c:v>
                </c:pt>
                <c:pt idx="116">
                  <c:v>-12.3453889979005</c:v>
                </c:pt>
                <c:pt idx="117">
                  <c:v>-13.097825189232452</c:v>
                </c:pt>
                <c:pt idx="118">
                  <c:v>-14.294778316369957</c:v>
                </c:pt>
                <c:pt idx="119">
                  <c:v>-15.854678001757179</c:v>
                </c:pt>
                <c:pt idx="120">
                  <c:v>-17.671219659691133</c:v>
                </c:pt>
                <c:pt idx="121">
                  <c:v>-19.620608978160533</c:v>
                </c:pt>
                <c:pt idx="122">
                  <c:v>-21.860873427066849</c:v>
                </c:pt>
                <c:pt idx="123">
                  <c:v>-23.677415085000689</c:v>
                </c:pt>
                <c:pt idx="124">
                  <c:v>-25.237314770387911</c:v>
                </c:pt>
                <c:pt idx="125">
                  <c:v>-26.434267897525444</c:v>
                </c:pt>
                <c:pt idx="126">
                  <c:v>-27.186704088857368</c:v>
                </c:pt>
                <c:pt idx="127">
                  <c:v>-27.4433460614041</c:v>
                </c:pt>
                <c:pt idx="128">
                  <c:v>-27.186704088857368</c:v>
                </c:pt>
                <c:pt idx="129">
                  <c:v>-26.434267897525501</c:v>
                </c:pt>
                <c:pt idx="130">
                  <c:v>-25.237314770387968</c:v>
                </c:pt>
                <c:pt idx="131">
                  <c:v>-23.677415085000746</c:v>
                </c:pt>
                <c:pt idx="132">
                  <c:v>-21.860873427066792</c:v>
                </c:pt>
                <c:pt idx="133">
                  <c:v>-19.911484108597392</c:v>
                </c:pt>
                <c:pt idx="134">
                  <c:v>-17.962094790127935</c:v>
                </c:pt>
                <c:pt idx="135">
                  <c:v>-16.14555313219401</c:v>
                </c:pt>
                <c:pt idx="136">
                  <c:v>-14.585653446806788</c:v>
                </c:pt>
                <c:pt idx="137">
                  <c:v>-13.388700319669283</c:v>
                </c:pt>
                <c:pt idx="138">
                  <c:v>-12.636264128337331</c:v>
                </c:pt>
                <c:pt idx="139">
                  <c:v>-12.379622155790628</c:v>
                </c:pt>
                <c:pt idx="140">
                  <c:v>-12.636264128337331</c:v>
                </c:pt>
                <c:pt idx="141">
                  <c:v>-13.388700319669283</c:v>
                </c:pt>
                <c:pt idx="142">
                  <c:v>-14.585653446806759</c:v>
                </c:pt>
                <c:pt idx="143">
                  <c:v>-16.14555313219401</c:v>
                </c:pt>
                <c:pt idx="144">
                  <c:v>-17.962094790127935</c:v>
                </c:pt>
                <c:pt idx="145">
                  <c:v>-19.911484108597335</c:v>
                </c:pt>
                <c:pt idx="146">
                  <c:v>-23.03860278632834</c:v>
                </c:pt>
                <c:pt idx="147">
                  <c:v>-24.855144444262237</c:v>
                </c:pt>
                <c:pt idx="148">
                  <c:v>-26.415044129649459</c:v>
                </c:pt>
                <c:pt idx="149">
                  <c:v>-27.611997256786935</c:v>
                </c:pt>
                <c:pt idx="150">
                  <c:v>-28.364433448118916</c:v>
                </c:pt>
                <c:pt idx="151">
                  <c:v>-28.621075420665591</c:v>
                </c:pt>
                <c:pt idx="152">
                  <c:v>-28.364433448118916</c:v>
                </c:pt>
                <c:pt idx="153">
                  <c:v>-27.611997256787049</c:v>
                </c:pt>
                <c:pt idx="154">
                  <c:v>-26.415044129649516</c:v>
                </c:pt>
                <c:pt idx="155">
                  <c:v>-24.855144444262237</c:v>
                </c:pt>
                <c:pt idx="156">
                  <c:v>-23.038602786328283</c:v>
                </c:pt>
                <c:pt idx="157">
                  <c:v>-21.089213467858883</c:v>
                </c:pt>
                <c:pt idx="158">
                  <c:v>-19.139824149389483</c:v>
                </c:pt>
                <c:pt idx="159">
                  <c:v>-17.323282491455529</c:v>
                </c:pt>
                <c:pt idx="160">
                  <c:v>-15.763382806068307</c:v>
                </c:pt>
                <c:pt idx="161">
                  <c:v>-14.566429678930774</c:v>
                </c:pt>
                <c:pt idx="162">
                  <c:v>-13.813993487598793</c:v>
                </c:pt>
                <c:pt idx="163">
                  <c:v>-13.557351515052119</c:v>
                </c:pt>
                <c:pt idx="164">
                  <c:v>-13.813993487598793</c:v>
                </c:pt>
                <c:pt idx="165">
                  <c:v>-14.566429678930746</c:v>
                </c:pt>
                <c:pt idx="166">
                  <c:v>-15.76338280606825</c:v>
                </c:pt>
                <c:pt idx="167">
                  <c:v>-17.323282491455473</c:v>
                </c:pt>
                <c:pt idx="168">
                  <c:v>-19.139824149389483</c:v>
                </c:pt>
                <c:pt idx="169">
                  <c:v>-21.089213467858826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CB-4CC1-9F62-2B873AB14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2823199"/>
        <c:axId val="1782829855"/>
      </c:lineChart>
      <c:catAx>
        <c:axId val="1782823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/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829855"/>
        <c:crosses val="autoZero"/>
        <c:auto val="1"/>
        <c:lblAlgn val="ctr"/>
        <c:lblOffset val="300"/>
        <c:noMultiLvlLbl val="0"/>
      </c:catAx>
      <c:valAx>
        <c:axId val="178282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Difference In Heat Transfer (Watts)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823199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Percentage Of Heat Transfer</a:t>
            </a:r>
            <a:r>
              <a:rPr lang="en-GB" b="1" baseline="0"/>
              <a:t> 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'101v2'!$V$239:$V$242</c:f>
              <c:strCache>
                <c:ptCount val="4"/>
                <c:pt idx="0">
                  <c:v>Through Wall</c:v>
                </c:pt>
                <c:pt idx="1">
                  <c:v>Through Window </c:v>
                </c:pt>
                <c:pt idx="2">
                  <c:v>Through Window Frame</c:v>
                </c:pt>
                <c:pt idx="3">
                  <c:v>Through Ventilation</c:v>
                </c:pt>
              </c:strCache>
            </c:strRef>
          </c:cat>
          <c:val>
            <c:numRef>
              <c:f>'101v2'!$W$239:$W$242</c:f>
              <c:numCache>
                <c:formatCode>0.0000</c:formatCode>
                <c:ptCount val="4"/>
                <c:pt idx="0">
                  <c:v>0.39933655150025421</c:v>
                </c:pt>
                <c:pt idx="1">
                  <c:v>0.1037099454665549</c:v>
                </c:pt>
                <c:pt idx="2">
                  <c:v>2.8072051091266106E-2</c:v>
                </c:pt>
                <c:pt idx="3">
                  <c:v>0.60066344849974596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E5-4C8B-914C-2490A4098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2313710</xdr:colOff>
      <xdr:row>188</xdr:row>
      <xdr:rowOff>324281</xdr:rowOff>
    </xdr:from>
    <xdr:to>
      <xdr:col>22</xdr:col>
      <xdr:colOff>718212</xdr:colOff>
      <xdr:row>217</xdr:row>
      <xdr:rowOff>62096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EE2DAD4-894B-467A-986E-69497316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503525</xdr:colOff>
      <xdr:row>188</xdr:row>
      <xdr:rowOff>268864</xdr:rowOff>
    </xdr:from>
    <xdr:to>
      <xdr:col>36</xdr:col>
      <xdr:colOff>171450</xdr:colOff>
      <xdr:row>225</xdr:row>
      <xdr:rowOff>361950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2CA3E24-2177-4F19-AB76-638AAB9175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3107530</xdr:colOff>
      <xdr:row>188</xdr:row>
      <xdr:rowOff>271461</xdr:rowOff>
    </xdr:from>
    <xdr:to>
      <xdr:col>41</xdr:col>
      <xdr:colOff>4143374</xdr:colOff>
      <xdr:row>225</xdr:row>
      <xdr:rowOff>357187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AD55D84-758F-4BD0-A3E5-EA27B29287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2153771</xdr:colOff>
      <xdr:row>189</xdr:row>
      <xdr:rowOff>318653</xdr:rowOff>
    </xdr:from>
    <xdr:to>
      <xdr:col>15</xdr:col>
      <xdr:colOff>4814046</xdr:colOff>
      <xdr:row>208</xdr:row>
      <xdr:rowOff>248769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438370-315E-4D66-9937-0EAE816DA9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693965</xdr:colOff>
      <xdr:row>236</xdr:row>
      <xdr:rowOff>168729</xdr:rowOff>
    </xdr:from>
    <xdr:to>
      <xdr:col>25</xdr:col>
      <xdr:colOff>987879</xdr:colOff>
      <xdr:row>242</xdr:row>
      <xdr:rowOff>321129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DD4FBD1-EA30-40E4-9BEB-49B56DD1D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58B0-53A9-4E60-8FCE-BA7CC12CCD2E}">
  <dimension ref="B1:BF242"/>
  <sheetViews>
    <sheetView tabSelected="1" zoomScale="55" zoomScaleNormal="55" workbookViewId="0">
      <selection activeCell="AS149" sqref="AS149"/>
    </sheetView>
  </sheetViews>
  <sheetFormatPr defaultColWidth="15.5703125" defaultRowHeight="35.1" customHeight="1" x14ac:dyDescent="0.35"/>
  <cols>
    <col min="1" max="1" width="1" style="1" customWidth="1"/>
    <col min="2" max="2" width="12.140625" style="1" customWidth="1"/>
    <col min="3" max="3" width="44" style="1" customWidth="1"/>
    <col min="4" max="4" width="23.5703125" style="4" customWidth="1"/>
    <col min="5" max="5" width="18.42578125" style="4" customWidth="1"/>
    <col min="6" max="6" width="19" style="4" customWidth="1"/>
    <col min="7" max="7" width="18.7109375" style="4" customWidth="1"/>
    <col min="8" max="8" width="34.42578125" style="4" customWidth="1"/>
    <col min="9" max="9" width="21.85546875" style="4" customWidth="1"/>
    <col min="10" max="10" width="2.7109375" style="232" customWidth="1"/>
    <col min="11" max="11" width="14" style="1" customWidth="1"/>
    <col min="12" max="12" width="15.85546875" style="1" customWidth="1"/>
    <col min="13" max="13" width="38.28515625" style="1" customWidth="1"/>
    <col min="14" max="14" width="53.5703125" style="1" customWidth="1"/>
    <col min="15" max="15" width="59.85546875" style="1" customWidth="1"/>
    <col min="16" max="16" width="87.28515625" style="1" customWidth="1"/>
    <col min="17" max="17" width="72.140625" style="1" customWidth="1"/>
    <col min="18" max="18" width="65.28515625" style="1" customWidth="1"/>
    <col min="19" max="19" width="66.85546875" style="1" customWidth="1"/>
    <col min="20" max="20" width="6.5703125" style="3" customWidth="1"/>
    <col min="21" max="21" width="30.140625" style="1" customWidth="1"/>
    <col min="22" max="22" width="41.140625" style="1" customWidth="1"/>
    <col min="23" max="23" width="29.140625" style="1" customWidth="1"/>
    <col min="24" max="24" width="29.42578125" style="1" customWidth="1"/>
    <col min="25" max="25" width="34" style="1" customWidth="1"/>
    <col min="26" max="26" width="34.140625" style="1" customWidth="1"/>
    <col min="27" max="27" width="31.5703125" style="1" customWidth="1"/>
    <col min="28" max="28" width="41" style="1" customWidth="1"/>
    <col min="29" max="29" width="5.42578125" style="3" customWidth="1"/>
    <col min="30" max="30" width="45.140625" style="1" customWidth="1"/>
    <col min="31" max="31" width="41.5703125" style="1" customWidth="1"/>
    <col min="32" max="32" width="42.5703125" style="1" customWidth="1"/>
    <col min="33" max="33" width="38.7109375" style="1" customWidth="1"/>
    <col min="34" max="34" width="49.28515625" style="1" customWidth="1"/>
    <col min="35" max="35" width="42.140625" style="1" customWidth="1"/>
    <col min="36" max="36" width="5.85546875" style="1" customWidth="1"/>
    <col min="37" max="37" width="64" style="1" customWidth="1"/>
    <col min="38" max="38" width="58.85546875" style="1" customWidth="1"/>
    <col min="39" max="39" width="61.42578125" style="1" customWidth="1"/>
    <col min="40" max="40" width="56.28515625" style="1" customWidth="1"/>
    <col min="41" max="41" width="69.85546875" style="1" customWidth="1"/>
    <col min="42" max="42" width="62.5703125" style="1" customWidth="1"/>
    <col min="43" max="44" width="15.5703125" style="1"/>
    <col min="45" max="45" width="33.28515625" style="1" customWidth="1"/>
    <col min="46" max="46" width="40.85546875" style="1" customWidth="1"/>
    <col min="47" max="83" width="15.5703125" style="1"/>
    <col min="84" max="84" width="118.85546875" style="1" customWidth="1"/>
    <col min="85" max="16384" width="15.5703125" style="1"/>
  </cols>
  <sheetData>
    <row r="1" spans="3:58" ht="35.1" customHeight="1" x14ac:dyDescent="0.75">
      <c r="C1" s="367" t="s">
        <v>0</v>
      </c>
      <c r="D1" s="367"/>
      <c r="E1" s="367"/>
      <c r="F1" s="1"/>
      <c r="G1" s="1"/>
      <c r="H1" s="1"/>
      <c r="I1" s="1"/>
      <c r="K1" s="134" t="s">
        <v>1</v>
      </c>
      <c r="M1" s="36"/>
      <c r="N1" s="257" t="s">
        <v>2</v>
      </c>
      <c r="O1" s="257"/>
      <c r="P1" s="257"/>
      <c r="Q1" s="36"/>
      <c r="R1" s="36"/>
      <c r="S1" s="239" t="s">
        <v>3</v>
      </c>
      <c r="W1" s="239" t="s">
        <v>4</v>
      </c>
      <c r="X1" s="276" t="s">
        <v>5</v>
      </c>
      <c r="Y1" s="274"/>
      <c r="Z1" s="274"/>
      <c r="AA1" s="131"/>
      <c r="AB1" s="131"/>
      <c r="AE1" s="239" t="s">
        <v>6</v>
      </c>
      <c r="AF1" s="276" t="s">
        <v>7</v>
      </c>
      <c r="AG1" s="277"/>
      <c r="AH1" s="241" t="s">
        <v>8</v>
      </c>
      <c r="AI1" s="242"/>
      <c r="AJ1" s="136"/>
      <c r="AK1" s="274" t="s">
        <v>9</v>
      </c>
      <c r="AL1" s="274"/>
      <c r="AM1" s="274"/>
      <c r="AN1" s="274"/>
      <c r="AO1" s="274"/>
      <c r="AP1" s="27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3:58" ht="35.1" customHeight="1" thickBot="1" x14ac:dyDescent="0.8">
      <c r="C2" s="368"/>
      <c r="D2" s="368"/>
      <c r="E2" s="368"/>
      <c r="F2" s="3"/>
      <c r="G2" s="3"/>
      <c r="H2" s="3"/>
      <c r="I2" s="3"/>
      <c r="K2" s="137"/>
      <c r="L2" s="36"/>
      <c r="M2" s="36"/>
      <c r="N2" s="258"/>
      <c r="O2" s="258"/>
      <c r="P2" s="258"/>
      <c r="Q2" s="36"/>
      <c r="R2" s="36"/>
      <c r="S2" s="240"/>
      <c r="V2" s="133"/>
      <c r="W2" s="240"/>
      <c r="X2" s="278"/>
      <c r="Y2" s="275"/>
      <c r="Z2" s="275"/>
      <c r="AA2" s="133"/>
      <c r="AB2" s="133"/>
      <c r="AD2" s="136"/>
      <c r="AE2" s="240"/>
      <c r="AF2" s="278"/>
      <c r="AG2" s="279"/>
      <c r="AH2" s="243"/>
      <c r="AI2" s="244"/>
      <c r="AJ2" s="136"/>
      <c r="AK2" s="275"/>
      <c r="AL2" s="275"/>
      <c r="AM2" s="275"/>
      <c r="AN2" s="275"/>
      <c r="AO2" s="275"/>
      <c r="AP2" s="275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spans="3:58" ht="35.1" customHeight="1" x14ac:dyDescent="0.35">
      <c r="C3" s="233" t="s">
        <v>10</v>
      </c>
      <c r="D3" s="234"/>
      <c r="E3" s="235"/>
      <c r="K3" s="245" t="s">
        <v>11</v>
      </c>
      <c r="L3" s="229" t="s">
        <v>12</v>
      </c>
      <c r="M3" s="229" t="s">
        <v>13</v>
      </c>
      <c r="N3" s="229" t="s">
        <v>14</v>
      </c>
      <c r="O3" s="229" t="s">
        <v>15</v>
      </c>
      <c r="P3" s="229" t="s">
        <v>16</v>
      </c>
      <c r="Q3" s="229" t="s">
        <v>206</v>
      </c>
      <c r="R3" s="229" t="s">
        <v>207</v>
      </c>
      <c r="S3" s="292" t="s">
        <v>208</v>
      </c>
      <c r="T3" s="141"/>
      <c r="U3" s="251" t="s">
        <v>17</v>
      </c>
      <c r="V3" s="254" t="s">
        <v>18</v>
      </c>
      <c r="W3" s="254" t="s">
        <v>19</v>
      </c>
      <c r="X3" s="254" t="s">
        <v>20</v>
      </c>
      <c r="Y3" s="254" t="s">
        <v>21</v>
      </c>
      <c r="Z3" s="254" t="s">
        <v>22</v>
      </c>
      <c r="AA3" s="254" t="s">
        <v>23</v>
      </c>
      <c r="AB3" s="286" t="s">
        <v>24</v>
      </c>
      <c r="AC3" s="141"/>
      <c r="AD3" s="289" t="s">
        <v>25</v>
      </c>
      <c r="AE3" s="248" t="s">
        <v>26</v>
      </c>
      <c r="AF3" s="248" t="s">
        <v>27</v>
      </c>
      <c r="AG3" s="248" t="s">
        <v>28</v>
      </c>
      <c r="AH3" s="248" t="s">
        <v>29</v>
      </c>
      <c r="AI3" s="280" t="s">
        <v>30</v>
      </c>
      <c r="AJ3" s="142"/>
      <c r="AK3" s="283" t="s">
        <v>31</v>
      </c>
      <c r="AL3" s="268" t="s">
        <v>32</v>
      </c>
      <c r="AM3" s="265" t="s">
        <v>33</v>
      </c>
      <c r="AN3" s="265" t="s">
        <v>34</v>
      </c>
      <c r="AO3" s="268" t="s">
        <v>35</v>
      </c>
      <c r="AP3" s="271" t="s">
        <v>36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pans="3:58" ht="35.1" customHeight="1" thickBot="1" x14ac:dyDescent="0.4">
      <c r="C4" s="236"/>
      <c r="D4" s="237"/>
      <c r="E4" s="238"/>
      <c r="K4" s="246"/>
      <c r="L4" s="230"/>
      <c r="M4" s="230"/>
      <c r="N4" s="230"/>
      <c r="O4" s="230"/>
      <c r="P4" s="230"/>
      <c r="Q4" s="230"/>
      <c r="R4" s="230"/>
      <c r="S4" s="293"/>
      <c r="T4" s="141"/>
      <c r="U4" s="252"/>
      <c r="V4" s="255"/>
      <c r="W4" s="255"/>
      <c r="X4" s="255"/>
      <c r="Y4" s="255"/>
      <c r="Z4" s="255"/>
      <c r="AA4" s="255"/>
      <c r="AB4" s="287"/>
      <c r="AC4" s="141"/>
      <c r="AD4" s="290"/>
      <c r="AE4" s="249"/>
      <c r="AF4" s="249"/>
      <c r="AG4" s="249"/>
      <c r="AH4" s="249"/>
      <c r="AI4" s="281"/>
      <c r="AJ4" s="143"/>
      <c r="AK4" s="284"/>
      <c r="AL4" s="269"/>
      <c r="AM4" s="266"/>
      <c r="AN4" s="266"/>
      <c r="AO4" s="269"/>
      <c r="AP4" s="272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 spans="3:58" ht="35.1" customHeight="1" thickBot="1" x14ac:dyDescent="0.45">
      <c r="C5" s="389" t="s">
        <v>37</v>
      </c>
      <c r="D5" s="390"/>
      <c r="E5" s="391"/>
      <c r="K5" s="247"/>
      <c r="L5" s="231"/>
      <c r="M5" s="231"/>
      <c r="N5" s="231"/>
      <c r="O5" s="231"/>
      <c r="P5" s="231"/>
      <c r="Q5" s="231"/>
      <c r="R5" s="231"/>
      <c r="S5" s="294"/>
      <c r="T5" s="141"/>
      <c r="U5" s="253"/>
      <c r="V5" s="256"/>
      <c r="W5" s="256"/>
      <c r="X5" s="256"/>
      <c r="Y5" s="256"/>
      <c r="Z5" s="256"/>
      <c r="AA5" s="256"/>
      <c r="AB5" s="288"/>
      <c r="AC5" s="141"/>
      <c r="AD5" s="291"/>
      <c r="AE5" s="250"/>
      <c r="AF5" s="250"/>
      <c r="AG5" s="250"/>
      <c r="AH5" s="250"/>
      <c r="AI5" s="282"/>
      <c r="AJ5" s="143"/>
      <c r="AK5" s="285"/>
      <c r="AL5" s="270"/>
      <c r="AM5" s="267"/>
      <c r="AN5" s="267"/>
      <c r="AO5" s="270"/>
      <c r="AP5" s="273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</row>
    <row r="6" spans="3:58" ht="35.1" customHeight="1" x14ac:dyDescent="0.75">
      <c r="C6" s="396" t="s">
        <v>38</v>
      </c>
      <c r="D6" s="397"/>
      <c r="E6" s="183"/>
      <c r="K6" s="144">
        <v>1</v>
      </c>
      <c r="L6" s="145">
        <v>1</v>
      </c>
      <c r="M6" s="146">
        <f t="shared" ref="M6:M37" si="0">$E$17*$E$15*$E$16*V6</f>
        <v>233.42631402228869</v>
      </c>
      <c r="N6" s="146">
        <f t="shared" ref="N6:N37" si="1">V6/$I$39</f>
        <v>85.656702894233064</v>
      </c>
      <c r="O6" s="146">
        <f t="shared" ref="O6:O37" si="2">V6/$I$59</f>
        <v>40.303152053242862</v>
      </c>
      <c r="P6" s="146">
        <f t="shared" ref="P6:P37" si="3">V6/$I$71</f>
        <v>10.909196205705832</v>
      </c>
      <c r="Q6" s="146">
        <f t="shared" ref="Q6:Q37" si="4">V6/$H$90</f>
        <v>155.18783355953707</v>
      </c>
      <c r="R6" s="146">
        <f>M6+Q6</f>
        <v>388.61414758182576</v>
      </c>
      <c r="S6" s="147">
        <f t="shared" ref="S6:S37" si="5">Q6+M6-$E$24*$E$10*$E$11</f>
        <v>244.61414758182576</v>
      </c>
      <c r="U6" s="43">
        <f t="shared" ref="U6:U37" si="6">7-($E$21*SIN(2*$E$22*L6/24))-SIN(2*$E$22*K6/7)</f>
        <v>4.9240732920193668</v>
      </c>
      <c r="V6" s="47">
        <f t="shared" ref="V6:V37" si="7">$E$23-U6</f>
        <v>16.075926707980635</v>
      </c>
      <c r="W6" s="47">
        <f t="shared" ref="W6:W37" si="8">$E$23-(N6)/($D$77*$G$31)</f>
        <v>20.553753527549944</v>
      </c>
      <c r="X6" s="47">
        <f t="shared" ref="X6:X37" si="9">U6+(N6)/($G$31*$D$78)</f>
        <v>5.0289573382727744</v>
      </c>
      <c r="Y6" s="57">
        <f t="shared" ref="Y6:Y37" si="10">$E$23-(O6)/($D$77*$G$53)</f>
        <v>18.384794532803472</v>
      </c>
      <c r="Z6" s="47">
        <f t="shared" ref="Z6:Z37" si="11">U6+(O6)/($G$53*$D$78)</f>
        <v>5.5387410779127437</v>
      </c>
      <c r="AA6" s="57">
        <f t="shared" ref="AA6:AA37" si="12">$E$23-(P6)/($D$77*$G$67)</f>
        <v>17.976420140618167</v>
      </c>
      <c r="AB6" s="46">
        <f t="shared" ref="AB6:AB37" si="13">U6+(P6)/($G$66*$D$78)</f>
        <v>5.6347238167868632</v>
      </c>
      <c r="AD6" s="167">
        <f t="shared" ref="AD6:AD37" si="14">($E$17/2)*$E$15*$E$16*V6</f>
        <v>116.71315701114435</v>
      </c>
      <c r="AE6" s="119">
        <f t="shared" ref="AE6:AE37" si="15">N6+AD6-$E$24*$E$10*$E$11</f>
        <v>58.36985990537741</v>
      </c>
      <c r="AF6" s="119">
        <f t="shared" ref="AF6:AF37" si="16">($E$17*2)*$E$15*$E$16*V6</f>
        <v>466.85262804457739</v>
      </c>
      <c r="AG6" s="119">
        <f t="shared" ref="AG6:AG37" si="17">N6+AF6-$E$24*$E$10*$E$11</f>
        <v>408.50933093881042</v>
      </c>
      <c r="AH6" s="119">
        <f t="shared" ref="AH6:AH37" si="18">V6/$I$45</f>
        <v>79.759153154998572</v>
      </c>
      <c r="AI6" s="168">
        <f t="shared" ref="AI6:AI37" si="19">AH6+O6+P6 +M6-$E$24*$E$10*$E$11</f>
        <v>220.39781543623599</v>
      </c>
      <c r="AJ6" s="136"/>
      <c r="AK6" s="58">
        <f t="shared" ref="AK6:AK37" si="20">AD6-M6</f>
        <v>-116.71315701114435</v>
      </c>
      <c r="AL6" s="59">
        <f>$AE6-$S6</f>
        <v>-186.24428767644835</v>
      </c>
      <c r="AM6" s="64">
        <f t="shared" ref="AM6:AM37" si="21">AF6-M6</f>
        <v>233.42631402228869</v>
      </c>
      <c r="AN6" s="64">
        <f>AG6-$S6</f>
        <v>163.89518335698466</v>
      </c>
      <c r="AO6" s="59">
        <f t="shared" ref="AO6:AO37" si="22">AH6-N6</f>
        <v>-5.897549739234492</v>
      </c>
      <c r="AP6" s="60">
        <f>AI6-$S6</f>
        <v>-24.216332145589774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3:58" ht="35.1" customHeight="1" x14ac:dyDescent="0.75">
      <c r="C7" s="187" t="s">
        <v>39</v>
      </c>
      <c r="D7" s="185"/>
      <c r="E7" s="183">
        <f>G34+G54+G66</f>
        <v>26.4</v>
      </c>
      <c r="K7" s="144">
        <v>1</v>
      </c>
      <c r="L7" s="145">
        <v>2</v>
      </c>
      <c r="M7" s="146">
        <f t="shared" si="0"/>
        <v>250.93634076499151</v>
      </c>
      <c r="N7" s="146">
        <f t="shared" si="1"/>
        <v>92.08207599174321</v>
      </c>
      <c r="O7" s="146">
        <f t="shared" si="2"/>
        <v>43.32641561812148</v>
      </c>
      <c r="P7" s="146">
        <f t="shared" si="3"/>
        <v>11.727528612244463</v>
      </c>
      <c r="Q7" s="146">
        <f t="shared" si="4"/>
        <v>166.82895091664079</v>
      </c>
      <c r="R7" s="146">
        <f t="shared" ref="R7:R70" si="23">M7+Q7</f>
        <v>417.76529168163233</v>
      </c>
      <c r="S7" s="147">
        <f t="shared" si="5"/>
        <v>273.76529168163233</v>
      </c>
      <c r="U7" s="43">
        <f t="shared" si="6"/>
        <v>3.7181685175319701</v>
      </c>
      <c r="V7" s="47">
        <f t="shared" si="7"/>
        <v>17.281831482468029</v>
      </c>
      <c r="W7" s="47">
        <f t="shared" si="8"/>
        <v>20.520279205260422</v>
      </c>
      <c r="X7" s="47">
        <f t="shared" si="9"/>
        <v>3.8309202391264052</v>
      </c>
      <c r="Y7" s="57">
        <f t="shared" si="10"/>
        <v>18.188619916158061</v>
      </c>
      <c r="Z7" s="47">
        <f t="shared" si="11"/>
        <v>4.3789444271557478</v>
      </c>
      <c r="AA7" s="57">
        <f t="shared" si="12"/>
        <v>17.749612103065822</v>
      </c>
      <c r="AB7" s="46">
        <f t="shared" si="13"/>
        <v>4.4821271268893064</v>
      </c>
      <c r="AD7" s="167">
        <f t="shared" si="14"/>
        <v>125.46817038249576</v>
      </c>
      <c r="AE7" s="119">
        <f t="shared" si="15"/>
        <v>73.550246374238952</v>
      </c>
      <c r="AF7" s="119">
        <f t="shared" si="16"/>
        <v>501.87268152998303</v>
      </c>
      <c r="AG7" s="119">
        <f t="shared" si="17"/>
        <v>449.95475752172626</v>
      </c>
      <c r="AH7" s="119">
        <f t="shared" si="18"/>
        <v>85.742132882751136</v>
      </c>
      <c r="AI7" s="168">
        <f t="shared" si="19"/>
        <v>247.73241787810861</v>
      </c>
      <c r="AJ7" s="136"/>
      <c r="AK7" s="58">
        <f t="shared" si="20"/>
        <v>-125.46817038249576</v>
      </c>
      <c r="AL7" s="59">
        <f t="shared" ref="AL7:AL70" si="24">$AE7-$S7</f>
        <v>-200.21504530739338</v>
      </c>
      <c r="AM7" s="64">
        <f t="shared" si="21"/>
        <v>250.93634076499151</v>
      </c>
      <c r="AN7" s="64">
        <f t="shared" ref="AN7:AN70" si="25">AG7-$S7</f>
        <v>176.18946584009393</v>
      </c>
      <c r="AO7" s="59">
        <f t="shared" si="22"/>
        <v>-6.3399431089920739</v>
      </c>
      <c r="AP7" s="60">
        <f t="shared" ref="AP7:AP70" si="26">AI7-$S7</f>
        <v>-26.032873803523728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</row>
    <row r="8" spans="3:58" ht="35.1" customHeight="1" x14ac:dyDescent="0.75">
      <c r="C8" s="187" t="s">
        <v>40</v>
      </c>
      <c r="D8" s="185"/>
      <c r="E8" s="183">
        <f>G66+G54</f>
        <v>2.38</v>
      </c>
      <c r="K8" s="144">
        <v>1</v>
      </c>
      <c r="L8" s="145">
        <v>3</v>
      </c>
      <c r="M8" s="146">
        <f t="shared" si="0"/>
        <v>265.97254160727232</v>
      </c>
      <c r="N8" s="146">
        <f t="shared" si="1"/>
        <v>97.599668957214462</v>
      </c>
      <c r="O8" s="146">
        <f t="shared" si="2"/>
        <v>45.922550896990153</v>
      </c>
      <c r="P8" s="146">
        <f t="shared" si="3"/>
        <v>12.430246580712994</v>
      </c>
      <c r="Q8" s="146">
        <f t="shared" si="4"/>
        <v>176.82540501588528</v>
      </c>
      <c r="R8" s="146">
        <f t="shared" si="23"/>
        <v>442.7979466231576</v>
      </c>
      <c r="S8" s="147">
        <f t="shared" si="5"/>
        <v>298.7979466231576</v>
      </c>
      <c r="U8" s="43">
        <f t="shared" si="6"/>
        <v>2.6826346115992328</v>
      </c>
      <c r="V8" s="47">
        <f t="shared" si="7"/>
        <v>18.317365388400766</v>
      </c>
      <c r="W8" s="47">
        <f t="shared" si="8"/>
        <v>20.491534153045453</v>
      </c>
      <c r="X8" s="47">
        <f t="shared" si="9"/>
        <v>2.8021424591738207</v>
      </c>
      <c r="Y8" s="57">
        <f t="shared" si="10"/>
        <v>18.020160953794274</v>
      </c>
      <c r="Z8" s="47">
        <f t="shared" si="11"/>
        <v>3.3830044646851443</v>
      </c>
      <c r="AA8" s="57">
        <f t="shared" si="12"/>
        <v>17.554847625809845</v>
      </c>
      <c r="AB8" s="46">
        <f t="shared" si="13"/>
        <v>3.4923699109747135</v>
      </c>
      <c r="AD8" s="167">
        <f t="shared" si="14"/>
        <v>132.98627080363616</v>
      </c>
      <c r="AE8" s="119">
        <f t="shared" si="15"/>
        <v>86.585939760850636</v>
      </c>
      <c r="AF8" s="119">
        <f t="shared" si="16"/>
        <v>531.94508321454464</v>
      </c>
      <c r="AG8" s="119">
        <f t="shared" si="17"/>
        <v>485.54475217175911</v>
      </c>
      <c r="AH8" s="119">
        <f t="shared" si="18"/>
        <v>90.879834049271196</v>
      </c>
      <c r="AI8" s="168">
        <f t="shared" si="19"/>
        <v>271.20517313424671</v>
      </c>
      <c r="AJ8" s="136"/>
      <c r="AK8" s="58">
        <f t="shared" si="20"/>
        <v>-132.98627080363616</v>
      </c>
      <c r="AL8" s="59">
        <f t="shared" si="24"/>
        <v>-212.21200686230696</v>
      </c>
      <c r="AM8" s="64">
        <f t="shared" si="21"/>
        <v>265.97254160727232</v>
      </c>
      <c r="AN8" s="64">
        <f t="shared" si="25"/>
        <v>186.74680554860151</v>
      </c>
      <c r="AO8" s="59">
        <f t="shared" si="22"/>
        <v>-6.719834907943266</v>
      </c>
      <c r="AP8" s="60">
        <f t="shared" si="26"/>
        <v>-27.592773488910893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</row>
    <row r="9" spans="3:58" ht="35.1" customHeight="1" x14ac:dyDescent="0.75">
      <c r="C9" s="187" t="s">
        <v>41</v>
      </c>
      <c r="D9" s="185"/>
      <c r="E9" s="183">
        <f>2400/1000</f>
        <v>2.4</v>
      </c>
      <c r="K9" s="144">
        <v>1</v>
      </c>
      <c r="L9" s="145">
        <v>4</v>
      </c>
      <c r="M9" s="146">
        <f t="shared" si="0"/>
        <v>277.51022431022631</v>
      </c>
      <c r="N9" s="146">
        <f t="shared" si="1"/>
        <v>101.83346694830341</v>
      </c>
      <c r="O9" s="146">
        <f t="shared" si="2"/>
        <v>47.914635560910369</v>
      </c>
      <c r="P9" s="146">
        <f t="shared" si="3"/>
        <v>12.969461042856647</v>
      </c>
      <c r="Q9" s="146">
        <f t="shared" si="4"/>
        <v>184.49595403032851</v>
      </c>
      <c r="R9" s="146">
        <f t="shared" si="23"/>
        <v>462.00617834055481</v>
      </c>
      <c r="S9" s="147">
        <f t="shared" si="5"/>
        <v>318.00617834055481</v>
      </c>
      <c r="U9" s="43">
        <f t="shared" si="6"/>
        <v>1.8880414986097773</v>
      </c>
      <c r="V9" s="47">
        <f t="shared" si="7"/>
        <v>19.111958501390223</v>
      </c>
      <c r="W9" s="47">
        <f t="shared" si="8"/>
        <v>20.469477298710043</v>
      </c>
      <c r="X9" s="47">
        <f t="shared" si="9"/>
        <v>2.0127335039831222</v>
      </c>
      <c r="Y9" s="57">
        <f t="shared" si="10"/>
        <v>17.890897845605611</v>
      </c>
      <c r="Z9" s="47">
        <f t="shared" si="11"/>
        <v>2.6187928530746976</v>
      </c>
      <c r="AA9" s="57">
        <f t="shared" si="12"/>
        <v>17.40539958611172</v>
      </c>
      <c r="AB9" s="46">
        <f t="shared" si="13"/>
        <v>2.7329024876565273</v>
      </c>
      <c r="AD9" s="167">
        <f t="shared" si="14"/>
        <v>138.75511215511315</v>
      </c>
      <c r="AE9" s="119">
        <f t="shared" si="15"/>
        <v>96.588579103416578</v>
      </c>
      <c r="AF9" s="119">
        <f t="shared" si="16"/>
        <v>555.02044862045261</v>
      </c>
      <c r="AG9" s="119">
        <f t="shared" si="17"/>
        <v>512.85391556875607</v>
      </c>
      <c r="AH9" s="119">
        <f t="shared" si="18"/>
        <v>94.82213081051303</v>
      </c>
      <c r="AI9" s="168">
        <f t="shared" si="19"/>
        <v>289.21645172450633</v>
      </c>
      <c r="AJ9" s="136"/>
      <c r="AK9" s="58">
        <f t="shared" si="20"/>
        <v>-138.75511215511315</v>
      </c>
      <c r="AL9" s="59">
        <f t="shared" si="24"/>
        <v>-221.41759923713823</v>
      </c>
      <c r="AM9" s="64">
        <f t="shared" si="21"/>
        <v>277.51022431022631</v>
      </c>
      <c r="AN9" s="64">
        <f t="shared" si="25"/>
        <v>194.84773722820125</v>
      </c>
      <c r="AO9" s="59">
        <f t="shared" si="22"/>
        <v>-7.01133613779038</v>
      </c>
      <c r="AP9" s="60">
        <f t="shared" si="26"/>
        <v>-28.789726616048483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 spans="3:58" ht="35.1" customHeight="1" x14ac:dyDescent="0.75">
      <c r="C10" s="187" t="s">
        <v>42</v>
      </c>
      <c r="D10" s="185"/>
      <c r="E10" s="183">
        <v>3</v>
      </c>
      <c r="K10" s="144">
        <v>1</v>
      </c>
      <c r="L10" s="145">
        <v>5</v>
      </c>
      <c r="M10" s="146">
        <f t="shared" si="0"/>
        <v>284.76311486456945</v>
      </c>
      <c r="N10" s="146">
        <f t="shared" si="1"/>
        <v>104.49494362859936</v>
      </c>
      <c r="O10" s="146">
        <f t="shared" si="2"/>
        <v>49.166912332111529</v>
      </c>
      <c r="P10" s="146">
        <f t="shared" si="3"/>
        <v>13.308425424174363</v>
      </c>
      <c r="Q10" s="146">
        <f t="shared" si="4"/>
        <v>189.31786272081774</v>
      </c>
      <c r="R10" s="146">
        <f t="shared" si="23"/>
        <v>474.08097758538719</v>
      </c>
      <c r="S10" s="147">
        <f t="shared" si="5"/>
        <v>330.08097758538719</v>
      </c>
      <c r="U10" s="43">
        <f t="shared" si="6"/>
        <v>1.3885393860866286</v>
      </c>
      <c r="V10" s="47">
        <f t="shared" si="7"/>
        <v>19.611460613913373</v>
      </c>
      <c r="W10" s="47">
        <f t="shared" si="8"/>
        <v>20.455611780426477</v>
      </c>
      <c r="X10" s="47">
        <f t="shared" si="9"/>
        <v>1.5164902892905756</v>
      </c>
      <c r="Y10" s="57">
        <f t="shared" si="10"/>
        <v>17.809639658797739</v>
      </c>
      <c r="Z10" s="47">
        <f t="shared" si="11"/>
        <v>2.1383893507362575</v>
      </c>
      <c r="AA10" s="57">
        <f t="shared" si="12"/>
        <v>17.311452620902308</v>
      </c>
      <c r="AB10" s="46">
        <f t="shared" si="13"/>
        <v>2.2554813067546227</v>
      </c>
      <c r="AD10" s="167">
        <f t="shared" si="14"/>
        <v>142.38155743228472</v>
      </c>
      <c r="AE10" s="119">
        <f t="shared" si="15"/>
        <v>102.8765010608841</v>
      </c>
      <c r="AF10" s="119">
        <f t="shared" si="16"/>
        <v>569.52622972913889</v>
      </c>
      <c r="AG10" s="119">
        <f t="shared" si="17"/>
        <v>530.02117335773823</v>
      </c>
      <c r="AH10" s="119">
        <f t="shared" si="18"/>
        <v>97.30036215715144</v>
      </c>
      <c r="AI10" s="168">
        <f t="shared" si="19"/>
        <v>300.53881477800678</v>
      </c>
      <c r="AJ10" s="136"/>
      <c r="AK10" s="58">
        <f t="shared" si="20"/>
        <v>-142.38155743228472</v>
      </c>
      <c r="AL10" s="59">
        <f t="shared" si="24"/>
        <v>-227.20447652450309</v>
      </c>
      <c r="AM10" s="64">
        <f t="shared" si="21"/>
        <v>284.76311486456945</v>
      </c>
      <c r="AN10" s="64">
        <f t="shared" si="25"/>
        <v>199.94019577235105</v>
      </c>
      <c r="AO10" s="59">
        <f t="shared" si="22"/>
        <v>-7.1945814714479184</v>
      </c>
      <c r="AP10" s="60">
        <f t="shared" si="26"/>
        <v>-29.542162807380407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</row>
    <row r="11" spans="3:58" ht="35.1" customHeight="1" x14ac:dyDescent="0.75">
      <c r="C11" s="187" t="s">
        <v>43</v>
      </c>
      <c r="D11" s="185"/>
      <c r="E11" s="183">
        <f>4000/1000</f>
        <v>4</v>
      </c>
      <c r="K11" s="144">
        <v>1</v>
      </c>
      <c r="L11" s="145">
        <v>6</v>
      </c>
      <c r="M11" s="146">
        <f t="shared" si="0"/>
        <v>287.23694076499152</v>
      </c>
      <c r="N11" s="146">
        <f t="shared" si="1"/>
        <v>105.40272376063827</v>
      </c>
      <c r="O11" s="146">
        <f t="shared" si="2"/>
        <v>49.594040618121483</v>
      </c>
      <c r="P11" s="146">
        <f t="shared" si="3"/>
        <v>13.424039862244459</v>
      </c>
      <c r="Q11" s="146">
        <f t="shared" si="4"/>
        <v>190.96252597867698</v>
      </c>
      <c r="R11" s="146">
        <f t="shared" si="23"/>
        <v>478.19946674366849</v>
      </c>
      <c r="S11" s="147">
        <f t="shared" si="5"/>
        <v>334.19946674366849</v>
      </c>
      <c r="U11" s="43">
        <f t="shared" si="6"/>
        <v>1.2181685175319701</v>
      </c>
      <c r="V11" s="47">
        <f t="shared" si="7"/>
        <v>19.781831482468029</v>
      </c>
      <c r="W11" s="47">
        <f t="shared" si="8"/>
        <v>20.450882510351921</v>
      </c>
      <c r="X11" s="47">
        <f t="shared" si="9"/>
        <v>1.3472309700967915</v>
      </c>
      <c r="Y11" s="57">
        <f t="shared" si="10"/>
        <v>17.781924004516114</v>
      </c>
      <c r="Z11" s="47">
        <f t="shared" si="11"/>
        <v>1.9745326624498651</v>
      </c>
      <c r="AA11" s="57">
        <f t="shared" si="12"/>
        <v>17.279409060605936</v>
      </c>
      <c r="AB11" s="46">
        <f t="shared" si="13"/>
        <v>2.0926418327716596</v>
      </c>
      <c r="AD11" s="167">
        <f t="shared" si="14"/>
        <v>143.61847038249576</v>
      </c>
      <c r="AE11" s="119">
        <f t="shared" si="15"/>
        <v>105.02119414313404</v>
      </c>
      <c r="AF11" s="119">
        <f t="shared" si="16"/>
        <v>574.47388152998303</v>
      </c>
      <c r="AG11" s="119">
        <f t="shared" si="17"/>
        <v>535.87660529062134</v>
      </c>
      <c r="AH11" s="119">
        <f t="shared" si="18"/>
        <v>98.145640718383945</v>
      </c>
      <c r="AI11" s="168">
        <f t="shared" si="19"/>
        <v>304.40066196374141</v>
      </c>
      <c r="AJ11" s="136"/>
      <c r="AK11" s="58">
        <f t="shared" si="20"/>
        <v>-143.61847038249576</v>
      </c>
      <c r="AL11" s="59">
        <f t="shared" si="24"/>
        <v>-229.17827260053446</v>
      </c>
      <c r="AM11" s="64">
        <f t="shared" si="21"/>
        <v>287.23694076499152</v>
      </c>
      <c r="AN11" s="64">
        <f t="shared" si="25"/>
        <v>201.67713854695285</v>
      </c>
      <c r="AO11" s="59">
        <f t="shared" si="22"/>
        <v>-7.2570830422543224</v>
      </c>
      <c r="AP11" s="60">
        <f t="shared" si="26"/>
        <v>-29.798804779927082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</row>
    <row r="12" spans="3:58" ht="35.1" customHeight="1" x14ac:dyDescent="0.75">
      <c r="C12" s="187" t="s">
        <v>44</v>
      </c>
      <c r="D12" s="185"/>
      <c r="E12" s="183">
        <f>E9*E11*E10</f>
        <v>28.799999999999997</v>
      </c>
      <c r="F12" s="190" t="s">
        <v>45</v>
      </c>
      <c r="K12" s="144">
        <v>1</v>
      </c>
      <c r="L12" s="145">
        <v>7</v>
      </c>
      <c r="M12" s="146">
        <f t="shared" si="0"/>
        <v>284.76311486456945</v>
      </c>
      <c r="N12" s="146">
        <f t="shared" si="1"/>
        <v>104.49494362859936</v>
      </c>
      <c r="O12" s="146">
        <f t="shared" si="2"/>
        <v>49.166912332111529</v>
      </c>
      <c r="P12" s="146">
        <f t="shared" si="3"/>
        <v>13.308425424174363</v>
      </c>
      <c r="Q12" s="146">
        <f t="shared" si="4"/>
        <v>189.31786272081774</v>
      </c>
      <c r="R12" s="146">
        <f t="shared" si="23"/>
        <v>474.08097758538719</v>
      </c>
      <c r="S12" s="147">
        <f t="shared" si="5"/>
        <v>330.08097758538719</v>
      </c>
      <c r="U12" s="43">
        <f t="shared" si="6"/>
        <v>1.3885393860866286</v>
      </c>
      <c r="V12" s="47">
        <f t="shared" si="7"/>
        <v>19.611460613913373</v>
      </c>
      <c r="W12" s="47">
        <f t="shared" si="8"/>
        <v>20.455611780426477</v>
      </c>
      <c r="X12" s="47">
        <f t="shared" si="9"/>
        <v>1.5164902892905756</v>
      </c>
      <c r="Y12" s="57">
        <f t="shared" si="10"/>
        <v>17.809639658797739</v>
      </c>
      <c r="Z12" s="47">
        <f t="shared" si="11"/>
        <v>2.1383893507362575</v>
      </c>
      <c r="AA12" s="57">
        <f t="shared" si="12"/>
        <v>17.311452620902308</v>
      </c>
      <c r="AB12" s="46">
        <f t="shared" si="13"/>
        <v>2.2554813067546227</v>
      </c>
      <c r="AD12" s="167">
        <f t="shared" si="14"/>
        <v>142.38155743228472</v>
      </c>
      <c r="AE12" s="119">
        <f t="shared" si="15"/>
        <v>102.8765010608841</v>
      </c>
      <c r="AF12" s="119">
        <f t="shared" si="16"/>
        <v>569.52622972913889</v>
      </c>
      <c r="AG12" s="119">
        <f t="shared" si="17"/>
        <v>530.02117335773823</v>
      </c>
      <c r="AH12" s="119">
        <f t="shared" si="18"/>
        <v>97.30036215715144</v>
      </c>
      <c r="AI12" s="168">
        <f t="shared" si="19"/>
        <v>300.53881477800678</v>
      </c>
      <c r="AJ12" s="136"/>
      <c r="AK12" s="58">
        <f t="shared" si="20"/>
        <v>-142.38155743228472</v>
      </c>
      <c r="AL12" s="59">
        <f t="shared" si="24"/>
        <v>-227.20447652450309</v>
      </c>
      <c r="AM12" s="64">
        <f t="shared" si="21"/>
        <v>284.76311486456945</v>
      </c>
      <c r="AN12" s="64">
        <f t="shared" si="25"/>
        <v>199.94019577235105</v>
      </c>
      <c r="AO12" s="59">
        <f t="shared" si="22"/>
        <v>-7.1945814714479184</v>
      </c>
      <c r="AP12" s="60">
        <f t="shared" si="26"/>
        <v>-29.542162807380407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</row>
    <row r="13" spans="3:58" ht="35.1" customHeight="1" x14ac:dyDescent="0.75">
      <c r="C13" s="187"/>
      <c r="D13" s="186"/>
      <c r="E13" s="183"/>
      <c r="K13" s="144">
        <v>1</v>
      </c>
      <c r="L13" s="145">
        <v>8</v>
      </c>
      <c r="M13" s="146">
        <f t="shared" si="0"/>
        <v>277.51022431022631</v>
      </c>
      <c r="N13" s="146">
        <f t="shared" si="1"/>
        <v>101.83346694830341</v>
      </c>
      <c r="O13" s="146">
        <f t="shared" si="2"/>
        <v>47.914635560910369</v>
      </c>
      <c r="P13" s="146">
        <f t="shared" si="3"/>
        <v>12.969461042856647</v>
      </c>
      <c r="Q13" s="146">
        <f t="shared" si="4"/>
        <v>184.49595403032851</v>
      </c>
      <c r="R13" s="146">
        <f t="shared" si="23"/>
        <v>462.00617834055481</v>
      </c>
      <c r="S13" s="147">
        <f t="shared" si="5"/>
        <v>318.00617834055481</v>
      </c>
      <c r="U13" s="43">
        <f t="shared" si="6"/>
        <v>1.8880414986097764</v>
      </c>
      <c r="V13" s="47">
        <f t="shared" si="7"/>
        <v>19.111958501390223</v>
      </c>
      <c r="W13" s="47">
        <f t="shared" si="8"/>
        <v>20.469477298710043</v>
      </c>
      <c r="X13" s="47">
        <f t="shared" si="9"/>
        <v>2.0127335039831213</v>
      </c>
      <c r="Y13" s="57">
        <f t="shared" si="10"/>
        <v>17.890897845605611</v>
      </c>
      <c r="Z13" s="47">
        <f t="shared" si="11"/>
        <v>2.6187928530746967</v>
      </c>
      <c r="AA13" s="57">
        <f t="shared" si="12"/>
        <v>17.40539958611172</v>
      </c>
      <c r="AB13" s="46">
        <f t="shared" si="13"/>
        <v>2.7329024876565264</v>
      </c>
      <c r="AD13" s="167">
        <f t="shared" si="14"/>
        <v>138.75511215511315</v>
      </c>
      <c r="AE13" s="119">
        <f t="shared" si="15"/>
        <v>96.588579103416578</v>
      </c>
      <c r="AF13" s="119">
        <f t="shared" si="16"/>
        <v>555.02044862045261</v>
      </c>
      <c r="AG13" s="119">
        <f t="shared" si="17"/>
        <v>512.85391556875607</v>
      </c>
      <c r="AH13" s="119">
        <f t="shared" si="18"/>
        <v>94.82213081051303</v>
      </c>
      <c r="AI13" s="168">
        <f t="shared" si="19"/>
        <v>289.21645172450633</v>
      </c>
      <c r="AJ13" s="136"/>
      <c r="AK13" s="58">
        <f t="shared" si="20"/>
        <v>-138.75511215511315</v>
      </c>
      <c r="AL13" s="59">
        <f t="shared" si="24"/>
        <v>-221.41759923713823</v>
      </c>
      <c r="AM13" s="64">
        <f t="shared" si="21"/>
        <v>277.51022431022631</v>
      </c>
      <c r="AN13" s="64">
        <f t="shared" si="25"/>
        <v>194.84773722820125</v>
      </c>
      <c r="AO13" s="59">
        <f t="shared" si="22"/>
        <v>-7.01133613779038</v>
      </c>
      <c r="AP13" s="60">
        <f t="shared" si="26"/>
        <v>-28.789726616048483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</row>
    <row r="14" spans="3:58" ht="35.1" customHeight="1" x14ac:dyDescent="0.75">
      <c r="C14" s="389" t="s">
        <v>46</v>
      </c>
      <c r="D14" s="390"/>
      <c r="E14" s="391"/>
      <c r="K14" s="144">
        <v>1</v>
      </c>
      <c r="L14" s="145">
        <v>9</v>
      </c>
      <c r="M14" s="146">
        <f t="shared" si="0"/>
        <v>265.97254160727232</v>
      </c>
      <c r="N14" s="146">
        <f t="shared" si="1"/>
        <v>97.599668957214462</v>
      </c>
      <c r="O14" s="146">
        <f t="shared" si="2"/>
        <v>45.922550896990153</v>
      </c>
      <c r="P14" s="146">
        <f t="shared" si="3"/>
        <v>12.430246580712994</v>
      </c>
      <c r="Q14" s="146">
        <f t="shared" si="4"/>
        <v>176.82540501588528</v>
      </c>
      <c r="R14" s="146">
        <f t="shared" si="23"/>
        <v>442.7979466231576</v>
      </c>
      <c r="S14" s="147">
        <f t="shared" si="5"/>
        <v>298.7979466231576</v>
      </c>
      <c r="U14" s="43">
        <f t="shared" si="6"/>
        <v>2.6826346115992323</v>
      </c>
      <c r="V14" s="47">
        <f t="shared" si="7"/>
        <v>18.317365388400766</v>
      </c>
      <c r="W14" s="47">
        <f t="shared" si="8"/>
        <v>20.491534153045453</v>
      </c>
      <c r="X14" s="47">
        <f t="shared" si="9"/>
        <v>2.8021424591738202</v>
      </c>
      <c r="Y14" s="57">
        <f t="shared" si="10"/>
        <v>18.020160953794274</v>
      </c>
      <c r="Z14" s="47">
        <f t="shared" si="11"/>
        <v>3.3830044646851438</v>
      </c>
      <c r="AA14" s="57">
        <f t="shared" si="12"/>
        <v>17.554847625809845</v>
      </c>
      <c r="AB14" s="46">
        <f t="shared" si="13"/>
        <v>3.4923699109747131</v>
      </c>
      <c r="AD14" s="167">
        <f t="shared" si="14"/>
        <v>132.98627080363616</v>
      </c>
      <c r="AE14" s="119">
        <f t="shared" si="15"/>
        <v>86.585939760850636</v>
      </c>
      <c r="AF14" s="119">
        <f t="shared" si="16"/>
        <v>531.94508321454464</v>
      </c>
      <c r="AG14" s="119">
        <f t="shared" si="17"/>
        <v>485.54475217175911</v>
      </c>
      <c r="AH14" s="119">
        <f t="shared" si="18"/>
        <v>90.879834049271196</v>
      </c>
      <c r="AI14" s="168">
        <f t="shared" si="19"/>
        <v>271.20517313424671</v>
      </c>
      <c r="AJ14" s="136"/>
      <c r="AK14" s="58">
        <f t="shared" si="20"/>
        <v>-132.98627080363616</v>
      </c>
      <c r="AL14" s="59">
        <f t="shared" si="24"/>
        <v>-212.21200686230696</v>
      </c>
      <c r="AM14" s="64">
        <f t="shared" si="21"/>
        <v>265.97254160727232</v>
      </c>
      <c r="AN14" s="64">
        <f t="shared" si="25"/>
        <v>186.74680554860151</v>
      </c>
      <c r="AO14" s="59">
        <f t="shared" si="22"/>
        <v>-6.719834907943266</v>
      </c>
      <c r="AP14" s="60">
        <f t="shared" si="26"/>
        <v>-27.592773488910893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</row>
    <row r="15" spans="3:58" ht="35.1" customHeight="1" x14ac:dyDescent="0.75">
      <c r="C15" s="187" t="s">
        <v>47</v>
      </c>
      <c r="D15" s="185"/>
      <c r="E15" s="183">
        <v>1.204</v>
      </c>
      <c r="K15" s="144">
        <v>1</v>
      </c>
      <c r="L15" s="145">
        <v>10</v>
      </c>
      <c r="M15" s="146">
        <f t="shared" si="0"/>
        <v>250.93634076499151</v>
      </c>
      <c r="N15" s="146">
        <f t="shared" si="1"/>
        <v>92.08207599174321</v>
      </c>
      <c r="O15" s="146">
        <f t="shared" si="2"/>
        <v>43.32641561812148</v>
      </c>
      <c r="P15" s="146">
        <f t="shared" si="3"/>
        <v>11.727528612244463</v>
      </c>
      <c r="Q15" s="146">
        <f t="shared" si="4"/>
        <v>166.82895091664079</v>
      </c>
      <c r="R15" s="146">
        <f t="shared" si="23"/>
        <v>417.76529168163233</v>
      </c>
      <c r="S15" s="147">
        <f t="shared" si="5"/>
        <v>273.76529168163233</v>
      </c>
      <c r="U15" s="43">
        <f t="shared" si="6"/>
        <v>3.7181685175319701</v>
      </c>
      <c r="V15" s="47">
        <f t="shared" si="7"/>
        <v>17.281831482468029</v>
      </c>
      <c r="W15" s="47">
        <f t="shared" si="8"/>
        <v>20.520279205260422</v>
      </c>
      <c r="X15" s="47">
        <f t="shared" si="9"/>
        <v>3.8309202391264052</v>
      </c>
      <c r="Y15" s="57">
        <f t="shared" si="10"/>
        <v>18.188619916158061</v>
      </c>
      <c r="Z15" s="47">
        <f t="shared" si="11"/>
        <v>4.3789444271557478</v>
      </c>
      <c r="AA15" s="57">
        <f t="shared" si="12"/>
        <v>17.749612103065822</v>
      </c>
      <c r="AB15" s="46">
        <f t="shared" si="13"/>
        <v>4.4821271268893064</v>
      </c>
      <c r="AD15" s="167">
        <f t="shared" si="14"/>
        <v>125.46817038249576</v>
      </c>
      <c r="AE15" s="119">
        <f t="shared" si="15"/>
        <v>73.550246374238952</v>
      </c>
      <c r="AF15" s="119">
        <f t="shared" si="16"/>
        <v>501.87268152998303</v>
      </c>
      <c r="AG15" s="119">
        <f t="shared" si="17"/>
        <v>449.95475752172626</v>
      </c>
      <c r="AH15" s="119">
        <f t="shared" si="18"/>
        <v>85.742132882751136</v>
      </c>
      <c r="AI15" s="168">
        <f t="shared" si="19"/>
        <v>247.73241787810861</v>
      </c>
      <c r="AJ15" s="136"/>
      <c r="AK15" s="58">
        <f t="shared" si="20"/>
        <v>-125.46817038249576</v>
      </c>
      <c r="AL15" s="59">
        <f t="shared" si="24"/>
        <v>-200.21504530739338</v>
      </c>
      <c r="AM15" s="64">
        <f t="shared" si="21"/>
        <v>250.93634076499151</v>
      </c>
      <c r="AN15" s="64">
        <f t="shared" si="25"/>
        <v>176.18946584009393</v>
      </c>
      <c r="AO15" s="59">
        <f t="shared" si="22"/>
        <v>-6.3399431089920739</v>
      </c>
      <c r="AP15" s="60">
        <f t="shared" si="26"/>
        <v>-26.032873803523728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</row>
    <row r="16" spans="3:58" ht="35.1" customHeight="1" x14ac:dyDescent="0.75">
      <c r="C16" s="187" t="s">
        <v>48</v>
      </c>
      <c r="D16" s="185"/>
      <c r="E16" s="183">
        <v>1005</v>
      </c>
      <c r="K16" s="144">
        <v>1</v>
      </c>
      <c r="L16" s="145">
        <v>11</v>
      </c>
      <c r="M16" s="146">
        <f t="shared" si="0"/>
        <v>233.42631402228869</v>
      </c>
      <c r="N16" s="146">
        <f t="shared" si="1"/>
        <v>85.656702894233064</v>
      </c>
      <c r="O16" s="146">
        <f t="shared" si="2"/>
        <v>40.303152053242862</v>
      </c>
      <c r="P16" s="146">
        <f t="shared" si="3"/>
        <v>10.909196205705832</v>
      </c>
      <c r="Q16" s="146">
        <f t="shared" si="4"/>
        <v>155.18783355953707</v>
      </c>
      <c r="R16" s="146">
        <f t="shared" si="23"/>
        <v>388.61414758182576</v>
      </c>
      <c r="S16" s="147">
        <f t="shared" si="5"/>
        <v>244.61414758182576</v>
      </c>
      <c r="U16" s="43">
        <f t="shared" si="6"/>
        <v>4.9240732920193659</v>
      </c>
      <c r="V16" s="47">
        <f t="shared" si="7"/>
        <v>16.075926707980635</v>
      </c>
      <c r="W16" s="47">
        <f t="shared" si="8"/>
        <v>20.553753527549944</v>
      </c>
      <c r="X16" s="47">
        <f t="shared" si="9"/>
        <v>5.0289573382727735</v>
      </c>
      <c r="Y16" s="57">
        <f t="shared" si="10"/>
        <v>18.384794532803472</v>
      </c>
      <c r="Z16" s="47">
        <f t="shared" si="11"/>
        <v>5.5387410779127428</v>
      </c>
      <c r="AA16" s="57">
        <f t="shared" si="12"/>
        <v>17.976420140618167</v>
      </c>
      <c r="AB16" s="46">
        <f t="shared" si="13"/>
        <v>5.6347238167868632</v>
      </c>
      <c r="AD16" s="167">
        <f t="shared" si="14"/>
        <v>116.71315701114435</v>
      </c>
      <c r="AE16" s="119">
        <f t="shared" si="15"/>
        <v>58.36985990537741</v>
      </c>
      <c r="AF16" s="119">
        <f t="shared" si="16"/>
        <v>466.85262804457739</v>
      </c>
      <c r="AG16" s="119">
        <f t="shared" si="17"/>
        <v>408.50933093881042</v>
      </c>
      <c r="AH16" s="119">
        <f t="shared" si="18"/>
        <v>79.759153154998572</v>
      </c>
      <c r="AI16" s="168">
        <f t="shared" si="19"/>
        <v>220.39781543623599</v>
      </c>
      <c r="AJ16" s="136"/>
      <c r="AK16" s="58">
        <f t="shared" si="20"/>
        <v>-116.71315701114435</v>
      </c>
      <c r="AL16" s="59">
        <f t="shared" si="24"/>
        <v>-186.24428767644835</v>
      </c>
      <c r="AM16" s="64">
        <f t="shared" si="21"/>
        <v>233.42631402228869</v>
      </c>
      <c r="AN16" s="64">
        <f t="shared" si="25"/>
        <v>163.89518335698466</v>
      </c>
      <c r="AO16" s="59">
        <f t="shared" si="22"/>
        <v>-5.897549739234492</v>
      </c>
      <c r="AP16" s="60">
        <f t="shared" si="26"/>
        <v>-24.216332145589774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</row>
    <row r="17" spans="2:58" ht="35.1" customHeight="1" x14ac:dyDescent="0.75">
      <c r="C17" s="187" t="s">
        <v>49</v>
      </c>
      <c r="D17" s="185"/>
      <c r="E17" s="183">
        <f>1.5*E11*E10*E9/3600</f>
        <v>1.1999999999999999E-2</v>
      </c>
      <c r="K17" s="144">
        <v>1</v>
      </c>
      <c r="L17" s="145">
        <v>12</v>
      </c>
      <c r="M17" s="146">
        <f t="shared" si="0"/>
        <v>214.63574076499157</v>
      </c>
      <c r="N17" s="146">
        <f t="shared" si="1"/>
        <v>78.761428222848167</v>
      </c>
      <c r="O17" s="146">
        <f t="shared" si="2"/>
        <v>37.058790618121485</v>
      </c>
      <c r="P17" s="146">
        <f t="shared" si="3"/>
        <v>10.031017362244466</v>
      </c>
      <c r="Q17" s="146">
        <f t="shared" si="4"/>
        <v>142.69537585460463</v>
      </c>
      <c r="R17" s="146">
        <f t="shared" si="23"/>
        <v>357.33111661959617</v>
      </c>
      <c r="S17" s="147">
        <f t="shared" si="5"/>
        <v>213.33111661959617</v>
      </c>
      <c r="U17" s="43">
        <f t="shared" si="6"/>
        <v>6.2181685175319696</v>
      </c>
      <c r="V17" s="47">
        <f t="shared" si="7"/>
        <v>14.78183148246803</v>
      </c>
      <c r="W17" s="47">
        <f t="shared" si="8"/>
        <v>20.589675900168924</v>
      </c>
      <c r="X17" s="47">
        <f t="shared" si="9"/>
        <v>6.3146095081560185</v>
      </c>
      <c r="Y17" s="57">
        <f t="shared" si="10"/>
        <v>18.595315827800007</v>
      </c>
      <c r="Z17" s="47">
        <f t="shared" si="11"/>
        <v>6.7833561918616301</v>
      </c>
      <c r="AA17" s="57">
        <f t="shared" si="12"/>
        <v>18.2198151455257</v>
      </c>
      <c r="AB17" s="46">
        <f t="shared" si="13"/>
        <v>6.8716124210069536</v>
      </c>
      <c r="AD17" s="167">
        <f t="shared" si="14"/>
        <v>107.31787038249578</v>
      </c>
      <c r="AE17" s="119">
        <f t="shared" si="15"/>
        <v>42.079298605343951</v>
      </c>
      <c r="AF17" s="119">
        <f t="shared" si="16"/>
        <v>429.27148152998313</v>
      </c>
      <c r="AG17" s="119">
        <f t="shared" si="17"/>
        <v>364.0329097528313</v>
      </c>
      <c r="AH17" s="119">
        <f t="shared" si="18"/>
        <v>73.338625047118342</v>
      </c>
      <c r="AI17" s="168">
        <f t="shared" si="19"/>
        <v>191.06417379247586</v>
      </c>
      <c r="AJ17" s="136"/>
      <c r="AK17" s="58">
        <f t="shared" si="20"/>
        <v>-107.31787038249578</v>
      </c>
      <c r="AL17" s="59">
        <f t="shared" si="24"/>
        <v>-171.25181801425222</v>
      </c>
      <c r="AM17" s="64">
        <f t="shared" si="21"/>
        <v>214.63574076499157</v>
      </c>
      <c r="AN17" s="64">
        <f t="shared" si="25"/>
        <v>150.70179313323513</v>
      </c>
      <c r="AO17" s="59">
        <f t="shared" si="22"/>
        <v>-5.4228031757298254</v>
      </c>
      <c r="AP17" s="60">
        <f t="shared" si="26"/>
        <v>-22.266942827120317</v>
      </c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</row>
    <row r="18" spans="2:58" ht="35.1" customHeight="1" x14ac:dyDescent="0.75">
      <c r="C18" s="187"/>
      <c r="D18" s="186"/>
      <c r="E18" s="183"/>
      <c r="K18" s="144">
        <v>1</v>
      </c>
      <c r="L18" s="145">
        <v>13</v>
      </c>
      <c r="M18" s="146">
        <f t="shared" si="0"/>
        <v>195.84516750769441</v>
      </c>
      <c r="N18" s="146">
        <f t="shared" si="1"/>
        <v>71.866153551463285</v>
      </c>
      <c r="O18" s="146">
        <f t="shared" si="2"/>
        <v>33.814429183000108</v>
      </c>
      <c r="P18" s="146">
        <f t="shared" si="3"/>
        <v>9.1528385187830974</v>
      </c>
      <c r="Q18" s="146">
        <f t="shared" si="4"/>
        <v>130.20291814967223</v>
      </c>
      <c r="R18" s="146">
        <f t="shared" si="23"/>
        <v>326.04808565736664</v>
      </c>
      <c r="S18" s="147">
        <f t="shared" si="5"/>
        <v>182.04808565736664</v>
      </c>
      <c r="U18" s="43">
        <f t="shared" si="6"/>
        <v>7.5122637430445751</v>
      </c>
      <c r="V18" s="47">
        <f t="shared" si="7"/>
        <v>13.487736256955426</v>
      </c>
      <c r="W18" s="47">
        <f t="shared" si="8"/>
        <v>20.625598272787901</v>
      </c>
      <c r="X18" s="47">
        <f t="shared" si="9"/>
        <v>7.6002616780392653</v>
      </c>
      <c r="Y18" s="57">
        <f t="shared" si="10"/>
        <v>18.805837122796543</v>
      </c>
      <c r="Z18" s="47">
        <f t="shared" si="11"/>
        <v>8.0279713058105173</v>
      </c>
      <c r="AA18" s="57">
        <f t="shared" si="12"/>
        <v>18.463210150433238</v>
      </c>
      <c r="AB18" s="46">
        <f t="shared" si="13"/>
        <v>8.1085010252270457</v>
      </c>
      <c r="AD18" s="167">
        <f t="shared" si="14"/>
        <v>97.922583753847206</v>
      </c>
      <c r="AE18" s="119">
        <f t="shared" si="15"/>
        <v>25.788737305310491</v>
      </c>
      <c r="AF18" s="119">
        <f t="shared" si="16"/>
        <v>391.69033501538883</v>
      </c>
      <c r="AG18" s="119">
        <f t="shared" si="17"/>
        <v>319.55648856685212</v>
      </c>
      <c r="AH18" s="119">
        <f t="shared" si="18"/>
        <v>66.918096939238112</v>
      </c>
      <c r="AI18" s="168">
        <f t="shared" si="19"/>
        <v>161.73053214871572</v>
      </c>
      <c r="AJ18" s="136"/>
      <c r="AK18" s="58">
        <f t="shared" si="20"/>
        <v>-97.922583753847206</v>
      </c>
      <c r="AL18" s="59">
        <f t="shared" si="24"/>
        <v>-156.25934835205615</v>
      </c>
      <c r="AM18" s="64">
        <f t="shared" si="21"/>
        <v>195.84516750769441</v>
      </c>
      <c r="AN18" s="64">
        <f t="shared" si="25"/>
        <v>137.50840290948548</v>
      </c>
      <c r="AO18" s="59">
        <f t="shared" si="22"/>
        <v>-4.948056612225173</v>
      </c>
      <c r="AP18" s="60">
        <f t="shared" si="26"/>
        <v>-20.317553508650917</v>
      </c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</row>
    <row r="19" spans="2:58" ht="35.1" customHeight="1" x14ac:dyDescent="0.75">
      <c r="C19" s="389" t="s">
        <v>50</v>
      </c>
      <c r="D19" s="390"/>
      <c r="E19" s="391"/>
      <c r="K19" s="144">
        <v>1</v>
      </c>
      <c r="L19" s="145">
        <v>14</v>
      </c>
      <c r="M19" s="146">
        <f t="shared" si="0"/>
        <v>178.33514076499159</v>
      </c>
      <c r="N19" s="146">
        <f t="shared" si="1"/>
        <v>65.440780453953124</v>
      </c>
      <c r="O19" s="146">
        <f t="shared" si="2"/>
        <v>30.791165618121486</v>
      </c>
      <c r="P19" s="146">
        <f t="shared" si="3"/>
        <v>8.334506112244469</v>
      </c>
      <c r="Q19" s="146">
        <f t="shared" si="4"/>
        <v>118.56180079256849</v>
      </c>
      <c r="R19" s="146">
        <f t="shared" si="23"/>
        <v>296.89694155756007</v>
      </c>
      <c r="S19" s="147">
        <f t="shared" si="5"/>
        <v>152.89694155756007</v>
      </c>
      <c r="U19" s="43">
        <f t="shared" si="6"/>
        <v>8.7181685175319679</v>
      </c>
      <c r="V19" s="47">
        <f t="shared" si="7"/>
        <v>12.281831482468032</v>
      </c>
      <c r="W19" s="47">
        <f t="shared" si="8"/>
        <v>20.659072595077422</v>
      </c>
      <c r="X19" s="47">
        <f t="shared" si="9"/>
        <v>8.7982987771856305</v>
      </c>
      <c r="Y19" s="57">
        <f t="shared" si="10"/>
        <v>19.002011739441954</v>
      </c>
      <c r="Z19" s="47">
        <f t="shared" si="11"/>
        <v>9.1877679565675106</v>
      </c>
      <c r="AA19" s="57">
        <f t="shared" si="12"/>
        <v>18.690018187985583</v>
      </c>
      <c r="AB19" s="46">
        <f t="shared" si="13"/>
        <v>9.261097715124599</v>
      </c>
      <c r="AD19" s="167">
        <f t="shared" si="14"/>
        <v>89.167570382495796</v>
      </c>
      <c r="AE19" s="119">
        <f t="shared" si="15"/>
        <v>10.608350836448921</v>
      </c>
      <c r="AF19" s="119">
        <f t="shared" si="16"/>
        <v>356.67028152998319</v>
      </c>
      <c r="AG19" s="119">
        <f t="shared" si="17"/>
        <v>278.11106198393634</v>
      </c>
      <c r="AH19" s="119">
        <f t="shared" si="18"/>
        <v>60.935117211485547</v>
      </c>
      <c r="AI19" s="168">
        <f t="shared" si="19"/>
        <v>134.39592970684311</v>
      </c>
      <c r="AJ19" s="136"/>
      <c r="AK19" s="58">
        <f t="shared" si="20"/>
        <v>-89.167570382495796</v>
      </c>
      <c r="AL19" s="59">
        <f t="shared" si="24"/>
        <v>-142.28859072111115</v>
      </c>
      <c r="AM19" s="64">
        <f t="shared" si="21"/>
        <v>178.33514076499159</v>
      </c>
      <c r="AN19" s="64">
        <f t="shared" si="25"/>
        <v>125.21412042637627</v>
      </c>
      <c r="AO19" s="59">
        <f t="shared" si="22"/>
        <v>-4.5056632424675769</v>
      </c>
      <c r="AP19" s="60">
        <f t="shared" si="26"/>
        <v>-18.501011850716964</v>
      </c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</row>
    <row r="20" spans="2:58" ht="35.1" customHeight="1" x14ac:dyDescent="0.75">
      <c r="C20" s="187" t="s">
        <v>51</v>
      </c>
      <c r="D20" s="185"/>
      <c r="E20" s="183">
        <f>E24*E10*E11</f>
        <v>144</v>
      </c>
      <c r="K20" s="144">
        <v>1</v>
      </c>
      <c r="L20" s="145">
        <v>15</v>
      </c>
      <c r="M20" s="146">
        <f t="shared" si="0"/>
        <v>163.29893992271082</v>
      </c>
      <c r="N20" s="146">
        <f t="shared" si="1"/>
        <v>59.923187488481886</v>
      </c>
      <c r="O20" s="146">
        <f t="shared" si="2"/>
        <v>28.195030339252817</v>
      </c>
      <c r="P20" s="146">
        <f t="shared" si="3"/>
        <v>7.6317881437759363</v>
      </c>
      <c r="Q20" s="146">
        <f t="shared" si="4"/>
        <v>108.565346693324</v>
      </c>
      <c r="R20" s="146">
        <f t="shared" si="23"/>
        <v>271.8642866160348</v>
      </c>
      <c r="S20" s="147">
        <f t="shared" si="5"/>
        <v>127.8642866160348</v>
      </c>
      <c r="U20" s="43">
        <f t="shared" si="6"/>
        <v>9.7537024234647056</v>
      </c>
      <c r="V20" s="47">
        <f t="shared" si="7"/>
        <v>11.246297576535294</v>
      </c>
      <c r="W20" s="47">
        <f t="shared" si="8"/>
        <v>20.687817647292391</v>
      </c>
      <c r="X20" s="47">
        <f t="shared" si="9"/>
        <v>9.8270765571382146</v>
      </c>
      <c r="Y20" s="57">
        <f t="shared" si="10"/>
        <v>19.170470701805741</v>
      </c>
      <c r="Z20" s="47">
        <f t="shared" si="11"/>
        <v>10.183707919038113</v>
      </c>
      <c r="AA20" s="57">
        <f t="shared" si="12"/>
        <v>18.884782665241559</v>
      </c>
      <c r="AB20" s="46">
        <f t="shared" si="13"/>
        <v>10.250854931039193</v>
      </c>
      <c r="AD20" s="167">
        <f t="shared" si="14"/>
        <v>81.649469961355408</v>
      </c>
      <c r="AE20" s="119">
        <f t="shared" si="15"/>
        <v>-2.4273425501627059</v>
      </c>
      <c r="AF20" s="119">
        <f t="shared" si="16"/>
        <v>326.59787984542163</v>
      </c>
      <c r="AG20" s="119">
        <f t="shared" si="17"/>
        <v>242.52106733390349</v>
      </c>
      <c r="AH20" s="119">
        <f t="shared" si="18"/>
        <v>55.797416044965487</v>
      </c>
      <c r="AI20" s="168">
        <f t="shared" si="19"/>
        <v>110.92317445070506</v>
      </c>
      <c r="AJ20" s="136"/>
      <c r="AK20" s="58">
        <f t="shared" si="20"/>
        <v>-81.649469961355408</v>
      </c>
      <c r="AL20" s="59">
        <f t="shared" si="24"/>
        <v>-130.29162916619751</v>
      </c>
      <c r="AM20" s="64">
        <f t="shared" si="21"/>
        <v>163.29893992271082</v>
      </c>
      <c r="AN20" s="64">
        <f t="shared" si="25"/>
        <v>114.65678071786868</v>
      </c>
      <c r="AO20" s="59">
        <f t="shared" si="22"/>
        <v>-4.125771443516399</v>
      </c>
      <c r="AP20" s="60">
        <f t="shared" si="26"/>
        <v>-16.941112165329741</v>
      </c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</row>
    <row r="21" spans="2:58" ht="35.1" customHeight="1" x14ac:dyDescent="0.75">
      <c r="C21" s="396" t="s">
        <v>52</v>
      </c>
      <c r="D21" s="397"/>
      <c r="E21" s="183">
        <v>5</v>
      </c>
      <c r="K21" s="144">
        <v>1</v>
      </c>
      <c r="L21" s="145">
        <v>16</v>
      </c>
      <c r="M21" s="146">
        <f t="shared" si="0"/>
        <v>151.7612572197568</v>
      </c>
      <c r="N21" s="146">
        <f t="shared" si="1"/>
        <v>55.689389497392945</v>
      </c>
      <c r="O21" s="146">
        <f t="shared" si="2"/>
        <v>26.202945675332604</v>
      </c>
      <c r="P21" s="146">
        <f t="shared" si="3"/>
        <v>7.0925736816322846</v>
      </c>
      <c r="Q21" s="146">
        <f t="shared" si="4"/>
        <v>100.89479767888079</v>
      </c>
      <c r="R21" s="146">
        <f t="shared" si="23"/>
        <v>252.65605489863759</v>
      </c>
      <c r="S21" s="147">
        <f t="shared" si="5"/>
        <v>108.65605489863759</v>
      </c>
      <c r="U21" s="43">
        <f t="shared" si="6"/>
        <v>10.548295536454161</v>
      </c>
      <c r="V21" s="47">
        <f t="shared" si="7"/>
        <v>10.451704463545839</v>
      </c>
      <c r="W21" s="47">
        <f t="shared" si="8"/>
        <v>20.709874501627802</v>
      </c>
      <c r="X21" s="47">
        <f t="shared" si="9"/>
        <v>10.616485512328913</v>
      </c>
      <c r="Y21" s="57">
        <f t="shared" si="10"/>
        <v>19.299733809994404</v>
      </c>
      <c r="Z21" s="47">
        <f t="shared" si="11"/>
        <v>10.94791953064856</v>
      </c>
      <c r="AA21" s="57">
        <f t="shared" si="12"/>
        <v>19.034230704939684</v>
      </c>
      <c r="AB21" s="46">
        <f t="shared" si="13"/>
        <v>11.010322354357378</v>
      </c>
      <c r="AD21" s="167">
        <f t="shared" si="14"/>
        <v>75.8806286098784</v>
      </c>
      <c r="AE21" s="119">
        <f t="shared" si="15"/>
        <v>-12.429981892728648</v>
      </c>
      <c r="AF21" s="119">
        <f t="shared" si="16"/>
        <v>303.5225144395136</v>
      </c>
      <c r="AG21" s="119">
        <f t="shared" si="17"/>
        <v>215.21190393690654</v>
      </c>
      <c r="AH21" s="119">
        <f t="shared" si="18"/>
        <v>51.85511928372366</v>
      </c>
      <c r="AI21" s="168">
        <f t="shared" si="19"/>
        <v>92.911895860445355</v>
      </c>
      <c r="AJ21" s="136"/>
      <c r="AK21" s="58">
        <f t="shared" si="20"/>
        <v>-75.8806286098784</v>
      </c>
      <c r="AL21" s="59">
        <f t="shared" si="24"/>
        <v>-121.08603679136624</v>
      </c>
      <c r="AM21" s="64">
        <f t="shared" si="21"/>
        <v>151.7612572197568</v>
      </c>
      <c r="AN21" s="64">
        <f t="shared" si="25"/>
        <v>106.55584903826895</v>
      </c>
      <c r="AO21" s="59">
        <f t="shared" si="22"/>
        <v>-3.834270213669285</v>
      </c>
      <c r="AP21" s="60">
        <f t="shared" si="26"/>
        <v>-15.744159038192237</v>
      </c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</row>
    <row r="22" spans="2:58" ht="35.1" customHeight="1" x14ac:dyDescent="0.75">
      <c r="C22" s="187" t="s">
        <v>53</v>
      </c>
      <c r="D22" s="185"/>
      <c r="E22" s="183">
        <f>PI()</f>
        <v>3.1415926535897931</v>
      </c>
      <c r="K22" s="144">
        <v>1</v>
      </c>
      <c r="L22" s="145">
        <v>17</v>
      </c>
      <c r="M22" s="146">
        <f t="shared" si="0"/>
        <v>144.50836666541369</v>
      </c>
      <c r="N22" s="146">
        <f t="shared" si="1"/>
        <v>53.027912817096997</v>
      </c>
      <c r="O22" s="146">
        <f t="shared" si="2"/>
        <v>24.95066890413144</v>
      </c>
      <c r="P22" s="146">
        <f t="shared" si="3"/>
        <v>6.7536093003145696</v>
      </c>
      <c r="Q22" s="146">
        <f t="shared" si="4"/>
        <v>96.072888988391568</v>
      </c>
      <c r="R22" s="146">
        <f t="shared" si="23"/>
        <v>240.58125565380527</v>
      </c>
      <c r="S22" s="147">
        <f t="shared" si="5"/>
        <v>96.581255653805272</v>
      </c>
      <c r="U22" s="43">
        <f t="shared" si="6"/>
        <v>11.04779764897731</v>
      </c>
      <c r="V22" s="47">
        <f t="shared" si="7"/>
        <v>9.9522023510226898</v>
      </c>
      <c r="W22" s="47">
        <f t="shared" si="8"/>
        <v>20.723740019911368</v>
      </c>
      <c r="X22" s="47">
        <f t="shared" si="9"/>
        <v>11.112728727021461</v>
      </c>
      <c r="Y22" s="57">
        <f t="shared" si="10"/>
        <v>19.380991996802276</v>
      </c>
      <c r="Z22" s="47">
        <f t="shared" si="11"/>
        <v>11.428323032987</v>
      </c>
      <c r="AA22" s="57">
        <f t="shared" si="12"/>
        <v>19.128177670149093</v>
      </c>
      <c r="AB22" s="46">
        <f t="shared" si="13"/>
        <v>11.487743535259284</v>
      </c>
      <c r="AD22" s="167">
        <f t="shared" si="14"/>
        <v>72.254183332706845</v>
      </c>
      <c r="AE22" s="119">
        <f t="shared" si="15"/>
        <v>-18.717903850196166</v>
      </c>
      <c r="AF22" s="119">
        <f t="shared" si="16"/>
        <v>289.01673333082738</v>
      </c>
      <c r="AG22" s="119">
        <f t="shared" si="17"/>
        <v>198.04464614792437</v>
      </c>
      <c r="AH22" s="119">
        <f t="shared" si="18"/>
        <v>49.37688793708525</v>
      </c>
      <c r="AI22" s="168">
        <f t="shared" si="19"/>
        <v>81.589532806944931</v>
      </c>
      <c r="AJ22" s="136"/>
      <c r="AK22" s="58">
        <f t="shared" si="20"/>
        <v>-72.254183332706845</v>
      </c>
      <c r="AL22" s="59">
        <f t="shared" si="24"/>
        <v>-115.29915950400144</v>
      </c>
      <c r="AM22" s="64">
        <f t="shared" si="21"/>
        <v>144.50836666541369</v>
      </c>
      <c r="AN22" s="64">
        <f t="shared" si="25"/>
        <v>101.4633904941191</v>
      </c>
      <c r="AO22" s="59">
        <f t="shared" si="22"/>
        <v>-3.6510248800117466</v>
      </c>
      <c r="AP22" s="60">
        <f t="shared" si="26"/>
        <v>-14.991722846860341</v>
      </c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</row>
    <row r="23" spans="2:58" ht="35.1" customHeight="1" x14ac:dyDescent="0.75">
      <c r="C23" s="187" t="s">
        <v>54</v>
      </c>
      <c r="D23" s="185"/>
      <c r="E23" s="183">
        <v>21</v>
      </c>
      <c r="K23" s="144">
        <v>1</v>
      </c>
      <c r="L23" s="145">
        <v>18</v>
      </c>
      <c r="M23" s="146">
        <f t="shared" si="0"/>
        <v>142.03454076499156</v>
      </c>
      <c r="N23" s="146">
        <f t="shared" si="1"/>
        <v>52.120132685058067</v>
      </c>
      <c r="O23" s="146">
        <f t="shared" si="2"/>
        <v>24.52354061812148</v>
      </c>
      <c r="P23" s="146">
        <f t="shared" si="3"/>
        <v>6.6379948622444687</v>
      </c>
      <c r="Q23" s="146">
        <f t="shared" si="4"/>
        <v>94.428225730532304</v>
      </c>
      <c r="R23" s="146">
        <f t="shared" si="23"/>
        <v>236.46276649552385</v>
      </c>
      <c r="S23" s="147">
        <f t="shared" si="5"/>
        <v>92.462766495523852</v>
      </c>
      <c r="U23" s="43">
        <f t="shared" si="6"/>
        <v>11.21816851753197</v>
      </c>
      <c r="V23" s="47">
        <f t="shared" si="7"/>
        <v>9.7818314824680304</v>
      </c>
      <c r="W23" s="47">
        <f t="shared" si="8"/>
        <v>20.728469289985924</v>
      </c>
      <c r="X23" s="47">
        <f t="shared" si="9"/>
        <v>11.281988046215245</v>
      </c>
      <c r="Y23" s="57">
        <f t="shared" si="10"/>
        <v>19.408707651083905</v>
      </c>
      <c r="Z23" s="47">
        <f t="shared" si="11"/>
        <v>11.592179721273395</v>
      </c>
      <c r="AA23" s="57">
        <f t="shared" si="12"/>
        <v>19.160221230445469</v>
      </c>
      <c r="AB23" s="46">
        <f t="shared" si="13"/>
        <v>11.650583009242247</v>
      </c>
      <c r="AD23" s="167">
        <f t="shared" si="14"/>
        <v>71.017270382495781</v>
      </c>
      <c r="AE23" s="119">
        <f t="shared" si="15"/>
        <v>-20.862596932446152</v>
      </c>
      <c r="AF23" s="119">
        <f t="shared" si="16"/>
        <v>284.06908152998312</v>
      </c>
      <c r="AG23" s="119">
        <f t="shared" si="17"/>
        <v>192.1892142150412</v>
      </c>
      <c r="AH23" s="119">
        <f t="shared" si="18"/>
        <v>48.531609375852739</v>
      </c>
      <c r="AI23" s="168">
        <f t="shared" si="19"/>
        <v>77.727685621210242</v>
      </c>
      <c r="AJ23" s="136"/>
      <c r="AK23" s="58">
        <f t="shared" si="20"/>
        <v>-71.017270382495781</v>
      </c>
      <c r="AL23" s="59">
        <f t="shared" si="24"/>
        <v>-113.32536342797</v>
      </c>
      <c r="AM23" s="64">
        <f t="shared" si="21"/>
        <v>142.03454076499156</v>
      </c>
      <c r="AN23" s="64">
        <f t="shared" si="25"/>
        <v>99.726447719517353</v>
      </c>
      <c r="AO23" s="59">
        <f t="shared" si="22"/>
        <v>-3.5885233092053284</v>
      </c>
      <c r="AP23" s="60">
        <f t="shared" si="26"/>
        <v>-14.73508087431361</v>
      </c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</row>
    <row r="24" spans="2:58" ht="35.1" customHeight="1" x14ac:dyDescent="0.75">
      <c r="C24" s="188" t="s">
        <v>55</v>
      </c>
      <c r="D24" s="189"/>
      <c r="E24" s="184">
        <v>12</v>
      </c>
      <c r="K24" s="144">
        <v>1</v>
      </c>
      <c r="L24" s="145">
        <v>19</v>
      </c>
      <c r="M24" s="146">
        <f t="shared" si="0"/>
        <v>144.50836666541366</v>
      </c>
      <c r="N24" s="146">
        <f t="shared" si="1"/>
        <v>53.02791281709699</v>
      </c>
      <c r="O24" s="146">
        <f t="shared" si="2"/>
        <v>24.950668904131437</v>
      </c>
      <c r="P24" s="146">
        <f t="shared" si="3"/>
        <v>6.7536093003145679</v>
      </c>
      <c r="Q24" s="146">
        <f t="shared" si="4"/>
        <v>96.072888988391554</v>
      </c>
      <c r="R24" s="146">
        <f t="shared" si="23"/>
        <v>240.58125565380521</v>
      </c>
      <c r="S24" s="147">
        <f t="shared" si="5"/>
        <v>96.581255653805215</v>
      </c>
      <c r="U24" s="43">
        <f t="shared" si="6"/>
        <v>11.047797648977312</v>
      </c>
      <c r="V24" s="47">
        <f t="shared" si="7"/>
        <v>9.952202351022688</v>
      </c>
      <c r="W24" s="47">
        <f t="shared" si="8"/>
        <v>20.723740019911368</v>
      </c>
      <c r="X24" s="47">
        <f t="shared" si="9"/>
        <v>11.112728727021462</v>
      </c>
      <c r="Y24" s="57">
        <f t="shared" si="10"/>
        <v>19.380991996802276</v>
      </c>
      <c r="Z24" s="47">
        <f t="shared" si="11"/>
        <v>11.428323032987002</v>
      </c>
      <c r="AA24" s="57">
        <f t="shared" si="12"/>
        <v>19.128177670149093</v>
      </c>
      <c r="AB24" s="46">
        <f t="shared" si="13"/>
        <v>11.487743535259286</v>
      </c>
      <c r="AD24" s="167">
        <f t="shared" si="14"/>
        <v>72.25418333270683</v>
      </c>
      <c r="AE24" s="119">
        <f t="shared" si="15"/>
        <v>-18.71790385019618</v>
      </c>
      <c r="AF24" s="119">
        <f t="shared" si="16"/>
        <v>289.01673333082732</v>
      </c>
      <c r="AG24" s="119">
        <f t="shared" si="17"/>
        <v>198.04464614792431</v>
      </c>
      <c r="AH24" s="119">
        <f t="shared" si="18"/>
        <v>49.376887937085243</v>
      </c>
      <c r="AI24" s="168">
        <f t="shared" si="19"/>
        <v>81.589532806944902</v>
      </c>
      <c r="AJ24" s="136"/>
      <c r="AK24" s="58">
        <f t="shared" si="20"/>
        <v>-72.25418333270683</v>
      </c>
      <c r="AL24" s="59">
        <f t="shared" si="24"/>
        <v>-115.29915950400139</v>
      </c>
      <c r="AM24" s="64">
        <f t="shared" si="21"/>
        <v>144.50836666541366</v>
      </c>
      <c r="AN24" s="64">
        <f t="shared" si="25"/>
        <v>101.4633904941191</v>
      </c>
      <c r="AO24" s="59">
        <f t="shared" si="22"/>
        <v>-3.6510248800117466</v>
      </c>
      <c r="AP24" s="60">
        <f t="shared" si="26"/>
        <v>-14.991722846860313</v>
      </c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</row>
    <row r="25" spans="2:58" ht="35.1" customHeight="1" x14ac:dyDescent="0.75">
      <c r="K25" s="144">
        <v>1</v>
      </c>
      <c r="L25" s="145">
        <v>20</v>
      </c>
      <c r="M25" s="146">
        <f t="shared" si="0"/>
        <v>151.7612572197568</v>
      </c>
      <c r="N25" s="146">
        <f t="shared" si="1"/>
        <v>55.689389497392931</v>
      </c>
      <c r="O25" s="146">
        <f t="shared" si="2"/>
        <v>26.202945675332597</v>
      </c>
      <c r="P25" s="146">
        <f t="shared" si="3"/>
        <v>7.0925736816322837</v>
      </c>
      <c r="Q25" s="146">
        <f t="shared" si="4"/>
        <v>100.89479767888078</v>
      </c>
      <c r="R25" s="146">
        <f t="shared" si="23"/>
        <v>252.65605489863759</v>
      </c>
      <c r="S25" s="147">
        <f t="shared" si="5"/>
        <v>108.65605489863759</v>
      </c>
      <c r="U25" s="43">
        <f t="shared" si="6"/>
        <v>10.548295536454162</v>
      </c>
      <c r="V25" s="47">
        <f t="shared" si="7"/>
        <v>10.451704463545838</v>
      </c>
      <c r="W25" s="47">
        <f t="shared" si="8"/>
        <v>20.709874501627802</v>
      </c>
      <c r="X25" s="47">
        <f t="shared" si="9"/>
        <v>10.616485512328914</v>
      </c>
      <c r="Y25" s="57">
        <f t="shared" si="10"/>
        <v>19.299733809994404</v>
      </c>
      <c r="Z25" s="47">
        <f t="shared" si="11"/>
        <v>10.947919530648562</v>
      </c>
      <c r="AA25" s="57">
        <f t="shared" si="12"/>
        <v>19.034230704939684</v>
      </c>
      <c r="AB25" s="46">
        <f t="shared" si="13"/>
        <v>11.010322354357379</v>
      </c>
      <c r="AD25" s="167">
        <f t="shared" si="14"/>
        <v>75.8806286098784</v>
      </c>
      <c r="AE25" s="119">
        <f t="shared" si="15"/>
        <v>-12.429981892728676</v>
      </c>
      <c r="AF25" s="119">
        <f t="shared" si="16"/>
        <v>303.5225144395136</v>
      </c>
      <c r="AG25" s="119">
        <f t="shared" si="17"/>
        <v>215.21190393690654</v>
      </c>
      <c r="AH25" s="119">
        <f t="shared" si="18"/>
        <v>51.855119283723653</v>
      </c>
      <c r="AI25" s="168">
        <f t="shared" si="19"/>
        <v>92.911895860445327</v>
      </c>
      <c r="AJ25" s="136"/>
      <c r="AK25" s="58">
        <f t="shared" si="20"/>
        <v>-75.8806286098784</v>
      </c>
      <c r="AL25" s="59">
        <f t="shared" si="24"/>
        <v>-121.08603679136627</v>
      </c>
      <c r="AM25" s="64">
        <f t="shared" si="21"/>
        <v>151.7612572197568</v>
      </c>
      <c r="AN25" s="64">
        <f t="shared" si="25"/>
        <v>106.55584903826895</v>
      </c>
      <c r="AO25" s="59">
        <f t="shared" si="22"/>
        <v>-3.8342702136692779</v>
      </c>
      <c r="AP25" s="60">
        <f t="shared" si="26"/>
        <v>-15.744159038192265</v>
      </c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</row>
    <row r="26" spans="2:58" ht="35.1" customHeight="1" x14ac:dyDescent="0.75">
      <c r="C26" s="377" t="s">
        <v>56</v>
      </c>
      <c r="D26" s="378"/>
      <c r="E26" s="378"/>
      <c r="F26" s="378"/>
      <c r="G26" s="378"/>
      <c r="H26" s="378"/>
      <c r="I26" s="379"/>
      <c r="K26" s="144">
        <v>1</v>
      </c>
      <c r="L26" s="145">
        <v>21</v>
      </c>
      <c r="M26" s="146">
        <f t="shared" si="0"/>
        <v>163.29893992271079</v>
      </c>
      <c r="N26" s="146">
        <f t="shared" si="1"/>
        <v>59.923187488481879</v>
      </c>
      <c r="O26" s="146">
        <f t="shared" si="2"/>
        <v>28.19503033925281</v>
      </c>
      <c r="P26" s="146">
        <f t="shared" si="3"/>
        <v>7.6317881437759354</v>
      </c>
      <c r="Q26" s="146">
        <f t="shared" si="4"/>
        <v>108.56534669332399</v>
      </c>
      <c r="R26" s="146">
        <f t="shared" si="23"/>
        <v>271.86428661603475</v>
      </c>
      <c r="S26" s="147">
        <f t="shared" si="5"/>
        <v>127.86428661603475</v>
      </c>
      <c r="U26" s="43">
        <f t="shared" si="6"/>
        <v>9.7537024234647074</v>
      </c>
      <c r="V26" s="47">
        <f t="shared" si="7"/>
        <v>11.246297576535293</v>
      </c>
      <c r="W26" s="47">
        <f t="shared" si="8"/>
        <v>20.687817647292391</v>
      </c>
      <c r="X26" s="47">
        <f t="shared" si="9"/>
        <v>9.8270765571382164</v>
      </c>
      <c r="Y26" s="57">
        <f t="shared" si="10"/>
        <v>19.170470701805741</v>
      </c>
      <c r="Z26" s="47">
        <f t="shared" si="11"/>
        <v>10.183707919038115</v>
      </c>
      <c r="AA26" s="57">
        <f t="shared" si="12"/>
        <v>18.884782665241559</v>
      </c>
      <c r="AB26" s="46">
        <f t="shared" si="13"/>
        <v>10.250854931039195</v>
      </c>
      <c r="AD26" s="167">
        <f t="shared" si="14"/>
        <v>81.649469961355393</v>
      </c>
      <c r="AE26" s="119">
        <f t="shared" si="15"/>
        <v>-2.4273425501627344</v>
      </c>
      <c r="AF26" s="119">
        <f t="shared" si="16"/>
        <v>326.59787984542157</v>
      </c>
      <c r="AG26" s="119">
        <f t="shared" si="17"/>
        <v>242.52106733390343</v>
      </c>
      <c r="AH26" s="119">
        <f t="shared" si="18"/>
        <v>55.79741604496548</v>
      </c>
      <c r="AI26" s="168">
        <f t="shared" si="19"/>
        <v>110.92317445070501</v>
      </c>
      <c r="AJ26" s="136"/>
      <c r="AK26" s="58">
        <f t="shared" si="20"/>
        <v>-81.649469961355393</v>
      </c>
      <c r="AL26" s="59">
        <f t="shared" si="24"/>
        <v>-130.29162916619748</v>
      </c>
      <c r="AM26" s="64">
        <f t="shared" si="21"/>
        <v>163.29893992271079</v>
      </c>
      <c r="AN26" s="64">
        <f t="shared" si="25"/>
        <v>114.65678071786868</v>
      </c>
      <c r="AO26" s="59">
        <f t="shared" si="22"/>
        <v>-4.125771443516399</v>
      </c>
      <c r="AP26" s="60">
        <f t="shared" si="26"/>
        <v>-16.941112165329741</v>
      </c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</row>
    <row r="27" spans="2:58" ht="35.1" customHeight="1" x14ac:dyDescent="0.75">
      <c r="C27" s="380"/>
      <c r="D27" s="381"/>
      <c r="E27" s="381"/>
      <c r="F27" s="381"/>
      <c r="G27" s="381"/>
      <c r="H27" s="381"/>
      <c r="I27" s="382"/>
      <c r="K27" s="144">
        <v>1</v>
      </c>
      <c r="L27" s="145">
        <v>22</v>
      </c>
      <c r="M27" s="146">
        <f t="shared" si="0"/>
        <v>178.33514076499154</v>
      </c>
      <c r="N27" s="146">
        <f t="shared" si="1"/>
        <v>65.44078045395311</v>
      </c>
      <c r="O27" s="146">
        <f t="shared" si="2"/>
        <v>30.791165618121479</v>
      </c>
      <c r="P27" s="146">
        <f t="shared" si="3"/>
        <v>8.3345061122444655</v>
      </c>
      <c r="Q27" s="146">
        <f t="shared" si="4"/>
        <v>118.56180079256846</v>
      </c>
      <c r="R27" s="146">
        <f t="shared" si="23"/>
        <v>296.89694155756001</v>
      </c>
      <c r="S27" s="147">
        <f t="shared" si="5"/>
        <v>152.89694155756001</v>
      </c>
      <c r="U27" s="43">
        <f t="shared" si="6"/>
        <v>8.7181685175319714</v>
      </c>
      <c r="V27" s="47">
        <f t="shared" si="7"/>
        <v>12.281831482468029</v>
      </c>
      <c r="W27" s="47">
        <f t="shared" si="8"/>
        <v>20.659072595077422</v>
      </c>
      <c r="X27" s="47">
        <f t="shared" si="9"/>
        <v>8.798298777185634</v>
      </c>
      <c r="Y27" s="57">
        <f t="shared" si="10"/>
        <v>19.002011739441954</v>
      </c>
      <c r="Z27" s="47">
        <f t="shared" si="11"/>
        <v>9.1877679565675141</v>
      </c>
      <c r="AA27" s="57">
        <f t="shared" si="12"/>
        <v>18.690018187985586</v>
      </c>
      <c r="AB27" s="46">
        <f t="shared" si="13"/>
        <v>9.2610977151246026</v>
      </c>
      <c r="AD27" s="167">
        <f t="shared" si="14"/>
        <v>89.167570382495768</v>
      </c>
      <c r="AE27" s="119">
        <f t="shared" si="15"/>
        <v>10.608350836448892</v>
      </c>
      <c r="AF27" s="119">
        <f t="shared" si="16"/>
        <v>356.67028152998307</v>
      </c>
      <c r="AG27" s="119">
        <f t="shared" si="17"/>
        <v>278.11106198393617</v>
      </c>
      <c r="AH27" s="119">
        <f t="shared" si="18"/>
        <v>60.935117211485533</v>
      </c>
      <c r="AI27" s="168">
        <f t="shared" si="19"/>
        <v>134.39592970684305</v>
      </c>
      <c r="AJ27" s="136"/>
      <c r="AK27" s="58">
        <f t="shared" si="20"/>
        <v>-89.167570382495768</v>
      </c>
      <c r="AL27" s="59">
        <f t="shared" si="24"/>
        <v>-142.28859072111112</v>
      </c>
      <c r="AM27" s="64">
        <f t="shared" si="21"/>
        <v>178.33514076499154</v>
      </c>
      <c r="AN27" s="64">
        <f t="shared" si="25"/>
        <v>125.21412042637616</v>
      </c>
      <c r="AO27" s="59">
        <f t="shared" si="22"/>
        <v>-4.5056632424675769</v>
      </c>
      <c r="AP27" s="60">
        <f t="shared" si="26"/>
        <v>-18.501011850716964</v>
      </c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</row>
    <row r="28" spans="2:58" ht="35.1" customHeight="1" x14ac:dyDescent="0.75">
      <c r="B28" s="135" t="s">
        <v>57</v>
      </c>
      <c r="C28" s="398" t="s">
        <v>58</v>
      </c>
      <c r="D28" s="394" t="s">
        <v>59</v>
      </c>
      <c r="E28" s="394" t="s">
        <v>60</v>
      </c>
      <c r="F28" s="394" t="s">
        <v>61</v>
      </c>
      <c r="G28" s="394" t="s">
        <v>62</v>
      </c>
      <c r="H28" s="394" t="s">
        <v>63</v>
      </c>
      <c r="I28" s="392" t="s">
        <v>64</v>
      </c>
      <c r="K28" s="144">
        <v>1</v>
      </c>
      <c r="L28" s="145">
        <v>23</v>
      </c>
      <c r="M28" s="146">
        <f t="shared" si="0"/>
        <v>195.84516750769436</v>
      </c>
      <c r="N28" s="146">
        <f t="shared" si="1"/>
        <v>71.86615355146327</v>
      </c>
      <c r="O28" s="146">
        <f t="shared" si="2"/>
        <v>33.814429183000101</v>
      </c>
      <c r="P28" s="146">
        <f t="shared" si="3"/>
        <v>9.1528385187830956</v>
      </c>
      <c r="Q28" s="146">
        <f t="shared" si="4"/>
        <v>130.20291814967217</v>
      </c>
      <c r="R28" s="146">
        <f t="shared" si="23"/>
        <v>326.04808565736653</v>
      </c>
      <c r="S28" s="147">
        <f t="shared" si="5"/>
        <v>182.04808565736653</v>
      </c>
      <c r="U28" s="43">
        <f t="shared" si="6"/>
        <v>7.5122637430445787</v>
      </c>
      <c r="V28" s="47">
        <f t="shared" si="7"/>
        <v>13.487736256955422</v>
      </c>
      <c r="W28" s="47">
        <f t="shared" si="8"/>
        <v>20.625598272787901</v>
      </c>
      <c r="X28" s="47">
        <f t="shared" si="9"/>
        <v>7.6002616780392689</v>
      </c>
      <c r="Y28" s="57">
        <f t="shared" si="10"/>
        <v>18.805837122796543</v>
      </c>
      <c r="Z28" s="47">
        <f t="shared" si="11"/>
        <v>8.0279713058105209</v>
      </c>
      <c r="AA28" s="57">
        <f t="shared" si="12"/>
        <v>18.463210150433238</v>
      </c>
      <c r="AB28" s="46">
        <f t="shared" si="13"/>
        <v>8.1085010252270493</v>
      </c>
      <c r="AD28" s="167">
        <f t="shared" si="14"/>
        <v>97.922583753847178</v>
      </c>
      <c r="AE28" s="119">
        <f t="shared" si="15"/>
        <v>25.788737305310462</v>
      </c>
      <c r="AF28" s="119">
        <f t="shared" si="16"/>
        <v>391.69033501538871</v>
      </c>
      <c r="AG28" s="119">
        <f t="shared" si="17"/>
        <v>319.55648856685195</v>
      </c>
      <c r="AH28" s="119">
        <f t="shared" si="18"/>
        <v>66.918096939238083</v>
      </c>
      <c r="AI28" s="168">
        <f t="shared" si="19"/>
        <v>161.73053214871561</v>
      </c>
      <c r="AJ28" s="136"/>
      <c r="AK28" s="58">
        <f t="shared" si="20"/>
        <v>-97.922583753847178</v>
      </c>
      <c r="AL28" s="59">
        <f t="shared" si="24"/>
        <v>-156.25934835205607</v>
      </c>
      <c r="AM28" s="64">
        <f t="shared" si="21"/>
        <v>195.84516750769436</v>
      </c>
      <c r="AN28" s="64">
        <f t="shared" si="25"/>
        <v>137.50840290948543</v>
      </c>
      <c r="AO28" s="59">
        <f t="shared" si="22"/>
        <v>-4.9480566122251872</v>
      </c>
      <c r="AP28" s="60">
        <f t="shared" si="26"/>
        <v>-20.317553508650917</v>
      </c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</row>
    <row r="29" spans="2:58" ht="35.1" customHeight="1" x14ac:dyDescent="0.75">
      <c r="B29" s="172"/>
      <c r="C29" s="399"/>
      <c r="D29" s="395"/>
      <c r="E29" s="395"/>
      <c r="F29" s="395"/>
      <c r="G29" s="395"/>
      <c r="H29" s="395"/>
      <c r="I29" s="393"/>
      <c r="K29" s="144">
        <v>1</v>
      </c>
      <c r="L29" s="145">
        <v>24</v>
      </c>
      <c r="M29" s="146">
        <f t="shared" si="0"/>
        <v>214.63574076499154</v>
      </c>
      <c r="N29" s="146">
        <f t="shared" si="1"/>
        <v>78.761428222848167</v>
      </c>
      <c r="O29" s="146">
        <f t="shared" si="2"/>
        <v>37.058790618121478</v>
      </c>
      <c r="P29" s="146">
        <f t="shared" si="3"/>
        <v>10.031017362244464</v>
      </c>
      <c r="Q29" s="146">
        <f t="shared" si="4"/>
        <v>142.69537585460463</v>
      </c>
      <c r="R29" s="146">
        <f t="shared" si="23"/>
        <v>357.33111661959617</v>
      </c>
      <c r="S29" s="147">
        <f t="shared" si="5"/>
        <v>213.33111661959617</v>
      </c>
      <c r="U29" s="43">
        <f t="shared" si="6"/>
        <v>6.2181685175319714</v>
      </c>
      <c r="V29" s="47">
        <f t="shared" si="7"/>
        <v>14.781831482468029</v>
      </c>
      <c r="W29" s="47">
        <f t="shared" si="8"/>
        <v>20.589675900168924</v>
      </c>
      <c r="X29" s="47">
        <f t="shared" si="9"/>
        <v>6.3146095081560203</v>
      </c>
      <c r="Y29" s="57">
        <f t="shared" si="10"/>
        <v>18.595315827800007</v>
      </c>
      <c r="Z29" s="47">
        <f t="shared" si="11"/>
        <v>6.783356191861631</v>
      </c>
      <c r="AA29" s="57">
        <f t="shared" si="12"/>
        <v>18.2198151455257</v>
      </c>
      <c r="AB29" s="46">
        <f t="shared" si="13"/>
        <v>6.8716124210069554</v>
      </c>
      <c r="AD29" s="167">
        <f t="shared" si="14"/>
        <v>107.31787038249577</v>
      </c>
      <c r="AE29" s="119">
        <f t="shared" si="15"/>
        <v>42.079298605343922</v>
      </c>
      <c r="AF29" s="119">
        <f t="shared" si="16"/>
        <v>429.27148152998308</v>
      </c>
      <c r="AG29" s="119">
        <f t="shared" si="17"/>
        <v>364.03290975283124</v>
      </c>
      <c r="AH29" s="119">
        <f t="shared" si="18"/>
        <v>73.338625047118327</v>
      </c>
      <c r="AI29" s="168">
        <f t="shared" si="19"/>
        <v>191.0641737924758</v>
      </c>
      <c r="AJ29" s="136"/>
      <c r="AK29" s="58">
        <f t="shared" si="20"/>
        <v>-107.31787038249577</v>
      </c>
      <c r="AL29" s="59">
        <f t="shared" si="24"/>
        <v>-171.25181801425225</v>
      </c>
      <c r="AM29" s="64">
        <f t="shared" si="21"/>
        <v>214.63574076499154</v>
      </c>
      <c r="AN29" s="64">
        <f t="shared" si="25"/>
        <v>150.70179313323507</v>
      </c>
      <c r="AO29" s="59">
        <f t="shared" si="22"/>
        <v>-5.4228031757298396</v>
      </c>
      <c r="AP29" s="60">
        <f t="shared" si="26"/>
        <v>-22.266942827120374</v>
      </c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</row>
    <row r="30" spans="2:58" ht="35.1" customHeight="1" x14ac:dyDescent="0.75">
      <c r="C30" s="21" t="s">
        <v>65</v>
      </c>
      <c r="D30" s="22">
        <v>0.25</v>
      </c>
      <c r="E30" s="22">
        <f>1/D30</f>
        <v>4</v>
      </c>
      <c r="F30" s="22">
        <f>18/1000</f>
        <v>1.7999999999999999E-2</v>
      </c>
      <c r="G30" s="22">
        <f>G34</f>
        <v>24.02</v>
      </c>
      <c r="H30" s="22">
        <f>F30/D30</f>
        <v>7.1999999999999995E-2</v>
      </c>
      <c r="I30" s="11">
        <f>F30/(D30*G30)</f>
        <v>2.9975020815986675E-3</v>
      </c>
      <c r="K30" s="144">
        <v>2</v>
      </c>
      <c r="L30" s="145">
        <v>25</v>
      </c>
      <c r="M30" s="146">
        <f t="shared" si="0"/>
        <v>236.23012052487613</v>
      </c>
      <c r="N30" s="146">
        <f t="shared" si="1"/>
        <v>86.68557070449252</v>
      </c>
      <c r="O30" s="146">
        <f t="shared" si="2"/>
        <v>40.787254457356831</v>
      </c>
      <c r="P30" s="146">
        <f t="shared" si="3"/>
        <v>11.040232311843546</v>
      </c>
      <c r="Q30" s="146">
        <f t="shared" si="4"/>
        <v>157.05187643182069</v>
      </c>
      <c r="R30" s="146">
        <f t="shared" si="23"/>
        <v>393.28199695669684</v>
      </c>
      <c r="S30" s="147">
        <f t="shared" si="5"/>
        <v>249.28199695669684</v>
      </c>
      <c r="U30" s="43">
        <f t="shared" si="6"/>
        <v>4.730976862305571</v>
      </c>
      <c r="V30" s="47">
        <f t="shared" si="7"/>
        <v>16.269023137694429</v>
      </c>
      <c r="W30" s="47">
        <f t="shared" si="8"/>
        <v>20.548393425941637</v>
      </c>
      <c r="X30" s="47">
        <f t="shared" si="9"/>
        <v>4.8371207261255407</v>
      </c>
      <c r="Y30" s="57">
        <f t="shared" si="10"/>
        <v>18.353381921396569</v>
      </c>
      <c r="Z30" s="47">
        <f t="shared" si="11"/>
        <v>5.3530277469821224</v>
      </c>
      <c r="AA30" s="57">
        <f t="shared" si="12"/>
        <v>17.940102329122343</v>
      </c>
      <c r="AB30" s="46">
        <f t="shared" si="13"/>
        <v>5.4501633851277687</v>
      </c>
      <c r="AD30" s="167">
        <f t="shared" si="14"/>
        <v>118.11506026243806</v>
      </c>
      <c r="AE30" s="119">
        <f t="shared" si="15"/>
        <v>60.800630966930584</v>
      </c>
      <c r="AF30" s="119">
        <f t="shared" si="16"/>
        <v>472.46024104975226</v>
      </c>
      <c r="AG30" s="119">
        <f t="shared" si="17"/>
        <v>415.14581175424473</v>
      </c>
      <c r="AH30" s="119">
        <f t="shared" si="18"/>
        <v>80.717182386593677</v>
      </c>
      <c r="AI30" s="168">
        <f t="shared" si="19"/>
        <v>224.77478968067021</v>
      </c>
      <c r="AJ30" s="136"/>
      <c r="AK30" s="58">
        <f t="shared" si="20"/>
        <v>-118.11506026243806</v>
      </c>
      <c r="AL30" s="59">
        <f t="shared" si="24"/>
        <v>-188.48136598976626</v>
      </c>
      <c r="AM30" s="64">
        <f t="shared" si="21"/>
        <v>236.23012052487613</v>
      </c>
      <c r="AN30" s="64">
        <f t="shared" si="25"/>
        <v>165.86381479754789</v>
      </c>
      <c r="AO30" s="59">
        <f t="shared" si="22"/>
        <v>-5.9683883178988424</v>
      </c>
      <c r="AP30" s="60">
        <f t="shared" si="26"/>
        <v>-24.507207276026634</v>
      </c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</row>
    <row r="31" spans="2:58" ht="35.1" customHeight="1" x14ac:dyDescent="0.75">
      <c r="C31" s="7" t="s">
        <v>66</v>
      </c>
      <c r="D31" s="24">
        <v>0.8</v>
      </c>
      <c r="E31" s="24">
        <f>1/D31</f>
        <v>1.25</v>
      </c>
      <c r="F31" s="24">
        <f>100/1000</f>
        <v>0.1</v>
      </c>
      <c r="G31" s="24">
        <f>G34</f>
        <v>24.02</v>
      </c>
      <c r="H31" s="24">
        <f>F31/D31</f>
        <v>0.125</v>
      </c>
      <c r="I31" s="6">
        <f>F31/(D31*G31)</f>
        <v>5.2039966694421317E-3</v>
      </c>
      <c r="K31" s="144">
        <v>2</v>
      </c>
      <c r="L31" s="145">
        <v>26</v>
      </c>
      <c r="M31" s="146">
        <f t="shared" si="0"/>
        <v>253.74014726757895</v>
      </c>
      <c r="N31" s="146">
        <f t="shared" si="1"/>
        <v>93.11094380200268</v>
      </c>
      <c r="O31" s="146">
        <f t="shared" si="2"/>
        <v>43.810518022235449</v>
      </c>
      <c r="P31" s="146">
        <f t="shared" si="3"/>
        <v>11.858564718382176</v>
      </c>
      <c r="Q31" s="146">
        <f t="shared" si="4"/>
        <v>168.69299378892441</v>
      </c>
      <c r="R31" s="146">
        <f t="shared" si="23"/>
        <v>422.43314105650336</v>
      </c>
      <c r="S31" s="147">
        <f t="shared" si="5"/>
        <v>278.43314105650336</v>
      </c>
      <c r="U31" s="43">
        <f t="shared" si="6"/>
        <v>3.5250720878181765</v>
      </c>
      <c r="V31" s="47">
        <f t="shared" si="7"/>
        <v>17.474927912181823</v>
      </c>
      <c r="W31" s="47">
        <f t="shared" si="8"/>
        <v>20.514919103652115</v>
      </c>
      <c r="X31" s="47">
        <f t="shared" si="9"/>
        <v>3.6390836269791729</v>
      </c>
      <c r="Y31" s="57">
        <f t="shared" si="10"/>
        <v>18.157207304751157</v>
      </c>
      <c r="Z31" s="47">
        <f t="shared" si="11"/>
        <v>4.1932310962251282</v>
      </c>
      <c r="AA31" s="57">
        <f t="shared" si="12"/>
        <v>17.713294291569994</v>
      </c>
      <c r="AB31" s="46">
        <f t="shared" si="13"/>
        <v>4.2975666952302145</v>
      </c>
      <c r="AD31" s="167">
        <f t="shared" si="14"/>
        <v>126.87007363378947</v>
      </c>
      <c r="AE31" s="119">
        <f t="shared" si="15"/>
        <v>75.981017435792154</v>
      </c>
      <c r="AF31" s="119">
        <f t="shared" si="16"/>
        <v>507.4802945351579</v>
      </c>
      <c r="AG31" s="119">
        <f t="shared" si="17"/>
        <v>456.59123833716058</v>
      </c>
      <c r="AH31" s="119">
        <f t="shared" si="18"/>
        <v>86.700162114346242</v>
      </c>
      <c r="AI31" s="168">
        <f t="shared" si="19"/>
        <v>252.10939212254283</v>
      </c>
      <c r="AJ31" s="136"/>
      <c r="AK31" s="58">
        <f t="shared" si="20"/>
        <v>-126.87007363378947</v>
      </c>
      <c r="AL31" s="59">
        <f t="shared" si="24"/>
        <v>-202.45212362071121</v>
      </c>
      <c r="AM31" s="64">
        <f t="shared" si="21"/>
        <v>253.74014726757895</v>
      </c>
      <c r="AN31" s="64">
        <f t="shared" si="25"/>
        <v>178.15809728065722</v>
      </c>
      <c r="AO31" s="59">
        <f t="shared" si="22"/>
        <v>-6.4107816876564385</v>
      </c>
      <c r="AP31" s="60">
        <f t="shared" si="26"/>
        <v>-26.32374893396053</v>
      </c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</row>
    <row r="32" spans="2:58" ht="35.1" customHeight="1" x14ac:dyDescent="0.75">
      <c r="C32" s="7" t="s">
        <v>67</v>
      </c>
      <c r="D32" s="24">
        <v>2.5000000000000001E-2</v>
      </c>
      <c r="E32" s="24">
        <f>1/D32</f>
        <v>40</v>
      </c>
      <c r="F32" s="24">
        <f>100/1000</f>
        <v>0.1</v>
      </c>
      <c r="G32" s="24">
        <f>G34</f>
        <v>24.02</v>
      </c>
      <c r="H32" s="24">
        <f>F32/D32</f>
        <v>4</v>
      </c>
      <c r="I32" s="6">
        <f>F32/(D32*G32)</f>
        <v>0.16652789342214822</v>
      </c>
      <c r="K32" s="144">
        <v>2</v>
      </c>
      <c r="L32" s="145">
        <v>27</v>
      </c>
      <c r="M32" s="146">
        <f t="shared" si="0"/>
        <v>268.77634810985973</v>
      </c>
      <c r="N32" s="146">
        <f t="shared" si="1"/>
        <v>98.628536767473918</v>
      </c>
      <c r="O32" s="146">
        <f t="shared" si="2"/>
        <v>46.406653301104122</v>
      </c>
      <c r="P32" s="146">
        <f t="shared" si="3"/>
        <v>12.561282686850708</v>
      </c>
      <c r="Q32" s="146">
        <f t="shared" si="4"/>
        <v>178.6894478881689</v>
      </c>
      <c r="R32" s="146">
        <f t="shared" si="23"/>
        <v>447.46579599802863</v>
      </c>
      <c r="S32" s="147">
        <f t="shared" si="5"/>
        <v>303.46579599802863</v>
      </c>
      <c r="U32" s="43">
        <f t="shared" si="6"/>
        <v>2.4895381818854396</v>
      </c>
      <c r="V32" s="47">
        <f t="shared" si="7"/>
        <v>18.51046181811456</v>
      </c>
      <c r="W32" s="47">
        <f t="shared" si="8"/>
        <v>20.486174051437146</v>
      </c>
      <c r="X32" s="47">
        <f t="shared" si="9"/>
        <v>2.6103058470265892</v>
      </c>
      <c r="Y32" s="57">
        <f t="shared" si="10"/>
        <v>17.988748342387371</v>
      </c>
      <c r="Z32" s="47">
        <f t="shared" si="11"/>
        <v>3.1972911337545256</v>
      </c>
      <c r="AA32" s="57">
        <f t="shared" si="12"/>
        <v>17.518529814314018</v>
      </c>
      <c r="AB32" s="46">
        <f t="shared" si="13"/>
        <v>3.3078094793156216</v>
      </c>
      <c r="AD32" s="167">
        <f t="shared" si="14"/>
        <v>134.38817405492986</v>
      </c>
      <c r="AE32" s="119">
        <f t="shared" si="15"/>
        <v>89.01671082240378</v>
      </c>
      <c r="AF32" s="119">
        <f t="shared" si="16"/>
        <v>537.55269621971945</v>
      </c>
      <c r="AG32" s="119">
        <f t="shared" si="17"/>
        <v>492.18123298719343</v>
      </c>
      <c r="AH32" s="119">
        <f t="shared" si="18"/>
        <v>91.837863280866301</v>
      </c>
      <c r="AI32" s="168">
        <f t="shared" si="19"/>
        <v>275.58214737868087</v>
      </c>
      <c r="AJ32" s="136"/>
      <c r="AK32" s="58">
        <f t="shared" si="20"/>
        <v>-134.38817405492986</v>
      </c>
      <c r="AL32" s="59">
        <f t="shared" si="24"/>
        <v>-214.44908517562484</v>
      </c>
      <c r="AM32" s="64">
        <f t="shared" si="21"/>
        <v>268.77634810985973</v>
      </c>
      <c r="AN32" s="64">
        <f t="shared" si="25"/>
        <v>188.7154369891648</v>
      </c>
      <c r="AO32" s="59">
        <f t="shared" si="22"/>
        <v>-6.7906734866076164</v>
      </c>
      <c r="AP32" s="60">
        <f t="shared" si="26"/>
        <v>-27.883648619347753</v>
      </c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</row>
    <row r="33" spans="3:58" ht="35.1" customHeight="1" x14ac:dyDescent="0.75">
      <c r="C33" s="7" t="s">
        <v>68</v>
      </c>
      <c r="D33" s="24">
        <v>0.8</v>
      </c>
      <c r="E33" s="24">
        <f>1/D33</f>
        <v>1.25</v>
      </c>
      <c r="F33" s="24">
        <f>100/1000</f>
        <v>0.1</v>
      </c>
      <c r="G33" s="24">
        <f>G34</f>
        <v>24.02</v>
      </c>
      <c r="H33" s="24">
        <f t="shared" ref="H33" si="27">F33/D33</f>
        <v>0.125</v>
      </c>
      <c r="I33" s="6">
        <f>F33/(D33*G33)</f>
        <v>5.2039966694421317E-3</v>
      </c>
      <c r="K33" s="144">
        <v>2</v>
      </c>
      <c r="L33" s="145">
        <v>28</v>
      </c>
      <c r="M33" s="146">
        <f t="shared" si="0"/>
        <v>280.31403081281377</v>
      </c>
      <c r="N33" s="146">
        <f t="shared" si="1"/>
        <v>102.86233475856287</v>
      </c>
      <c r="O33" s="146">
        <f t="shared" si="2"/>
        <v>48.398737965024338</v>
      </c>
      <c r="P33" s="146">
        <f t="shared" si="3"/>
        <v>13.100497148994361</v>
      </c>
      <c r="Q33" s="146">
        <f t="shared" si="4"/>
        <v>186.35999690261212</v>
      </c>
      <c r="R33" s="146">
        <f t="shared" si="23"/>
        <v>466.67402771542589</v>
      </c>
      <c r="S33" s="147">
        <f t="shared" si="5"/>
        <v>322.67402771542589</v>
      </c>
      <c r="U33" s="43">
        <f t="shared" si="6"/>
        <v>1.6949450688959846</v>
      </c>
      <c r="V33" s="47">
        <f t="shared" si="7"/>
        <v>19.305054931104017</v>
      </c>
      <c r="W33" s="47">
        <f t="shared" si="8"/>
        <v>20.464117197101736</v>
      </c>
      <c r="X33" s="47">
        <f t="shared" si="9"/>
        <v>1.8208968918358912</v>
      </c>
      <c r="Y33" s="57">
        <f t="shared" si="10"/>
        <v>17.859485234198708</v>
      </c>
      <c r="Z33" s="47">
        <f t="shared" si="11"/>
        <v>2.4330795221440793</v>
      </c>
      <c r="AA33" s="57">
        <f t="shared" si="12"/>
        <v>17.369081774615893</v>
      </c>
      <c r="AB33" s="46">
        <f t="shared" si="13"/>
        <v>2.5483420559974355</v>
      </c>
      <c r="AD33" s="167">
        <f t="shared" si="14"/>
        <v>140.15701540640688</v>
      </c>
      <c r="AE33" s="119">
        <f t="shared" si="15"/>
        <v>99.019350164969751</v>
      </c>
      <c r="AF33" s="119">
        <f t="shared" si="16"/>
        <v>560.62806162562754</v>
      </c>
      <c r="AG33" s="119">
        <f t="shared" si="17"/>
        <v>519.49039638419038</v>
      </c>
      <c r="AH33" s="119">
        <f t="shared" si="18"/>
        <v>95.780160042108136</v>
      </c>
      <c r="AI33" s="168">
        <f t="shared" si="19"/>
        <v>293.59342596894061</v>
      </c>
      <c r="AJ33" s="136"/>
      <c r="AK33" s="58">
        <f t="shared" si="20"/>
        <v>-140.15701540640688</v>
      </c>
      <c r="AL33" s="59">
        <f t="shared" si="24"/>
        <v>-223.65467755045614</v>
      </c>
      <c r="AM33" s="64">
        <f t="shared" si="21"/>
        <v>280.31403081281377</v>
      </c>
      <c r="AN33" s="64">
        <f t="shared" si="25"/>
        <v>196.81636866876448</v>
      </c>
      <c r="AO33" s="59">
        <f t="shared" si="22"/>
        <v>-7.0821747164547304</v>
      </c>
      <c r="AP33" s="60">
        <f t="shared" si="26"/>
        <v>-29.080601746485286</v>
      </c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</row>
    <row r="34" spans="3:58" ht="35.1" customHeight="1" thickBot="1" x14ac:dyDescent="0.8">
      <c r="C34" s="8" t="s">
        <v>69</v>
      </c>
      <c r="D34" s="9">
        <v>0.5</v>
      </c>
      <c r="E34" s="9">
        <f>1/D34</f>
        <v>2</v>
      </c>
      <c r="F34" s="9">
        <f>18/1000</f>
        <v>1.7999999999999999E-2</v>
      </c>
      <c r="G34" s="9">
        <f>((E10)*(E9)+2*(E11)*(E9)-(E8))</f>
        <v>24.02</v>
      </c>
      <c r="H34" s="9">
        <f>F34/D34</f>
        <v>3.5999999999999997E-2</v>
      </c>
      <c r="I34" s="10">
        <f>(F34)/(D34*G34)</f>
        <v>1.4987510407993337E-3</v>
      </c>
      <c r="K34" s="144">
        <v>2</v>
      </c>
      <c r="L34" s="145">
        <v>29</v>
      </c>
      <c r="M34" s="146">
        <f t="shared" si="0"/>
        <v>287.56692136715685</v>
      </c>
      <c r="N34" s="146">
        <f t="shared" si="1"/>
        <v>105.5238114388588</v>
      </c>
      <c r="O34" s="146">
        <f t="shared" si="2"/>
        <v>49.651014736225491</v>
      </c>
      <c r="P34" s="146">
        <f t="shared" si="3"/>
        <v>13.439461530312075</v>
      </c>
      <c r="Q34" s="146">
        <f t="shared" si="4"/>
        <v>191.18190559310131</v>
      </c>
      <c r="R34" s="146">
        <f t="shared" si="23"/>
        <v>478.74882696025816</v>
      </c>
      <c r="S34" s="147">
        <f t="shared" si="5"/>
        <v>334.74882696025816</v>
      </c>
      <c r="U34" s="43">
        <f t="shared" si="6"/>
        <v>1.195442956372835</v>
      </c>
      <c r="V34" s="47">
        <f t="shared" si="7"/>
        <v>19.804557043627163</v>
      </c>
      <c r="W34" s="47">
        <f t="shared" si="8"/>
        <v>20.450251678818169</v>
      </c>
      <c r="X34" s="47">
        <f t="shared" si="9"/>
        <v>1.3246536771433435</v>
      </c>
      <c r="Y34" s="57">
        <f t="shared" si="10"/>
        <v>17.778227047390835</v>
      </c>
      <c r="Z34" s="47">
        <f t="shared" si="11"/>
        <v>1.9526760198056383</v>
      </c>
      <c r="AA34" s="57">
        <f t="shared" si="12"/>
        <v>17.275134809406484</v>
      </c>
      <c r="AB34" s="46">
        <f t="shared" si="13"/>
        <v>2.0709208750955299</v>
      </c>
      <c r="AD34" s="167">
        <f t="shared" si="14"/>
        <v>143.78346068357843</v>
      </c>
      <c r="AE34" s="119">
        <f t="shared" si="15"/>
        <v>105.30727212243721</v>
      </c>
      <c r="AF34" s="119">
        <f t="shared" si="16"/>
        <v>575.1338427343137</v>
      </c>
      <c r="AG34" s="119">
        <f t="shared" si="17"/>
        <v>536.65765417317255</v>
      </c>
      <c r="AH34" s="119">
        <f t="shared" si="18"/>
        <v>98.258391388746531</v>
      </c>
      <c r="AI34" s="168">
        <f t="shared" si="19"/>
        <v>304.91578902244095</v>
      </c>
      <c r="AJ34" s="136"/>
      <c r="AK34" s="58">
        <f t="shared" si="20"/>
        <v>-143.78346068357843</v>
      </c>
      <c r="AL34" s="59">
        <f t="shared" si="24"/>
        <v>-229.44155483782095</v>
      </c>
      <c r="AM34" s="64">
        <f t="shared" si="21"/>
        <v>287.56692136715685</v>
      </c>
      <c r="AN34" s="64">
        <f t="shared" si="25"/>
        <v>201.90882721291439</v>
      </c>
      <c r="AO34" s="59">
        <f t="shared" si="22"/>
        <v>-7.2654200501122688</v>
      </c>
      <c r="AP34" s="60">
        <f t="shared" si="26"/>
        <v>-29.83303793781721</v>
      </c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</row>
    <row r="35" spans="3:58" ht="35.1" customHeight="1" thickBot="1" x14ac:dyDescent="0.8">
      <c r="C35" s="29" t="s">
        <v>70</v>
      </c>
      <c r="D35" s="24"/>
      <c r="E35" s="24"/>
      <c r="F35" s="24"/>
      <c r="G35" s="24"/>
      <c r="H35" s="23"/>
      <c r="I35" s="6"/>
      <c r="K35" s="165">
        <v>2</v>
      </c>
      <c r="L35" s="166">
        <v>30</v>
      </c>
      <c r="M35" s="125">
        <f t="shared" si="0"/>
        <v>290.04074726757892</v>
      </c>
      <c r="N35" s="125">
        <f t="shared" si="1"/>
        <v>106.43159157089772</v>
      </c>
      <c r="O35" s="125">
        <f t="shared" si="2"/>
        <v>50.078143022235452</v>
      </c>
      <c r="P35" s="125">
        <f t="shared" si="3"/>
        <v>13.555075968382175</v>
      </c>
      <c r="Q35" s="125">
        <f t="shared" si="4"/>
        <v>192.82656885096057</v>
      </c>
      <c r="R35" s="125">
        <f t="shared" si="23"/>
        <v>482.86731611853952</v>
      </c>
      <c r="S35" s="126">
        <f t="shared" si="5"/>
        <v>338.86731611853952</v>
      </c>
      <c r="U35" s="123">
        <f t="shared" si="6"/>
        <v>1.0250720878181765</v>
      </c>
      <c r="V35" s="125">
        <f t="shared" si="7"/>
        <v>19.974927912181823</v>
      </c>
      <c r="W35" s="121">
        <f t="shared" si="8"/>
        <v>20.445522408743614</v>
      </c>
      <c r="X35" s="121">
        <f t="shared" si="9"/>
        <v>1.1553943579495594</v>
      </c>
      <c r="Y35" s="121">
        <f t="shared" si="10"/>
        <v>17.75051139310921</v>
      </c>
      <c r="Z35" s="121">
        <f t="shared" si="11"/>
        <v>1.7888193315192462</v>
      </c>
      <c r="AA35" s="121">
        <f t="shared" si="12"/>
        <v>17.243091249110112</v>
      </c>
      <c r="AB35" s="122">
        <f t="shared" si="13"/>
        <v>1.9080814011125669</v>
      </c>
      <c r="AD35" s="124">
        <f t="shared" si="14"/>
        <v>145.02037363378946</v>
      </c>
      <c r="AE35" s="125">
        <f t="shared" si="15"/>
        <v>107.45196520468718</v>
      </c>
      <c r="AF35" s="125">
        <f t="shared" si="16"/>
        <v>580.08149453515784</v>
      </c>
      <c r="AG35" s="125">
        <f t="shared" si="17"/>
        <v>542.51308610605554</v>
      </c>
      <c r="AH35" s="125">
        <f t="shared" si="18"/>
        <v>99.10366994997905</v>
      </c>
      <c r="AI35" s="126">
        <f t="shared" si="19"/>
        <v>308.77763620817564</v>
      </c>
      <c r="AJ35" s="136"/>
      <c r="AK35" s="124">
        <f t="shared" si="20"/>
        <v>-145.02037363378946</v>
      </c>
      <c r="AL35" s="125">
        <f t="shared" si="24"/>
        <v>-231.41535091385234</v>
      </c>
      <c r="AM35" s="125">
        <f t="shared" si="21"/>
        <v>290.04074726757892</v>
      </c>
      <c r="AN35" s="125">
        <f t="shared" si="25"/>
        <v>203.64576998751602</v>
      </c>
      <c r="AO35" s="125">
        <f t="shared" si="22"/>
        <v>-7.3279216209186728</v>
      </c>
      <c r="AP35" s="126">
        <f t="shared" si="26"/>
        <v>-30.089679910363884</v>
      </c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</row>
    <row r="36" spans="3:58" ht="35.1" customHeight="1" x14ac:dyDescent="0.75">
      <c r="C36" s="21"/>
      <c r="D36" s="31" t="s">
        <v>71</v>
      </c>
      <c r="E36" s="22"/>
      <c r="F36" s="22"/>
      <c r="G36" s="22"/>
      <c r="H36" s="5" t="s">
        <v>72</v>
      </c>
      <c r="I36" s="11">
        <f>SUM(I30:I34)</f>
        <v>0.18143213988343046</v>
      </c>
      <c r="K36" s="144">
        <v>2</v>
      </c>
      <c r="L36" s="145">
        <v>31</v>
      </c>
      <c r="M36" s="146">
        <f t="shared" si="0"/>
        <v>287.56692136715691</v>
      </c>
      <c r="N36" s="146">
        <f t="shared" si="1"/>
        <v>105.52381143885881</v>
      </c>
      <c r="O36" s="146">
        <f t="shared" si="2"/>
        <v>49.651014736225498</v>
      </c>
      <c r="P36" s="146">
        <f t="shared" si="3"/>
        <v>13.439461530312077</v>
      </c>
      <c r="Q36" s="146">
        <f t="shared" si="4"/>
        <v>191.18190559310136</v>
      </c>
      <c r="R36" s="146">
        <f t="shared" si="23"/>
        <v>478.74882696025827</v>
      </c>
      <c r="S36" s="147">
        <f t="shared" si="5"/>
        <v>334.74882696025827</v>
      </c>
      <c r="U36" s="43">
        <f t="shared" si="6"/>
        <v>1.1954429563728342</v>
      </c>
      <c r="V36" s="47">
        <f t="shared" si="7"/>
        <v>19.804557043627167</v>
      </c>
      <c r="W36" s="47">
        <f t="shared" si="8"/>
        <v>20.450251678818169</v>
      </c>
      <c r="X36" s="47">
        <f t="shared" si="9"/>
        <v>1.3246536771433426</v>
      </c>
      <c r="Y36" s="57">
        <f t="shared" si="10"/>
        <v>17.778227047390835</v>
      </c>
      <c r="Z36" s="47">
        <f t="shared" si="11"/>
        <v>1.9526760198056374</v>
      </c>
      <c r="AA36" s="57">
        <f t="shared" si="12"/>
        <v>17.275134809406484</v>
      </c>
      <c r="AB36" s="46">
        <f t="shared" si="13"/>
        <v>2.070920875095529</v>
      </c>
      <c r="AD36" s="167">
        <f t="shared" si="14"/>
        <v>143.78346068357845</v>
      </c>
      <c r="AE36" s="119">
        <f t="shared" si="15"/>
        <v>105.30727212243727</v>
      </c>
      <c r="AF36" s="119">
        <f t="shared" si="16"/>
        <v>575.13384273431382</v>
      </c>
      <c r="AG36" s="119">
        <f t="shared" si="17"/>
        <v>536.65765417317266</v>
      </c>
      <c r="AH36" s="119">
        <f t="shared" si="18"/>
        <v>98.258391388746546</v>
      </c>
      <c r="AI36" s="168">
        <f t="shared" si="19"/>
        <v>304.915789022441</v>
      </c>
      <c r="AJ36" s="136"/>
      <c r="AK36" s="58">
        <f t="shared" si="20"/>
        <v>-143.78346068357845</v>
      </c>
      <c r="AL36" s="59">
        <f t="shared" si="24"/>
        <v>-229.441554837821</v>
      </c>
      <c r="AM36" s="64">
        <f t="shared" si="21"/>
        <v>287.56692136715691</v>
      </c>
      <c r="AN36" s="64">
        <f t="shared" si="25"/>
        <v>201.90882721291439</v>
      </c>
      <c r="AO36" s="59">
        <f t="shared" si="22"/>
        <v>-7.2654200501122688</v>
      </c>
      <c r="AP36" s="60">
        <f t="shared" si="26"/>
        <v>-29.833037937817267</v>
      </c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</row>
    <row r="37" spans="3:58" ht="35.1" customHeight="1" x14ac:dyDescent="0.75">
      <c r="C37" s="7" t="s">
        <v>73</v>
      </c>
      <c r="D37" s="24">
        <v>8.2899999999999991</v>
      </c>
      <c r="E37" s="24"/>
      <c r="F37" s="24"/>
      <c r="G37" s="24">
        <f>G33</f>
        <v>24.02</v>
      </c>
      <c r="H37" s="24">
        <f>1/D37</f>
        <v>0.12062726176115804</v>
      </c>
      <c r="I37" s="6">
        <f>1/(D37*G37)</f>
        <v>5.0219509475919249E-3</v>
      </c>
      <c r="K37" s="144">
        <v>2</v>
      </c>
      <c r="L37" s="145">
        <v>32</v>
      </c>
      <c r="M37" s="146">
        <f t="shared" si="0"/>
        <v>280.31403081281377</v>
      </c>
      <c r="N37" s="146">
        <f t="shared" si="1"/>
        <v>102.86233475856287</v>
      </c>
      <c r="O37" s="146">
        <f t="shared" si="2"/>
        <v>48.398737965024338</v>
      </c>
      <c r="P37" s="146">
        <f t="shared" si="3"/>
        <v>13.100497148994361</v>
      </c>
      <c r="Q37" s="146">
        <f t="shared" si="4"/>
        <v>186.35999690261212</v>
      </c>
      <c r="R37" s="146">
        <f t="shared" si="23"/>
        <v>466.67402771542589</v>
      </c>
      <c r="S37" s="147">
        <f t="shared" si="5"/>
        <v>322.67402771542589</v>
      </c>
      <c r="U37" s="43">
        <f t="shared" si="6"/>
        <v>1.6949450688959811</v>
      </c>
      <c r="V37" s="47">
        <f t="shared" si="7"/>
        <v>19.305054931104017</v>
      </c>
      <c r="W37" s="47">
        <f t="shared" si="8"/>
        <v>20.464117197101736</v>
      </c>
      <c r="X37" s="47">
        <f t="shared" si="9"/>
        <v>1.8208968918358877</v>
      </c>
      <c r="Y37" s="57">
        <f t="shared" si="10"/>
        <v>17.859485234198708</v>
      </c>
      <c r="Z37" s="47">
        <f t="shared" si="11"/>
        <v>2.4330795221440757</v>
      </c>
      <c r="AA37" s="57">
        <f t="shared" si="12"/>
        <v>17.369081774615893</v>
      </c>
      <c r="AB37" s="46">
        <f t="shared" si="13"/>
        <v>2.5483420559974319</v>
      </c>
      <c r="AD37" s="167">
        <f t="shared" si="14"/>
        <v>140.15701540640688</v>
      </c>
      <c r="AE37" s="119">
        <f t="shared" si="15"/>
        <v>99.019350164969751</v>
      </c>
      <c r="AF37" s="119">
        <f t="shared" si="16"/>
        <v>560.62806162562754</v>
      </c>
      <c r="AG37" s="119">
        <f t="shared" si="17"/>
        <v>519.49039638419038</v>
      </c>
      <c r="AH37" s="119">
        <f t="shared" si="18"/>
        <v>95.780160042108136</v>
      </c>
      <c r="AI37" s="168">
        <f t="shared" si="19"/>
        <v>293.59342596894061</v>
      </c>
      <c r="AJ37" s="136"/>
      <c r="AK37" s="58">
        <f t="shared" si="20"/>
        <v>-140.15701540640688</v>
      </c>
      <c r="AL37" s="59">
        <f t="shared" si="24"/>
        <v>-223.65467755045614</v>
      </c>
      <c r="AM37" s="64">
        <f t="shared" si="21"/>
        <v>280.31403081281377</v>
      </c>
      <c r="AN37" s="64">
        <f t="shared" si="25"/>
        <v>196.81636866876448</v>
      </c>
      <c r="AO37" s="59">
        <f t="shared" si="22"/>
        <v>-7.0821747164547304</v>
      </c>
      <c r="AP37" s="60">
        <f t="shared" si="26"/>
        <v>-29.080601746485286</v>
      </c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</row>
    <row r="38" spans="3:58" ht="35.1" customHeight="1" x14ac:dyDescent="0.75">
      <c r="C38" s="7" t="s">
        <v>74</v>
      </c>
      <c r="D38" s="24">
        <v>34</v>
      </c>
      <c r="E38" s="24"/>
      <c r="F38" s="24"/>
      <c r="G38" s="24">
        <f>G33</f>
        <v>24.02</v>
      </c>
      <c r="H38" s="24">
        <f>1/D38</f>
        <v>2.9411764705882353E-2</v>
      </c>
      <c r="I38" s="6">
        <f>1/(D38*G38)</f>
        <v>1.2244698045746193E-3</v>
      </c>
      <c r="K38" s="144">
        <v>2</v>
      </c>
      <c r="L38" s="145">
        <v>33</v>
      </c>
      <c r="M38" s="146">
        <f t="shared" ref="M38:M69" si="28">$E$17*$E$15*$E$16*V38</f>
        <v>268.77634810985973</v>
      </c>
      <c r="N38" s="146">
        <f t="shared" ref="N38:N69" si="29">V38/$I$39</f>
        <v>98.628536767473918</v>
      </c>
      <c r="O38" s="146">
        <f t="shared" ref="O38:O69" si="30">V38/$I$59</f>
        <v>46.406653301104122</v>
      </c>
      <c r="P38" s="146">
        <f t="shared" ref="P38:P69" si="31">V38/$I$71</f>
        <v>12.561282686850708</v>
      </c>
      <c r="Q38" s="146">
        <f t="shared" ref="Q38:Q69" si="32">V38/$H$90</f>
        <v>178.6894478881689</v>
      </c>
      <c r="R38" s="146">
        <f t="shared" si="23"/>
        <v>447.46579599802863</v>
      </c>
      <c r="S38" s="147">
        <f t="shared" ref="S38:S69" si="33">Q38+M38-$E$24*$E$10*$E$11</f>
        <v>303.46579599802863</v>
      </c>
      <c r="U38" s="43">
        <f t="shared" ref="U38:U69" si="34">7-($E$21*SIN(2*$E$22*L38/24))-SIN(2*$E$22*K38/7)</f>
        <v>2.489538181885441</v>
      </c>
      <c r="V38" s="47">
        <f t="shared" ref="V38:V69" si="35">$E$23-U38</f>
        <v>18.51046181811456</v>
      </c>
      <c r="W38" s="47">
        <f t="shared" ref="W38:W69" si="36">$E$23-(N38)/($D$77*$G$31)</f>
        <v>20.486174051437146</v>
      </c>
      <c r="X38" s="47">
        <f t="shared" ref="X38:X69" si="37">U38+(N38)/($G$31*$D$78)</f>
        <v>2.6103058470265905</v>
      </c>
      <c r="Y38" s="57">
        <f t="shared" ref="Y38:Y69" si="38">$E$23-(O38)/($D$77*$G$53)</f>
        <v>17.988748342387371</v>
      </c>
      <c r="Z38" s="47">
        <f t="shared" ref="Z38:Z69" si="39">U38+(O38)/($G$53*$D$78)</f>
        <v>3.1972911337545273</v>
      </c>
      <c r="AA38" s="57">
        <f t="shared" ref="AA38:AA69" si="40">$E$23-(P38)/($D$77*$G$67)</f>
        <v>17.518529814314018</v>
      </c>
      <c r="AB38" s="46">
        <f t="shared" ref="AB38:AB69" si="41">U38+(P38)/($G$66*$D$78)</f>
        <v>3.3078094793156225</v>
      </c>
      <c r="AD38" s="167">
        <f t="shared" ref="AD38:AD69" si="42">($E$17/2)*$E$15*$E$16*V38</f>
        <v>134.38817405492986</v>
      </c>
      <c r="AE38" s="119">
        <f t="shared" ref="AE38:AE69" si="43">N38+AD38-$E$24*$E$10*$E$11</f>
        <v>89.01671082240378</v>
      </c>
      <c r="AF38" s="119">
        <f t="shared" ref="AF38:AF69" si="44">($E$17*2)*$E$15*$E$16*V38</f>
        <v>537.55269621971945</v>
      </c>
      <c r="AG38" s="119">
        <f t="shared" ref="AG38:AG69" si="45">N38+AF38-$E$24*$E$10*$E$11</f>
        <v>492.18123298719343</v>
      </c>
      <c r="AH38" s="119">
        <f t="shared" ref="AH38:AH69" si="46">V38/$I$45</f>
        <v>91.837863280866301</v>
      </c>
      <c r="AI38" s="168">
        <f t="shared" ref="AI38:AI69" si="47">AH38+O38+P38 +M38-$E$24*$E$10*$E$11</f>
        <v>275.58214737868087</v>
      </c>
      <c r="AJ38" s="136"/>
      <c r="AK38" s="58">
        <f t="shared" ref="AK38:AK69" si="48">AD38-M38</f>
        <v>-134.38817405492986</v>
      </c>
      <c r="AL38" s="59">
        <f t="shared" si="24"/>
        <v>-214.44908517562484</v>
      </c>
      <c r="AM38" s="64">
        <f t="shared" ref="AM38:AM69" si="49">AF38-M38</f>
        <v>268.77634810985973</v>
      </c>
      <c r="AN38" s="64">
        <f t="shared" si="25"/>
        <v>188.7154369891648</v>
      </c>
      <c r="AO38" s="59">
        <f t="shared" ref="AO38:AO69" si="50">AH38-N38</f>
        <v>-6.7906734866076164</v>
      </c>
      <c r="AP38" s="60">
        <f t="shared" si="26"/>
        <v>-27.883648619347753</v>
      </c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</row>
    <row r="39" spans="3:58" ht="35.1" customHeight="1" x14ac:dyDescent="0.75">
      <c r="C39" s="7"/>
      <c r="D39" s="24"/>
      <c r="E39" s="24"/>
      <c r="F39" s="24"/>
      <c r="G39" s="24"/>
      <c r="H39" s="26" t="s">
        <v>75</v>
      </c>
      <c r="I39" s="6">
        <f>SUM(I36:I38)</f>
        <v>0.18767856063559699</v>
      </c>
      <c r="K39" s="144">
        <v>2</v>
      </c>
      <c r="L39" s="145">
        <v>34</v>
      </c>
      <c r="M39" s="146">
        <f t="shared" si="28"/>
        <v>253.74014726757895</v>
      </c>
      <c r="N39" s="146">
        <f t="shared" si="29"/>
        <v>93.11094380200268</v>
      </c>
      <c r="O39" s="146">
        <f t="shared" si="30"/>
        <v>43.810518022235449</v>
      </c>
      <c r="P39" s="146">
        <f t="shared" si="31"/>
        <v>11.858564718382176</v>
      </c>
      <c r="Q39" s="146">
        <f t="shared" si="32"/>
        <v>168.69299378892441</v>
      </c>
      <c r="R39" s="146">
        <f t="shared" si="23"/>
        <v>422.43314105650336</v>
      </c>
      <c r="S39" s="147">
        <f t="shared" si="33"/>
        <v>278.43314105650336</v>
      </c>
      <c r="U39" s="43">
        <f t="shared" si="34"/>
        <v>3.5250720878181774</v>
      </c>
      <c r="V39" s="47">
        <f t="shared" si="35"/>
        <v>17.474927912181823</v>
      </c>
      <c r="W39" s="47">
        <f t="shared" si="36"/>
        <v>20.514919103652115</v>
      </c>
      <c r="X39" s="47">
        <f t="shared" si="37"/>
        <v>3.6390836269791738</v>
      </c>
      <c r="Y39" s="57">
        <f t="shared" si="38"/>
        <v>18.157207304751157</v>
      </c>
      <c r="Z39" s="47">
        <f t="shared" si="39"/>
        <v>4.1932310962251291</v>
      </c>
      <c r="AA39" s="57">
        <f t="shared" si="40"/>
        <v>17.713294291569994</v>
      </c>
      <c r="AB39" s="46">
        <f t="shared" si="41"/>
        <v>4.2975666952302145</v>
      </c>
      <c r="AD39" s="167">
        <f t="shared" si="42"/>
        <v>126.87007363378947</v>
      </c>
      <c r="AE39" s="119">
        <f t="shared" si="43"/>
        <v>75.981017435792154</v>
      </c>
      <c r="AF39" s="119">
        <f t="shared" si="44"/>
        <v>507.4802945351579</v>
      </c>
      <c r="AG39" s="119">
        <f t="shared" si="45"/>
        <v>456.59123833716058</v>
      </c>
      <c r="AH39" s="119">
        <f t="shared" si="46"/>
        <v>86.700162114346242</v>
      </c>
      <c r="AI39" s="168">
        <f t="shared" si="47"/>
        <v>252.10939212254283</v>
      </c>
      <c r="AJ39" s="136"/>
      <c r="AK39" s="58">
        <f t="shared" si="48"/>
        <v>-126.87007363378947</v>
      </c>
      <c r="AL39" s="59">
        <f t="shared" si="24"/>
        <v>-202.45212362071121</v>
      </c>
      <c r="AM39" s="64">
        <f t="shared" si="49"/>
        <v>253.74014726757895</v>
      </c>
      <c r="AN39" s="64">
        <f t="shared" si="25"/>
        <v>178.15809728065722</v>
      </c>
      <c r="AO39" s="59">
        <f t="shared" si="50"/>
        <v>-6.4107816876564385</v>
      </c>
      <c r="AP39" s="60">
        <f t="shared" si="26"/>
        <v>-26.32374893396053</v>
      </c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</row>
    <row r="40" spans="3:58" ht="35.1" customHeight="1" x14ac:dyDescent="0.75">
      <c r="C40" s="8"/>
      <c r="D40" s="9"/>
      <c r="E40" s="9"/>
      <c r="F40" s="9"/>
      <c r="G40" s="9"/>
      <c r="H40" s="35" t="s">
        <v>76</v>
      </c>
      <c r="I40" s="10">
        <f>1/(I39*G32)</f>
        <v>0.22182594119725318</v>
      </c>
      <c r="K40" s="144">
        <v>2</v>
      </c>
      <c r="L40" s="145">
        <v>35</v>
      </c>
      <c r="M40" s="146">
        <f t="shared" si="28"/>
        <v>236.23012052487607</v>
      </c>
      <c r="N40" s="146">
        <f t="shared" si="29"/>
        <v>86.685570704492505</v>
      </c>
      <c r="O40" s="146">
        <f t="shared" si="30"/>
        <v>40.787254457356816</v>
      </c>
      <c r="P40" s="146">
        <f t="shared" si="31"/>
        <v>11.040232311843544</v>
      </c>
      <c r="Q40" s="146">
        <f t="shared" si="32"/>
        <v>157.05187643182066</v>
      </c>
      <c r="R40" s="146">
        <f t="shared" si="23"/>
        <v>393.28199695669673</v>
      </c>
      <c r="S40" s="147">
        <f t="shared" si="33"/>
        <v>249.28199695669673</v>
      </c>
      <c r="U40" s="43">
        <f t="shared" si="34"/>
        <v>4.7309768623055728</v>
      </c>
      <c r="V40" s="47">
        <f t="shared" si="35"/>
        <v>16.269023137694425</v>
      </c>
      <c r="W40" s="47">
        <f t="shared" si="36"/>
        <v>20.548393425941637</v>
      </c>
      <c r="X40" s="47">
        <f t="shared" si="37"/>
        <v>4.8371207261255424</v>
      </c>
      <c r="Y40" s="57">
        <f t="shared" si="38"/>
        <v>18.353381921396569</v>
      </c>
      <c r="Z40" s="47">
        <f t="shared" si="39"/>
        <v>5.3530277469821241</v>
      </c>
      <c r="AA40" s="57">
        <f t="shared" si="40"/>
        <v>17.940102329122343</v>
      </c>
      <c r="AB40" s="46">
        <f t="shared" si="41"/>
        <v>5.4501633851277704</v>
      </c>
      <c r="AD40" s="167">
        <f t="shared" si="42"/>
        <v>118.11506026243804</v>
      </c>
      <c r="AE40" s="119">
        <f t="shared" si="43"/>
        <v>60.800630966930555</v>
      </c>
      <c r="AF40" s="119">
        <f t="shared" si="44"/>
        <v>472.46024104975214</v>
      </c>
      <c r="AG40" s="119">
        <f t="shared" si="45"/>
        <v>415.14581175424462</v>
      </c>
      <c r="AH40" s="119">
        <f t="shared" si="46"/>
        <v>80.717182386593663</v>
      </c>
      <c r="AI40" s="168">
        <f t="shared" si="47"/>
        <v>224.7747896806701</v>
      </c>
      <c r="AJ40" s="136"/>
      <c r="AK40" s="58">
        <f t="shared" si="48"/>
        <v>-118.11506026243804</v>
      </c>
      <c r="AL40" s="59">
        <f t="shared" si="24"/>
        <v>-188.48136598976618</v>
      </c>
      <c r="AM40" s="64">
        <f t="shared" si="49"/>
        <v>236.23012052487607</v>
      </c>
      <c r="AN40" s="64">
        <f t="shared" si="25"/>
        <v>165.86381479754789</v>
      </c>
      <c r="AO40" s="59">
        <f t="shared" si="50"/>
        <v>-5.9683883178988424</v>
      </c>
      <c r="AP40" s="60">
        <f t="shared" si="26"/>
        <v>-24.507207276026634</v>
      </c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</row>
    <row r="41" spans="3:58" ht="35.1" customHeight="1" x14ac:dyDescent="0.75">
      <c r="C41" s="27"/>
      <c r="D41" s="24"/>
      <c r="E41" s="24"/>
      <c r="F41" s="24"/>
      <c r="G41" s="24"/>
      <c r="H41" s="24"/>
      <c r="I41" s="6"/>
      <c r="K41" s="144">
        <v>2</v>
      </c>
      <c r="L41" s="145">
        <v>36</v>
      </c>
      <c r="M41" s="146">
        <f t="shared" si="28"/>
        <v>217.439547267579</v>
      </c>
      <c r="N41" s="146">
        <f t="shared" si="29"/>
        <v>79.790296033107637</v>
      </c>
      <c r="O41" s="146">
        <f t="shared" si="30"/>
        <v>37.542893022235454</v>
      </c>
      <c r="P41" s="146">
        <f t="shared" si="31"/>
        <v>10.162053468382181</v>
      </c>
      <c r="Q41" s="146">
        <f t="shared" si="32"/>
        <v>144.55941872688828</v>
      </c>
      <c r="R41" s="146">
        <f t="shared" si="23"/>
        <v>361.99896599446731</v>
      </c>
      <c r="S41" s="147">
        <f t="shared" si="33"/>
        <v>217.99896599446731</v>
      </c>
      <c r="U41" s="43">
        <f t="shared" si="34"/>
        <v>6.0250720878181747</v>
      </c>
      <c r="V41" s="47">
        <f t="shared" si="35"/>
        <v>14.974927912181826</v>
      </c>
      <c r="W41" s="47">
        <f t="shared" si="36"/>
        <v>20.584315798560613</v>
      </c>
      <c r="X41" s="47">
        <f t="shared" si="37"/>
        <v>6.1227728960087848</v>
      </c>
      <c r="Y41" s="57">
        <f t="shared" si="38"/>
        <v>18.563903216393104</v>
      </c>
      <c r="Z41" s="47">
        <f t="shared" si="39"/>
        <v>6.5976428609310087</v>
      </c>
      <c r="AA41" s="57">
        <f t="shared" si="40"/>
        <v>18.183497334029873</v>
      </c>
      <c r="AB41" s="46">
        <f t="shared" si="41"/>
        <v>6.687051989347859</v>
      </c>
      <c r="AD41" s="167">
        <f t="shared" si="42"/>
        <v>108.7197736337895</v>
      </c>
      <c r="AE41" s="119">
        <f t="shared" si="43"/>
        <v>44.510069666897152</v>
      </c>
      <c r="AF41" s="119">
        <f t="shared" si="44"/>
        <v>434.879094535158</v>
      </c>
      <c r="AG41" s="119">
        <f t="shared" si="45"/>
        <v>370.66939056826561</v>
      </c>
      <c r="AH41" s="119">
        <f t="shared" si="46"/>
        <v>74.296654278713461</v>
      </c>
      <c r="AI41" s="168">
        <f t="shared" si="47"/>
        <v>195.44114803691008</v>
      </c>
      <c r="AJ41" s="136"/>
      <c r="AK41" s="58">
        <f t="shared" si="48"/>
        <v>-108.7197736337895</v>
      </c>
      <c r="AL41" s="59">
        <f t="shared" si="24"/>
        <v>-173.48889632757016</v>
      </c>
      <c r="AM41" s="64">
        <f t="shared" si="49"/>
        <v>217.439547267579</v>
      </c>
      <c r="AN41" s="64">
        <f t="shared" si="25"/>
        <v>152.6704245737983</v>
      </c>
      <c r="AO41" s="59">
        <f t="shared" si="50"/>
        <v>-5.4936417543941758</v>
      </c>
      <c r="AP41" s="60">
        <f t="shared" si="26"/>
        <v>-22.557817957557234</v>
      </c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</row>
    <row r="42" spans="3:58" ht="35.1" customHeight="1" x14ac:dyDescent="0.75">
      <c r="C42" s="30"/>
      <c r="D42" s="22"/>
      <c r="E42" s="22"/>
      <c r="F42" s="22"/>
      <c r="G42" s="22"/>
      <c r="H42" s="31" t="s">
        <v>77</v>
      </c>
      <c r="I42" s="11"/>
      <c r="K42" s="144">
        <v>2</v>
      </c>
      <c r="L42" s="145">
        <v>37</v>
      </c>
      <c r="M42" s="146">
        <f t="shared" si="28"/>
        <v>198.6489740102819</v>
      </c>
      <c r="N42" s="146">
        <f t="shared" si="29"/>
        <v>72.895021361722769</v>
      </c>
      <c r="O42" s="146">
        <f t="shared" si="30"/>
        <v>34.298531587114084</v>
      </c>
      <c r="P42" s="146">
        <f t="shared" si="31"/>
        <v>9.2838746249208146</v>
      </c>
      <c r="Q42" s="146">
        <f t="shared" si="32"/>
        <v>132.06696102195588</v>
      </c>
      <c r="R42" s="146">
        <f t="shared" si="23"/>
        <v>330.71593503223778</v>
      </c>
      <c r="S42" s="147">
        <f t="shared" si="33"/>
        <v>186.71593503223778</v>
      </c>
      <c r="U42" s="43">
        <f t="shared" si="34"/>
        <v>7.3191673133307775</v>
      </c>
      <c r="V42" s="47">
        <f t="shared" si="35"/>
        <v>13.680832686669223</v>
      </c>
      <c r="W42" s="47">
        <f t="shared" si="36"/>
        <v>20.620238171179594</v>
      </c>
      <c r="X42" s="47">
        <f t="shared" si="37"/>
        <v>7.408425065892029</v>
      </c>
      <c r="Y42" s="57">
        <f t="shared" si="38"/>
        <v>18.77442451138964</v>
      </c>
      <c r="Z42" s="47">
        <f t="shared" si="39"/>
        <v>7.8422579748798951</v>
      </c>
      <c r="AA42" s="57">
        <f t="shared" si="40"/>
        <v>18.426892338937407</v>
      </c>
      <c r="AB42" s="46">
        <f t="shared" si="41"/>
        <v>7.9239405935679494</v>
      </c>
      <c r="AD42" s="167">
        <f t="shared" si="42"/>
        <v>99.324487005140952</v>
      </c>
      <c r="AE42" s="119">
        <f t="shared" si="43"/>
        <v>28.219508366863721</v>
      </c>
      <c r="AF42" s="119">
        <f t="shared" si="44"/>
        <v>397.29794802056381</v>
      </c>
      <c r="AG42" s="119">
        <f t="shared" si="45"/>
        <v>326.19296938228661</v>
      </c>
      <c r="AH42" s="119">
        <f t="shared" si="46"/>
        <v>67.876126170833231</v>
      </c>
      <c r="AI42" s="168">
        <f t="shared" si="47"/>
        <v>166.10750639315006</v>
      </c>
      <c r="AJ42" s="136"/>
      <c r="AK42" s="58">
        <f t="shared" si="48"/>
        <v>-99.324487005140952</v>
      </c>
      <c r="AL42" s="59">
        <f t="shared" si="24"/>
        <v>-158.49642666537406</v>
      </c>
      <c r="AM42" s="64">
        <f t="shared" si="49"/>
        <v>198.6489740102819</v>
      </c>
      <c r="AN42" s="64">
        <f t="shared" si="25"/>
        <v>139.47703435004883</v>
      </c>
      <c r="AO42" s="59">
        <f t="shared" si="50"/>
        <v>-5.0188951908895376</v>
      </c>
      <c r="AP42" s="60">
        <f t="shared" si="26"/>
        <v>-20.60842863908772</v>
      </c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</row>
    <row r="43" spans="3:58" ht="35.1" customHeight="1" x14ac:dyDescent="0.75">
      <c r="C43" s="27" t="s">
        <v>78</v>
      </c>
      <c r="D43" s="24">
        <v>0.3</v>
      </c>
      <c r="E43" s="24">
        <f>1/D43</f>
        <v>3.3333333333333335</v>
      </c>
      <c r="F43" s="24">
        <v>0.1</v>
      </c>
      <c r="G43" s="24">
        <f>G38</f>
        <v>24.02</v>
      </c>
      <c r="H43" s="24">
        <f>F43/D43</f>
        <v>0.33333333333333337</v>
      </c>
      <c r="I43" s="6">
        <f>F43/(G43*D43)</f>
        <v>1.3877324451845686E-2</v>
      </c>
      <c r="K43" s="144">
        <v>2</v>
      </c>
      <c r="L43" s="145">
        <v>38</v>
      </c>
      <c r="M43" s="146">
        <f t="shared" si="28"/>
        <v>181.13894726757903</v>
      </c>
      <c r="N43" s="146">
        <f t="shared" si="29"/>
        <v>66.469648264212594</v>
      </c>
      <c r="O43" s="146">
        <f t="shared" si="30"/>
        <v>31.275268022235458</v>
      </c>
      <c r="P43" s="146">
        <f t="shared" si="31"/>
        <v>8.4655422183821845</v>
      </c>
      <c r="Q43" s="146">
        <f t="shared" si="32"/>
        <v>120.42584366485212</v>
      </c>
      <c r="R43" s="146">
        <f t="shared" si="23"/>
        <v>301.56479093243115</v>
      </c>
      <c r="S43" s="147">
        <f t="shared" si="33"/>
        <v>157.56479093243115</v>
      </c>
      <c r="U43" s="43">
        <f t="shared" si="34"/>
        <v>8.5250720878181721</v>
      </c>
      <c r="V43" s="47">
        <f t="shared" si="35"/>
        <v>12.474927912181828</v>
      </c>
      <c r="W43" s="47">
        <f t="shared" si="36"/>
        <v>20.653712493469115</v>
      </c>
      <c r="X43" s="47">
        <f t="shared" si="37"/>
        <v>8.6064621650383959</v>
      </c>
      <c r="Y43" s="57">
        <f t="shared" si="38"/>
        <v>18.970599128035051</v>
      </c>
      <c r="Z43" s="47">
        <f t="shared" si="39"/>
        <v>9.0020546256368892</v>
      </c>
      <c r="AA43" s="57">
        <f t="shared" si="40"/>
        <v>18.653700376489756</v>
      </c>
      <c r="AB43" s="46">
        <f t="shared" si="41"/>
        <v>9.0765372834655036</v>
      </c>
      <c r="AD43" s="167">
        <f t="shared" si="42"/>
        <v>90.569473633789514</v>
      </c>
      <c r="AE43" s="119">
        <f t="shared" si="43"/>
        <v>13.039121898002122</v>
      </c>
      <c r="AF43" s="119">
        <f t="shared" si="44"/>
        <v>362.27789453515805</v>
      </c>
      <c r="AG43" s="119">
        <f t="shared" si="45"/>
        <v>284.74754279937065</v>
      </c>
      <c r="AH43" s="119">
        <f t="shared" si="46"/>
        <v>61.89314644308066</v>
      </c>
      <c r="AI43" s="168">
        <f t="shared" si="47"/>
        <v>138.77290395127733</v>
      </c>
      <c r="AJ43" s="136"/>
      <c r="AK43" s="58">
        <f t="shared" si="48"/>
        <v>-90.569473633789514</v>
      </c>
      <c r="AL43" s="59">
        <f t="shared" si="24"/>
        <v>-144.52566903442903</v>
      </c>
      <c r="AM43" s="64">
        <f t="shared" si="49"/>
        <v>181.13894726757903</v>
      </c>
      <c r="AN43" s="64">
        <f t="shared" si="25"/>
        <v>127.1827518669395</v>
      </c>
      <c r="AO43" s="59">
        <f t="shared" si="50"/>
        <v>-4.5765018211319344</v>
      </c>
      <c r="AP43" s="60">
        <f t="shared" si="26"/>
        <v>-18.791886981153823</v>
      </c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</row>
    <row r="44" spans="3:58" ht="35.1" customHeight="1" x14ac:dyDescent="0.75">
      <c r="C44" s="27"/>
      <c r="D44" s="24"/>
      <c r="E44" s="24"/>
      <c r="F44" s="24"/>
      <c r="G44" s="24"/>
      <c r="H44" s="24" t="s">
        <v>79</v>
      </c>
      <c r="I44" s="6">
        <f>SUM(I36:I38)</f>
        <v>0.18767856063559699</v>
      </c>
      <c r="K44" s="144">
        <v>2</v>
      </c>
      <c r="L44" s="145">
        <v>39</v>
      </c>
      <c r="M44" s="146">
        <f t="shared" si="28"/>
        <v>166.10274642529828</v>
      </c>
      <c r="N44" s="146">
        <f t="shared" si="29"/>
        <v>60.952055298741364</v>
      </c>
      <c r="O44" s="146">
        <f t="shared" si="30"/>
        <v>28.679132743366793</v>
      </c>
      <c r="P44" s="146">
        <f t="shared" si="31"/>
        <v>7.7628242499136535</v>
      </c>
      <c r="Q44" s="146">
        <f t="shared" si="32"/>
        <v>110.42938956560765</v>
      </c>
      <c r="R44" s="146">
        <f t="shared" si="23"/>
        <v>276.53213599090594</v>
      </c>
      <c r="S44" s="147">
        <f t="shared" si="33"/>
        <v>132.53213599090594</v>
      </c>
      <c r="U44" s="43">
        <f t="shared" si="34"/>
        <v>9.560605993750908</v>
      </c>
      <c r="V44" s="47">
        <f t="shared" si="35"/>
        <v>11.439394006249092</v>
      </c>
      <c r="W44" s="47">
        <f t="shared" si="36"/>
        <v>20.682457545684084</v>
      </c>
      <c r="X44" s="47">
        <f t="shared" si="37"/>
        <v>9.63523994499098</v>
      </c>
      <c r="Y44" s="57">
        <f t="shared" si="38"/>
        <v>19.139058090398837</v>
      </c>
      <c r="Z44" s="47">
        <f t="shared" si="39"/>
        <v>9.9979945881074919</v>
      </c>
      <c r="AA44" s="57">
        <f t="shared" si="40"/>
        <v>18.848464853745732</v>
      </c>
      <c r="AB44" s="46">
        <f t="shared" si="41"/>
        <v>10.066294499380096</v>
      </c>
      <c r="AD44" s="167">
        <f t="shared" si="42"/>
        <v>83.051373212649139</v>
      </c>
      <c r="AE44" s="119">
        <f t="shared" si="43"/>
        <v>3.4285113904957143E-3</v>
      </c>
      <c r="AF44" s="119">
        <f t="shared" si="44"/>
        <v>332.20549285059656</v>
      </c>
      <c r="AG44" s="119">
        <f t="shared" si="45"/>
        <v>249.15754814933791</v>
      </c>
      <c r="AH44" s="119">
        <f t="shared" si="46"/>
        <v>56.755445276560607</v>
      </c>
      <c r="AI44" s="168">
        <f t="shared" si="47"/>
        <v>115.30014869513934</v>
      </c>
      <c r="AJ44" s="136"/>
      <c r="AK44" s="58">
        <f t="shared" si="48"/>
        <v>-83.051373212649139</v>
      </c>
      <c r="AL44" s="59">
        <f t="shared" si="24"/>
        <v>-132.52870747951545</v>
      </c>
      <c r="AM44" s="64">
        <f t="shared" si="49"/>
        <v>166.10274642529828</v>
      </c>
      <c r="AN44" s="64">
        <f t="shared" si="25"/>
        <v>116.62541215843197</v>
      </c>
      <c r="AO44" s="59">
        <f t="shared" si="50"/>
        <v>-4.1966100221807565</v>
      </c>
      <c r="AP44" s="60">
        <f t="shared" si="26"/>
        <v>-17.231987295766601</v>
      </c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</row>
    <row r="45" spans="3:58" ht="35.1" customHeight="1" x14ac:dyDescent="0.75">
      <c r="C45" s="27"/>
      <c r="D45" s="24"/>
      <c r="E45" s="24"/>
      <c r="F45" s="24"/>
      <c r="G45" s="24"/>
      <c r="H45" s="24" t="s">
        <v>80</v>
      </c>
      <c r="I45" s="6">
        <f>SUM(I43:I44)</f>
        <v>0.20155588508744268</v>
      </c>
      <c r="K45" s="144">
        <v>2</v>
      </c>
      <c r="L45" s="145">
        <v>40</v>
      </c>
      <c r="M45" s="146">
        <f t="shared" si="28"/>
        <v>154.56506372234418</v>
      </c>
      <c r="N45" s="146">
        <f t="shared" si="29"/>
        <v>56.718257307652387</v>
      </c>
      <c r="O45" s="146">
        <f t="shared" si="30"/>
        <v>26.687048079446562</v>
      </c>
      <c r="P45" s="146">
        <f t="shared" si="31"/>
        <v>7.2236097877699965</v>
      </c>
      <c r="Q45" s="146">
        <f t="shared" si="32"/>
        <v>102.75884055116438</v>
      </c>
      <c r="R45" s="146">
        <f t="shared" si="23"/>
        <v>257.32390427350856</v>
      </c>
      <c r="S45" s="147">
        <f t="shared" si="33"/>
        <v>113.32390427350856</v>
      </c>
      <c r="U45" s="43">
        <f t="shared" si="34"/>
        <v>10.35519910674037</v>
      </c>
      <c r="V45" s="47">
        <f t="shared" si="35"/>
        <v>10.64480089325963</v>
      </c>
      <c r="W45" s="47">
        <f t="shared" si="36"/>
        <v>20.704514400019495</v>
      </c>
      <c r="X45" s="47">
        <f t="shared" si="37"/>
        <v>10.424648900181685</v>
      </c>
      <c r="Y45" s="57">
        <f t="shared" si="38"/>
        <v>19.2683211985875</v>
      </c>
      <c r="Z45" s="47">
        <f t="shared" si="39"/>
        <v>10.762206199717944</v>
      </c>
      <c r="AA45" s="57">
        <f t="shared" si="40"/>
        <v>18.997912893443857</v>
      </c>
      <c r="AB45" s="46">
        <f t="shared" si="41"/>
        <v>10.825761922698288</v>
      </c>
      <c r="AD45" s="167">
        <f t="shared" si="42"/>
        <v>77.282531861172089</v>
      </c>
      <c r="AE45" s="119">
        <f t="shared" si="43"/>
        <v>-9.9992108311755317</v>
      </c>
      <c r="AF45" s="119">
        <f t="shared" si="44"/>
        <v>309.13012744468836</v>
      </c>
      <c r="AG45" s="119">
        <f t="shared" si="45"/>
        <v>221.84838475234073</v>
      </c>
      <c r="AH45" s="119">
        <f t="shared" si="46"/>
        <v>52.813148515318751</v>
      </c>
      <c r="AI45" s="168">
        <f t="shared" si="47"/>
        <v>97.288870104879493</v>
      </c>
      <c r="AJ45" s="136"/>
      <c r="AK45" s="58">
        <f t="shared" si="48"/>
        <v>-77.282531861172089</v>
      </c>
      <c r="AL45" s="59">
        <f t="shared" si="24"/>
        <v>-123.32311510468409</v>
      </c>
      <c r="AM45" s="64">
        <f t="shared" si="49"/>
        <v>154.56506372234418</v>
      </c>
      <c r="AN45" s="64">
        <f t="shared" si="25"/>
        <v>108.52448047883217</v>
      </c>
      <c r="AO45" s="59">
        <f t="shared" si="50"/>
        <v>-3.9051087923336354</v>
      </c>
      <c r="AP45" s="60">
        <f t="shared" si="26"/>
        <v>-16.035034168629068</v>
      </c>
      <c r="AQ45" s="4"/>
      <c r="AZ45" s="33"/>
      <c r="BA45" s="4"/>
      <c r="BB45" s="4"/>
      <c r="BC45" s="4"/>
    </row>
    <row r="46" spans="3:58" ht="35.1" customHeight="1" x14ac:dyDescent="0.75">
      <c r="C46" s="28"/>
      <c r="D46" s="9"/>
      <c r="E46" s="9"/>
      <c r="F46" s="9"/>
      <c r="G46" s="9"/>
      <c r="H46" s="35" t="s">
        <v>76</v>
      </c>
      <c r="I46" s="10">
        <f>1/(I45*G30)</f>
        <v>0.20655300309130395</v>
      </c>
      <c r="K46" s="144">
        <v>2</v>
      </c>
      <c r="L46" s="145">
        <v>41</v>
      </c>
      <c r="M46" s="146">
        <f t="shared" si="28"/>
        <v>147.31217316800112</v>
      </c>
      <c r="N46" s="146">
        <f t="shared" si="29"/>
        <v>54.056780627356467</v>
      </c>
      <c r="O46" s="146">
        <f t="shared" si="30"/>
        <v>25.434771308245413</v>
      </c>
      <c r="P46" s="146">
        <f t="shared" si="31"/>
        <v>6.8846454064522851</v>
      </c>
      <c r="Q46" s="146">
        <f t="shared" si="32"/>
        <v>97.936931860675202</v>
      </c>
      <c r="R46" s="146">
        <f t="shared" si="23"/>
        <v>245.24910502867633</v>
      </c>
      <c r="S46" s="147">
        <f t="shared" si="33"/>
        <v>101.24910502867633</v>
      </c>
      <c r="U46" s="43">
        <f t="shared" si="34"/>
        <v>10.854701219263514</v>
      </c>
      <c r="V46" s="47">
        <f t="shared" si="35"/>
        <v>10.145298780736486</v>
      </c>
      <c r="W46" s="47">
        <f t="shared" si="36"/>
        <v>20.718379918303061</v>
      </c>
      <c r="X46" s="47">
        <f t="shared" si="37"/>
        <v>10.920892114874226</v>
      </c>
      <c r="Y46" s="57">
        <f t="shared" si="38"/>
        <v>19.349579385395373</v>
      </c>
      <c r="Z46" s="47">
        <f t="shared" si="39"/>
        <v>11.242609702056381</v>
      </c>
      <c r="AA46" s="57">
        <f t="shared" si="40"/>
        <v>19.091859858653265</v>
      </c>
      <c r="AB46" s="46">
        <f t="shared" si="41"/>
        <v>11.303183103600189</v>
      </c>
      <c r="AD46" s="167">
        <f t="shared" si="42"/>
        <v>73.656086584000562</v>
      </c>
      <c r="AE46" s="119">
        <f t="shared" si="43"/>
        <v>-16.287132788642964</v>
      </c>
      <c r="AF46" s="119">
        <f t="shared" si="44"/>
        <v>294.62434633600225</v>
      </c>
      <c r="AG46" s="119">
        <f t="shared" si="45"/>
        <v>204.68112696335874</v>
      </c>
      <c r="AH46" s="119">
        <f t="shared" si="46"/>
        <v>50.334917168680363</v>
      </c>
      <c r="AI46" s="168">
        <f t="shared" si="47"/>
        <v>85.966507051379182</v>
      </c>
      <c r="AJ46" s="136"/>
      <c r="AK46" s="58">
        <f t="shared" si="48"/>
        <v>-73.656086584000562</v>
      </c>
      <c r="AL46" s="59">
        <f t="shared" si="24"/>
        <v>-117.53623781731929</v>
      </c>
      <c r="AM46" s="64">
        <f t="shared" si="49"/>
        <v>147.31217316800112</v>
      </c>
      <c r="AN46" s="64">
        <f t="shared" si="25"/>
        <v>103.43202193468241</v>
      </c>
      <c r="AO46" s="59">
        <f t="shared" si="50"/>
        <v>-3.7218634586761041</v>
      </c>
      <c r="AP46" s="60">
        <f t="shared" si="26"/>
        <v>-15.282597977297144</v>
      </c>
      <c r="AQ46" s="4"/>
      <c r="AZ46" s="33"/>
      <c r="BA46" s="4"/>
      <c r="BB46" s="4"/>
      <c r="BC46" s="4"/>
    </row>
    <row r="47" spans="3:58" ht="35.1" customHeight="1" x14ac:dyDescent="0.75">
      <c r="K47" s="144">
        <v>2</v>
      </c>
      <c r="L47" s="145">
        <v>42</v>
      </c>
      <c r="M47" s="146">
        <f t="shared" si="28"/>
        <v>144.838347267579</v>
      </c>
      <c r="N47" s="146">
        <f t="shared" si="29"/>
        <v>53.149000495317523</v>
      </c>
      <c r="O47" s="146">
        <f t="shared" si="30"/>
        <v>25.007643022235449</v>
      </c>
      <c r="P47" s="146">
        <f t="shared" si="31"/>
        <v>6.7690309683821832</v>
      </c>
      <c r="Q47" s="146">
        <f t="shared" si="32"/>
        <v>96.292268602815923</v>
      </c>
      <c r="R47" s="146">
        <f t="shared" si="23"/>
        <v>241.13061587039493</v>
      </c>
      <c r="S47" s="147">
        <f t="shared" si="33"/>
        <v>97.130615870394934</v>
      </c>
      <c r="U47" s="43">
        <f t="shared" si="34"/>
        <v>11.025072087818176</v>
      </c>
      <c r="V47" s="47">
        <f t="shared" si="35"/>
        <v>9.9749279121818244</v>
      </c>
      <c r="W47" s="47">
        <f t="shared" si="36"/>
        <v>20.723109188377613</v>
      </c>
      <c r="X47" s="47">
        <f t="shared" si="37"/>
        <v>11.090151434068014</v>
      </c>
      <c r="Y47" s="57">
        <f t="shared" si="38"/>
        <v>19.377295039677001</v>
      </c>
      <c r="Z47" s="47">
        <f t="shared" si="39"/>
        <v>11.406466390342775</v>
      </c>
      <c r="AA47" s="57">
        <f t="shared" si="40"/>
        <v>19.123903418949642</v>
      </c>
      <c r="AB47" s="46">
        <f t="shared" si="41"/>
        <v>11.466022577583155</v>
      </c>
      <c r="AD47" s="167">
        <f t="shared" si="42"/>
        <v>72.419173633789498</v>
      </c>
      <c r="AE47" s="119">
        <f t="shared" si="43"/>
        <v>-18.431825870892979</v>
      </c>
      <c r="AF47" s="119">
        <f t="shared" si="44"/>
        <v>289.67669453515799</v>
      </c>
      <c r="AG47" s="119">
        <f t="shared" si="45"/>
        <v>198.82569503047552</v>
      </c>
      <c r="AH47" s="119">
        <f t="shared" si="46"/>
        <v>49.489638607447844</v>
      </c>
      <c r="AI47" s="168">
        <f t="shared" si="47"/>
        <v>82.104659865644464</v>
      </c>
      <c r="AJ47" s="136"/>
      <c r="AK47" s="58">
        <f t="shared" si="48"/>
        <v>-72.419173633789498</v>
      </c>
      <c r="AL47" s="59">
        <f t="shared" si="24"/>
        <v>-115.56244174128791</v>
      </c>
      <c r="AM47" s="64">
        <f t="shared" si="49"/>
        <v>144.838347267579</v>
      </c>
      <c r="AN47" s="64">
        <f t="shared" si="25"/>
        <v>101.69507916008058</v>
      </c>
      <c r="AO47" s="59">
        <f t="shared" si="50"/>
        <v>-3.6593618878696788</v>
      </c>
      <c r="AP47" s="60">
        <f t="shared" si="26"/>
        <v>-15.025956004750469</v>
      </c>
      <c r="AQ47" s="4"/>
      <c r="AZ47" s="33"/>
      <c r="BA47" s="4"/>
      <c r="BB47" s="4"/>
      <c r="BC47" s="4"/>
    </row>
    <row r="48" spans="3:58" ht="35.1" customHeight="1" x14ac:dyDescent="0.75">
      <c r="C48" s="383" t="s">
        <v>81</v>
      </c>
      <c r="D48" s="384"/>
      <c r="E48" s="384"/>
      <c r="F48" s="384"/>
      <c r="G48" s="384"/>
      <c r="H48" s="384"/>
      <c r="I48" s="385"/>
      <c r="K48" s="144">
        <v>2</v>
      </c>
      <c r="L48" s="145">
        <v>43</v>
      </c>
      <c r="M48" s="146">
        <f t="shared" si="28"/>
        <v>147.31217316800107</v>
      </c>
      <c r="N48" s="146">
        <f t="shared" si="29"/>
        <v>54.056780627356453</v>
      </c>
      <c r="O48" s="146">
        <f t="shared" si="30"/>
        <v>25.434771308245402</v>
      </c>
      <c r="P48" s="146">
        <f t="shared" si="31"/>
        <v>6.8846454064522824</v>
      </c>
      <c r="Q48" s="146">
        <f t="shared" si="32"/>
        <v>97.936931860675173</v>
      </c>
      <c r="R48" s="146">
        <f t="shared" si="23"/>
        <v>245.24910502867624</v>
      </c>
      <c r="S48" s="147">
        <f t="shared" si="33"/>
        <v>101.24910502867624</v>
      </c>
      <c r="U48" s="43">
        <f t="shared" si="34"/>
        <v>10.854701219263518</v>
      </c>
      <c r="V48" s="47">
        <f t="shared" si="35"/>
        <v>10.145298780736482</v>
      </c>
      <c r="W48" s="47">
        <f t="shared" si="36"/>
        <v>20.718379918303061</v>
      </c>
      <c r="X48" s="47">
        <f t="shared" si="37"/>
        <v>10.92089211487423</v>
      </c>
      <c r="Y48" s="57">
        <f t="shared" si="38"/>
        <v>19.349579385395373</v>
      </c>
      <c r="Z48" s="47">
        <f t="shared" si="39"/>
        <v>11.242609702056383</v>
      </c>
      <c r="AA48" s="57">
        <f t="shared" si="40"/>
        <v>19.091859858653269</v>
      </c>
      <c r="AB48" s="46">
        <f t="shared" si="41"/>
        <v>11.303183103600192</v>
      </c>
      <c r="AD48" s="167">
        <f t="shared" si="42"/>
        <v>73.656086584000533</v>
      </c>
      <c r="AE48" s="119">
        <f t="shared" si="43"/>
        <v>-16.287132788643021</v>
      </c>
      <c r="AF48" s="119">
        <f t="shared" si="44"/>
        <v>294.62434633600213</v>
      </c>
      <c r="AG48" s="119">
        <f t="shared" si="45"/>
        <v>204.68112696335857</v>
      </c>
      <c r="AH48" s="119">
        <f t="shared" si="46"/>
        <v>50.334917168680349</v>
      </c>
      <c r="AI48" s="168">
        <f t="shared" si="47"/>
        <v>85.966507051379097</v>
      </c>
      <c r="AJ48" s="136"/>
      <c r="AK48" s="58">
        <f t="shared" si="48"/>
        <v>-73.656086584000533</v>
      </c>
      <c r="AL48" s="59">
        <f t="shared" si="24"/>
        <v>-117.53623781731926</v>
      </c>
      <c r="AM48" s="64">
        <f t="shared" si="49"/>
        <v>147.31217316800107</v>
      </c>
      <c r="AN48" s="64">
        <f t="shared" si="25"/>
        <v>103.43202193468233</v>
      </c>
      <c r="AO48" s="59">
        <f t="shared" si="50"/>
        <v>-3.7218634586761041</v>
      </c>
      <c r="AP48" s="60">
        <f t="shared" si="26"/>
        <v>-15.282597977297144</v>
      </c>
      <c r="AQ48" s="4"/>
      <c r="AZ48" s="33"/>
      <c r="BA48" s="4"/>
      <c r="BB48" s="4"/>
      <c r="BC48" s="4"/>
    </row>
    <row r="49" spans="3:55" ht="35.1" customHeight="1" x14ac:dyDescent="0.75">
      <c r="C49" s="386"/>
      <c r="D49" s="387"/>
      <c r="E49" s="387"/>
      <c r="F49" s="387"/>
      <c r="G49" s="387"/>
      <c r="H49" s="387"/>
      <c r="I49" s="388"/>
      <c r="K49" s="144">
        <v>2</v>
      </c>
      <c r="L49" s="145">
        <v>44</v>
      </c>
      <c r="M49" s="146">
        <f t="shared" si="28"/>
        <v>154.56506372234418</v>
      </c>
      <c r="N49" s="146">
        <f t="shared" si="29"/>
        <v>56.718257307652387</v>
      </c>
      <c r="O49" s="146">
        <f t="shared" si="30"/>
        <v>26.687048079446562</v>
      </c>
      <c r="P49" s="146">
        <f t="shared" si="31"/>
        <v>7.2236097877699965</v>
      </c>
      <c r="Q49" s="146">
        <f t="shared" si="32"/>
        <v>102.75884055116438</v>
      </c>
      <c r="R49" s="146">
        <f t="shared" si="23"/>
        <v>257.32390427350856</v>
      </c>
      <c r="S49" s="147">
        <f t="shared" si="33"/>
        <v>113.32390427350856</v>
      </c>
      <c r="U49" s="43">
        <f t="shared" si="34"/>
        <v>10.35519910674037</v>
      </c>
      <c r="V49" s="47">
        <f t="shared" si="35"/>
        <v>10.64480089325963</v>
      </c>
      <c r="W49" s="47">
        <f t="shared" si="36"/>
        <v>20.704514400019495</v>
      </c>
      <c r="X49" s="47">
        <f t="shared" si="37"/>
        <v>10.424648900181685</v>
      </c>
      <c r="Y49" s="57">
        <f t="shared" si="38"/>
        <v>19.2683211985875</v>
      </c>
      <c r="Z49" s="47">
        <f t="shared" si="39"/>
        <v>10.762206199717944</v>
      </c>
      <c r="AA49" s="57">
        <f t="shared" si="40"/>
        <v>18.997912893443857</v>
      </c>
      <c r="AB49" s="46">
        <f t="shared" si="41"/>
        <v>10.825761922698288</v>
      </c>
      <c r="AD49" s="167">
        <f t="shared" si="42"/>
        <v>77.282531861172089</v>
      </c>
      <c r="AE49" s="119">
        <f t="shared" si="43"/>
        <v>-9.9992108311755317</v>
      </c>
      <c r="AF49" s="119">
        <f t="shared" si="44"/>
        <v>309.13012744468836</v>
      </c>
      <c r="AG49" s="119">
        <f t="shared" si="45"/>
        <v>221.84838475234073</v>
      </c>
      <c r="AH49" s="119">
        <f t="shared" si="46"/>
        <v>52.813148515318751</v>
      </c>
      <c r="AI49" s="168">
        <f t="shared" si="47"/>
        <v>97.288870104879493</v>
      </c>
      <c r="AJ49" s="136"/>
      <c r="AK49" s="58">
        <f t="shared" si="48"/>
        <v>-77.282531861172089</v>
      </c>
      <c r="AL49" s="59">
        <f t="shared" si="24"/>
        <v>-123.32311510468409</v>
      </c>
      <c r="AM49" s="64">
        <f t="shared" si="49"/>
        <v>154.56506372234418</v>
      </c>
      <c r="AN49" s="64">
        <f t="shared" si="25"/>
        <v>108.52448047883217</v>
      </c>
      <c r="AO49" s="59">
        <f t="shared" si="50"/>
        <v>-3.9051087923336354</v>
      </c>
      <c r="AP49" s="60">
        <f t="shared" si="26"/>
        <v>-16.035034168629068</v>
      </c>
      <c r="AQ49" s="4"/>
      <c r="AZ49" s="33"/>
      <c r="BA49" s="4"/>
      <c r="BB49" s="4"/>
      <c r="BC49" s="4"/>
    </row>
    <row r="50" spans="3:55" ht="35.1" customHeight="1" x14ac:dyDescent="0.75">
      <c r="C50" s="369" t="s">
        <v>58</v>
      </c>
      <c r="D50" s="338" t="s">
        <v>59</v>
      </c>
      <c r="E50" s="338" t="s">
        <v>60</v>
      </c>
      <c r="F50" s="340" t="s">
        <v>61</v>
      </c>
      <c r="G50" s="340" t="s">
        <v>82</v>
      </c>
      <c r="H50" s="338" t="s">
        <v>83</v>
      </c>
      <c r="I50" s="336" t="s">
        <v>64</v>
      </c>
      <c r="K50" s="144">
        <v>2</v>
      </c>
      <c r="L50" s="145">
        <v>45</v>
      </c>
      <c r="M50" s="146">
        <f t="shared" si="28"/>
        <v>166.10274642529825</v>
      </c>
      <c r="N50" s="146">
        <f t="shared" si="29"/>
        <v>60.95205529874135</v>
      </c>
      <c r="O50" s="146">
        <f t="shared" si="30"/>
        <v>28.679132743366782</v>
      </c>
      <c r="P50" s="146">
        <f t="shared" si="31"/>
        <v>7.7628242499136508</v>
      </c>
      <c r="Q50" s="146">
        <f t="shared" si="32"/>
        <v>110.42938956560762</v>
      </c>
      <c r="R50" s="146">
        <f t="shared" si="23"/>
        <v>276.53213599090589</v>
      </c>
      <c r="S50" s="147">
        <f t="shared" si="33"/>
        <v>132.53213599090589</v>
      </c>
      <c r="U50" s="43">
        <f t="shared" si="34"/>
        <v>9.5606059937509116</v>
      </c>
      <c r="V50" s="47">
        <f t="shared" si="35"/>
        <v>11.439394006249088</v>
      </c>
      <c r="W50" s="47">
        <f t="shared" si="36"/>
        <v>20.682457545684084</v>
      </c>
      <c r="X50" s="47">
        <f t="shared" si="37"/>
        <v>9.6352399449909836</v>
      </c>
      <c r="Y50" s="57">
        <f t="shared" si="38"/>
        <v>19.139058090398837</v>
      </c>
      <c r="Z50" s="47">
        <f t="shared" si="39"/>
        <v>9.9979945881074936</v>
      </c>
      <c r="AA50" s="57">
        <f t="shared" si="40"/>
        <v>18.848464853745732</v>
      </c>
      <c r="AB50" s="46">
        <f t="shared" si="41"/>
        <v>10.066294499380099</v>
      </c>
      <c r="AD50" s="167">
        <f t="shared" si="42"/>
        <v>83.051373212649125</v>
      </c>
      <c r="AE50" s="119">
        <f t="shared" si="43"/>
        <v>3.4285113904672926E-3</v>
      </c>
      <c r="AF50" s="119">
        <f t="shared" si="44"/>
        <v>332.2054928505965</v>
      </c>
      <c r="AG50" s="119">
        <f t="shared" si="45"/>
        <v>249.15754814933786</v>
      </c>
      <c r="AH50" s="119">
        <f t="shared" si="46"/>
        <v>56.755445276560593</v>
      </c>
      <c r="AI50" s="168">
        <f t="shared" si="47"/>
        <v>115.30014869513928</v>
      </c>
      <c r="AJ50" s="136"/>
      <c r="AK50" s="58">
        <f t="shared" si="48"/>
        <v>-83.051373212649125</v>
      </c>
      <c r="AL50" s="59">
        <f t="shared" si="24"/>
        <v>-132.52870747951542</v>
      </c>
      <c r="AM50" s="64">
        <f t="shared" si="49"/>
        <v>166.10274642529825</v>
      </c>
      <c r="AN50" s="64">
        <f t="shared" si="25"/>
        <v>116.62541215843197</v>
      </c>
      <c r="AO50" s="59">
        <f t="shared" si="50"/>
        <v>-4.1966100221807565</v>
      </c>
      <c r="AP50" s="60">
        <f t="shared" si="26"/>
        <v>-17.231987295766601</v>
      </c>
      <c r="AQ50" s="4"/>
      <c r="AZ50" s="33"/>
      <c r="BA50" s="4"/>
      <c r="BB50" s="4"/>
      <c r="BC50" s="4"/>
    </row>
    <row r="51" spans="3:55" ht="35.1" customHeight="1" x14ac:dyDescent="0.75">
      <c r="C51" s="370"/>
      <c r="D51" s="339"/>
      <c r="E51" s="339"/>
      <c r="F51" s="341"/>
      <c r="G51" s="341"/>
      <c r="H51" s="339"/>
      <c r="I51" s="337"/>
      <c r="K51" s="144">
        <v>2</v>
      </c>
      <c r="L51" s="145">
        <v>46</v>
      </c>
      <c r="M51" s="146">
        <f t="shared" si="28"/>
        <v>181.13894726757889</v>
      </c>
      <c r="N51" s="146">
        <f t="shared" si="29"/>
        <v>66.469648264212537</v>
      </c>
      <c r="O51" s="146">
        <f t="shared" si="30"/>
        <v>31.275268022235434</v>
      </c>
      <c r="P51" s="146">
        <f t="shared" si="31"/>
        <v>8.4655422183821774</v>
      </c>
      <c r="Q51" s="146">
        <f t="shared" si="32"/>
        <v>120.42584366485202</v>
      </c>
      <c r="R51" s="146">
        <f t="shared" si="23"/>
        <v>301.56479093243092</v>
      </c>
      <c r="S51" s="147">
        <f t="shared" si="33"/>
        <v>157.56479093243092</v>
      </c>
      <c r="U51" s="43">
        <f t="shared" si="34"/>
        <v>8.5250720878181827</v>
      </c>
      <c r="V51" s="47">
        <f t="shared" si="35"/>
        <v>12.474927912181817</v>
      </c>
      <c r="W51" s="47">
        <f t="shared" si="36"/>
        <v>20.653712493469115</v>
      </c>
      <c r="X51" s="47">
        <f t="shared" si="37"/>
        <v>8.6064621650384066</v>
      </c>
      <c r="Y51" s="57">
        <f t="shared" si="38"/>
        <v>18.970599128035055</v>
      </c>
      <c r="Z51" s="47">
        <f t="shared" si="39"/>
        <v>9.0020546256368998</v>
      </c>
      <c r="AA51" s="57">
        <f t="shared" si="40"/>
        <v>18.653700376489759</v>
      </c>
      <c r="AB51" s="46">
        <f t="shared" si="41"/>
        <v>9.0765372834655142</v>
      </c>
      <c r="AD51" s="167">
        <f t="shared" si="42"/>
        <v>90.569473633789443</v>
      </c>
      <c r="AE51" s="119">
        <f t="shared" si="43"/>
        <v>13.03912189800198</v>
      </c>
      <c r="AF51" s="119">
        <f t="shared" si="44"/>
        <v>362.27789453515777</v>
      </c>
      <c r="AG51" s="119">
        <f t="shared" si="45"/>
        <v>284.74754279937031</v>
      </c>
      <c r="AH51" s="119">
        <f t="shared" si="46"/>
        <v>61.89314644308061</v>
      </c>
      <c r="AI51" s="168">
        <f t="shared" si="47"/>
        <v>138.7729039512771</v>
      </c>
      <c r="AJ51" s="136"/>
      <c r="AK51" s="58">
        <f t="shared" si="48"/>
        <v>-90.569473633789443</v>
      </c>
      <c r="AL51" s="59">
        <f t="shared" si="24"/>
        <v>-144.52566903442894</v>
      </c>
      <c r="AM51" s="64">
        <f t="shared" si="49"/>
        <v>181.13894726757889</v>
      </c>
      <c r="AN51" s="64">
        <f t="shared" si="25"/>
        <v>127.18275186693938</v>
      </c>
      <c r="AO51" s="59">
        <f t="shared" si="50"/>
        <v>-4.5765018211319273</v>
      </c>
      <c r="AP51" s="60">
        <f t="shared" si="26"/>
        <v>-18.791886981153823</v>
      </c>
      <c r="AQ51" s="4"/>
      <c r="AZ51" s="33"/>
      <c r="BA51" s="4"/>
      <c r="BB51" s="4"/>
      <c r="BC51" s="4"/>
    </row>
    <row r="52" spans="3:55" ht="35.1" customHeight="1" x14ac:dyDescent="0.75">
      <c r="C52" s="19" t="s">
        <v>84</v>
      </c>
      <c r="D52" s="12"/>
      <c r="E52" s="12"/>
      <c r="F52" s="12">
        <v>4.0000000000000001E-3</v>
      </c>
      <c r="G52" s="12">
        <f>G54</f>
        <v>1.9285000000000003</v>
      </c>
      <c r="H52" s="12">
        <f>I52*G52</f>
        <v>0.32672376642964868</v>
      </c>
      <c r="I52" s="13">
        <f>I56-I54-I53</f>
        <v>0.16941859809678436</v>
      </c>
      <c r="K52" s="144">
        <v>2</v>
      </c>
      <c r="L52" s="145">
        <v>47</v>
      </c>
      <c r="M52" s="146">
        <f t="shared" si="28"/>
        <v>198.64897401028185</v>
      </c>
      <c r="N52" s="146">
        <f t="shared" si="29"/>
        <v>72.89502136172274</v>
      </c>
      <c r="O52" s="146">
        <f t="shared" si="30"/>
        <v>34.298531587114077</v>
      </c>
      <c r="P52" s="146">
        <f t="shared" si="31"/>
        <v>9.2838746249208128</v>
      </c>
      <c r="Q52" s="146">
        <f t="shared" si="32"/>
        <v>132.06696102195582</v>
      </c>
      <c r="R52" s="146">
        <f t="shared" si="23"/>
        <v>330.71593503223767</v>
      </c>
      <c r="S52" s="147">
        <f t="shared" si="33"/>
        <v>186.71593503223767</v>
      </c>
      <c r="U52" s="43">
        <f t="shared" si="34"/>
        <v>7.3191673133307811</v>
      </c>
      <c r="V52" s="47">
        <f t="shared" si="35"/>
        <v>13.68083268666922</v>
      </c>
      <c r="W52" s="47">
        <f t="shared" si="36"/>
        <v>20.620238171179594</v>
      </c>
      <c r="X52" s="47">
        <f t="shared" si="37"/>
        <v>7.4084250658920325</v>
      </c>
      <c r="Y52" s="57">
        <f t="shared" si="38"/>
        <v>18.77442451138964</v>
      </c>
      <c r="Z52" s="47">
        <f t="shared" si="39"/>
        <v>7.8422579748798986</v>
      </c>
      <c r="AA52" s="57">
        <f t="shared" si="40"/>
        <v>18.42689233893741</v>
      </c>
      <c r="AB52" s="46">
        <f t="shared" si="41"/>
        <v>7.923940593567953</v>
      </c>
      <c r="AD52" s="167">
        <f t="shared" si="42"/>
        <v>99.324487005140924</v>
      </c>
      <c r="AE52" s="119">
        <f t="shared" si="43"/>
        <v>28.219508366863664</v>
      </c>
      <c r="AF52" s="119">
        <f t="shared" si="44"/>
        <v>397.29794802056369</v>
      </c>
      <c r="AG52" s="119">
        <f t="shared" si="45"/>
        <v>326.19296938228644</v>
      </c>
      <c r="AH52" s="119">
        <f t="shared" si="46"/>
        <v>67.876126170833217</v>
      </c>
      <c r="AI52" s="168">
        <f t="shared" si="47"/>
        <v>166.10750639314995</v>
      </c>
      <c r="AJ52" s="136"/>
      <c r="AK52" s="58">
        <f t="shared" si="48"/>
        <v>-99.324487005140924</v>
      </c>
      <c r="AL52" s="59">
        <f t="shared" si="24"/>
        <v>-158.496426665374</v>
      </c>
      <c r="AM52" s="64">
        <f t="shared" si="49"/>
        <v>198.64897401028185</v>
      </c>
      <c r="AN52" s="64">
        <f t="shared" si="25"/>
        <v>139.47703435004877</v>
      </c>
      <c r="AO52" s="59">
        <f t="shared" si="50"/>
        <v>-5.0188951908895234</v>
      </c>
      <c r="AP52" s="60">
        <f t="shared" si="26"/>
        <v>-20.60842863908772</v>
      </c>
      <c r="AQ52" s="4"/>
      <c r="AZ52" s="33"/>
      <c r="BA52" s="4"/>
      <c r="BB52" s="4"/>
      <c r="BC52" s="4"/>
    </row>
    <row r="53" spans="3:55" ht="35.1" customHeight="1" x14ac:dyDescent="0.75">
      <c r="C53" s="15" t="s">
        <v>85</v>
      </c>
      <c r="D53" s="25"/>
      <c r="E53" s="25"/>
      <c r="F53" s="25">
        <f>16/1000</f>
        <v>1.6E-2</v>
      </c>
      <c r="G53" s="25">
        <f>G54</f>
        <v>1.9285000000000003</v>
      </c>
      <c r="H53" s="25">
        <v>0.17</v>
      </c>
      <c r="I53" s="14">
        <f>H53/G53</f>
        <v>8.8151413015296859E-2</v>
      </c>
      <c r="K53" s="144">
        <v>2</v>
      </c>
      <c r="L53" s="145">
        <v>48</v>
      </c>
      <c r="M53" s="146">
        <f t="shared" si="28"/>
        <v>217.43954726757892</v>
      </c>
      <c r="N53" s="146">
        <f t="shared" si="29"/>
        <v>79.790296033107609</v>
      </c>
      <c r="O53" s="146">
        <f t="shared" si="30"/>
        <v>37.54289302223544</v>
      </c>
      <c r="P53" s="146">
        <f t="shared" si="31"/>
        <v>10.162053468382178</v>
      </c>
      <c r="Q53" s="146">
        <f t="shared" si="32"/>
        <v>144.55941872688823</v>
      </c>
      <c r="R53" s="146">
        <f t="shared" si="23"/>
        <v>361.99896599446714</v>
      </c>
      <c r="S53" s="147">
        <f t="shared" si="33"/>
        <v>217.99896599446714</v>
      </c>
      <c r="U53" s="43">
        <f t="shared" si="34"/>
        <v>6.0250720878181792</v>
      </c>
      <c r="V53" s="47">
        <f t="shared" si="35"/>
        <v>14.974927912181821</v>
      </c>
      <c r="W53" s="47">
        <f t="shared" si="36"/>
        <v>20.584315798560613</v>
      </c>
      <c r="X53" s="47">
        <f t="shared" si="37"/>
        <v>6.1227728960087893</v>
      </c>
      <c r="Y53" s="57">
        <f t="shared" si="38"/>
        <v>18.563903216393108</v>
      </c>
      <c r="Z53" s="47">
        <f t="shared" si="39"/>
        <v>6.5976428609310132</v>
      </c>
      <c r="AA53" s="57">
        <f t="shared" si="40"/>
        <v>18.183497334029877</v>
      </c>
      <c r="AB53" s="46">
        <f t="shared" si="41"/>
        <v>6.6870519893478635</v>
      </c>
      <c r="AD53" s="167">
        <f t="shared" si="42"/>
        <v>108.71977363378946</v>
      </c>
      <c r="AE53" s="119">
        <f t="shared" si="43"/>
        <v>44.510069666897067</v>
      </c>
      <c r="AF53" s="119">
        <f t="shared" si="44"/>
        <v>434.87909453515783</v>
      </c>
      <c r="AG53" s="119">
        <f t="shared" si="45"/>
        <v>370.6693905682655</v>
      </c>
      <c r="AH53" s="119">
        <f t="shared" si="46"/>
        <v>74.296654278713433</v>
      </c>
      <c r="AI53" s="168">
        <f t="shared" si="47"/>
        <v>195.44114803690996</v>
      </c>
      <c r="AJ53" s="136"/>
      <c r="AK53" s="58">
        <f t="shared" si="48"/>
        <v>-108.71977363378946</v>
      </c>
      <c r="AL53" s="59">
        <f t="shared" si="24"/>
        <v>-173.48889632757007</v>
      </c>
      <c r="AM53" s="64">
        <f t="shared" si="49"/>
        <v>217.43954726757892</v>
      </c>
      <c r="AN53" s="64">
        <f t="shared" si="25"/>
        <v>152.67042457379836</v>
      </c>
      <c r="AO53" s="59">
        <f t="shared" si="50"/>
        <v>-5.4936417543941758</v>
      </c>
      <c r="AP53" s="60">
        <f t="shared" si="26"/>
        <v>-22.557817957557177</v>
      </c>
      <c r="AQ53" s="4"/>
      <c r="AZ53" s="33"/>
      <c r="BA53" s="4"/>
      <c r="BB53" s="4"/>
      <c r="BC53" s="4"/>
    </row>
    <row r="54" spans="3:55" ht="35.1" customHeight="1" x14ac:dyDescent="0.75">
      <c r="C54" s="16" t="s">
        <v>86</v>
      </c>
      <c r="D54" s="17">
        <v>0.8</v>
      </c>
      <c r="E54" s="17">
        <f>1/D54</f>
        <v>1.25</v>
      </c>
      <c r="F54" s="17">
        <v>4.0000000000000001E-3</v>
      </c>
      <c r="G54" s="17">
        <f>((1.05)*(1.34)+(0.51)*(0.85)+(0.4)*(0.22))</f>
        <v>1.9285000000000003</v>
      </c>
      <c r="H54" s="17">
        <f>F54/D54</f>
        <v>5.0000000000000001E-3</v>
      </c>
      <c r="I54" s="18">
        <f>F54/(D54*G54)</f>
        <v>2.5926886180969661E-3</v>
      </c>
      <c r="K54" s="144">
        <v>3</v>
      </c>
      <c r="L54" s="145">
        <v>49</v>
      </c>
      <c r="M54" s="146">
        <f t="shared" si="28"/>
        <v>228.37402928138135</v>
      </c>
      <c r="N54" s="146">
        <f t="shared" si="29"/>
        <v>83.80274716177162</v>
      </c>
      <c r="O54" s="146">
        <f t="shared" si="30"/>
        <v>39.430829663276043</v>
      </c>
      <c r="P54" s="146">
        <f t="shared" si="31"/>
        <v>10.673077301303353</v>
      </c>
      <c r="Q54" s="146">
        <f t="shared" si="32"/>
        <v>151.82894436681113</v>
      </c>
      <c r="R54" s="146">
        <f t="shared" si="23"/>
        <v>380.20297364819248</v>
      </c>
      <c r="S54" s="147">
        <f t="shared" si="33"/>
        <v>236.20297364819248</v>
      </c>
      <c r="U54" s="43">
        <f t="shared" si="34"/>
        <v>5.2720210353698418</v>
      </c>
      <c r="V54" s="47">
        <f t="shared" si="35"/>
        <v>15.727978964630157</v>
      </c>
      <c r="W54" s="47">
        <f t="shared" si="36"/>
        <v>20.563412096905701</v>
      </c>
      <c r="X54" s="47">
        <f t="shared" si="37"/>
        <v>5.3746349688098327</v>
      </c>
      <c r="Y54" s="57">
        <f t="shared" si="38"/>
        <v>18.441398102677745</v>
      </c>
      <c r="Z54" s="47">
        <f t="shared" si="39"/>
        <v>5.8733849369586419</v>
      </c>
      <c r="AA54" s="57">
        <f t="shared" si="40"/>
        <v>18.041862575634347</v>
      </c>
      <c r="AB54" s="46">
        <f t="shared" si="41"/>
        <v>5.9672902231298162</v>
      </c>
      <c r="AD54" s="167">
        <f t="shared" si="42"/>
        <v>114.18701464069068</v>
      </c>
      <c r="AE54" s="119">
        <f t="shared" si="43"/>
        <v>53.989761802462283</v>
      </c>
      <c r="AF54" s="119">
        <f t="shared" si="44"/>
        <v>456.74805856276271</v>
      </c>
      <c r="AG54" s="119">
        <f t="shared" si="45"/>
        <v>396.55080572453437</v>
      </c>
      <c r="AH54" s="119">
        <f t="shared" si="46"/>
        <v>78.032844130583214</v>
      </c>
      <c r="AI54" s="168">
        <f t="shared" si="47"/>
        <v>212.51078037654395</v>
      </c>
      <c r="AJ54" s="136"/>
      <c r="AK54" s="58">
        <f t="shared" si="48"/>
        <v>-114.18701464069068</v>
      </c>
      <c r="AL54" s="59">
        <f t="shared" si="24"/>
        <v>-182.2132118457302</v>
      </c>
      <c r="AM54" s="64">
        <f t="shared" si="49"/>
        <v>228.37402928138135</v>
      </c>
      <c r="AN54" s="64">
        <f t="shared" si="25"/>
        <v>160.34783207634189</v>
      </c>
      <c r="AO54" s="59">
        <f t="shared" si="50"/>
        <v>-5.7699030311884059</v>
      </c>
      <c r="AP54" s="60">
        <f t="shared" si="26"/>
        <v>-23.692193271648534</v>
      </c>
      <c r="AQ54" s="4"/>
      <c r="AZ54" s="33"/>
      <c r="BA54" s="4"/>
      <c r="BB54" s="4"/>
      <c r="BC54" s="4"/>
    </row>
    <row r="55" spans="3:55" ht="35.1" customHeight="1" x14ac:dyDescent="0.75">
      <c r="C55" s="34" t="s">
        <v>87</v>
      </c>
      <c r="D55" s="25"/>
      <c r="E55" s="25"/>
      <c r="F55" s="25"/>
      <c r="G55" s="25"/>
      <c r="H55" s="32"/>
      <c r="I55" s="14"/>
      <c r="K55" s="144">
        <v>3</v>
      </c>
      <c r="L55" s="145">
        <v>50</v>
      </c>
      <c r="M55" s="146">
        <f t="shared" si="28"/>
        <v>245.88405602408434</v>
      </c>
      <c r="N55" s="146">
        <f t="shared" si="29"/>
        <v>90.228120259281823</v>
      </c>
      <c r="O55" s="146">
        <f t="shared" si="30"/>
        <v>42.45409322815469</v>
      </c>
      <c r="P55" s="146">
        <f t="shared" si="31"/>
        <v>11.49140970784199</v>
      </c>
      <c r="Q55" s="146">
        <f t="shared" si="32"/>
        <v>163.47006172391497</v>
      </c>
      <c r="R55" s="146">
        <f t="shared" si="23"/>
        <v>409.35411774799934</v>
      </c>
      <c r="S55" s="147">
        <f t="shared" si="33"/>
        <v>265.35411774799934</v>
      </c>
      <c r="U55" s="43">
        <f t="shared" si="34"/>
        <v>4.0661162608824393</v>
      </c>
      <c r="V55" s="47">
        <f t="shared" si="35"/>
        <v>16.933883739117562</v>
      </c>
      <c r="W55" s="47">
        <f t="shared" si="36"/>
        <v>20.52993777461618</v>
      </c>
      <c r="X55" s="47">
        <f t="shared" si="37"/>
        <v>4.1765978696634569</v>
      </c>
      <c r="Y55" s="57">
        <f t="shared" si="38"/>
        <v>18.24522348603233</v>
      </c>
      <c r="Z55" s="47">
        <f t="shared" si="39"/>
        <v>4.7135882862016398</v>
      </c>
      <c r="AA55" s="57">
        <f t="shared" si="40"/>
        <v>17.815054538081995</v>
      </c>
      <c r="AB55" s="46">
        <f t="shared" si="41"/>
        <v>4.814693533232254</v>
      </c>
      <c r="AD55" s="167">
        <f t="shared" si="42"/>
        <v>122.94202801204217</v>
      </c>
      <c r="AE55" s="119">
        <f t="shared" si="43"/>
        <v>69.170148271323995</v>
      </c>
      <c r="AF55" s="119">
        <f t="shared" si="44"/>
        <v>491.76811204816869</v>
      </c>
      <c r="AG55" s="119">
        <f t="shared" si="45"/>
        <v>437.99623230745055</v>
      </c>
      <c r="AH55" s="119">
        <f t="shared" si="46"/>
        <v>84.015823858335835</v>
      </c>
      <c r="AI55" s="168">
        <f t="shared" si="47"/>
        <v>239.84538281841685</v>
      </c>
      <c r="AJ55" s="136"/>
      <c r="AK55" s="58">
        <f t="shared" si="48"/>
        <v>-122.94202801204217</v>
      </c>
      <c r="AL55" s="59">
        <f t="shared" si="24"/>
        <v>-196.18396947667534</v>
      </c>
      <c r="AM55" s="64">
        <f t="shared" si="49"/>
        <v>245.88405602408434</v>
      </c>
      <c r="AN55" s="64">
        <f t="shared" si="25"/>
        <v>172.64211455945122</v>
      </c>
      <c r="AO55" s="59">
        <f t="shared" si="50"/>
        <v>-6.2122964009459878</v>
      </c>
      <c r="AP55" s="60">
        <f t="shared" si="26"/>
        <v>-25.508734929582488</v>
      </c>
      <c r="AQ55" s="4"/>
      <c r="AZ55" s="33"/>
      <c r="BA55" s="4"/>
      <c r="BB55" s="4"/>
      <c r="BC55" s="4"/>
    </row>
    <row r="56" spans="3:55" ht="35.1" customHeight="1" x14ac:dyDescent="0.75">
      <c r="C56" s="19"/>
      <c r="D56" s="132" t="s">
        <v>88</v>
      </c>
      <c r="E56" s="12"/>
      <c r="F56" s="12"/>
      <c r="G56" s="12"/>
      <c r="H56" s="227" t="s">
        <v>89</v>
      </c>
      <c r="I56" s="13">
        <f>I59-I57-I58</f>
        <v>0.26016269973017819</v>
      </c>
      <c r="K56" s="144">
        <v>3</v>
      </c>
      <c r="L56" s="145">
        <v>51</v>
      </c>
      <c r="M56" s="146">
        <f t="shared" si="28"/>
        <v>260.92025686636504</v>
      </c>
      <c r="N56" s="146">
        <f t="shared" si="29"/>
        <v>95.745713224753032</v>
      </c>
      <c r="O56" s="146">
        <f t="shared" si="30"/>
        <v>45.050228507023348</v>
      </c>
      <c r="P56" s="146">
        <f t="shared" si="31"/>
        <v>12.194127676310517</v>
      </c>
      <c r="Q56" s="146">
        <f t="shared" si="32"/>
        <v>173.46651582315937</v>
      </c>
      <c r="R56" s="146">
        <f t="shared" si="23"/>
        <v>434.38677268952438</v>
      </c>
      <c r="S56" s="147">
        <f t="shared" si="33"/>
        <v>290.38677268952438</v>
      </c>
      <c r="U56" s="43">
        <f t="shared" si="34"/>
        <v>3.0305823549497091</v>
      </c>
      <c r="V56" s="47">
        <f t="shared" si="35"/>
        <v>17.969417645050292</v>
      </c>
      <c r="W56" s="47">
        <f t="shared" si="36"/>
        <v>20.50119272240121</v>
      </c>
      <c r="X56" s="47">
        <f t="shared" si="37"/>
        <v>3.1478200897108799</v>
      </c>
      <c r="Y56" s="57">
        <f t="shared" si="38"/>
        <v>18.076764523668547</v>
      </c>
      <c r="Z56" s="47">
        <f t="shared" si="39"/>
        <v>3.7176483237310438</v>
      </c>
      <c r="AA56" s="57">
        <f t="shared" si="40"/>
        <v>17.620290060826022</v>
      </c>
      <c r="AB56" s="46">
        <f t="shared" si="41"/>
        <v>3.8249363173176674</v>
      </c>
      <c r="AD56" s="167">
        <f t="shared" si="42"/>
        <v>130.46012843318252</v>
      </c>
      <c r="AE56" s="119">
        <f t="shared" si="43"/>
        <v>82.205841657935537</v>
      </c>
      <c r="AF56" s="119">
        <f t="shared" si="44"/>
        <v>521.84051373273007</v>
      </c>
      <c r="AG56" s="119">
        <f t="shared" si="45"/>
        <v>473.58622695748306</v>
      </c>
      <c r="AH56" s="119">
        <f t="shared" si="46"/>
        <v>89.153525024855853</v>
      </c>
      <c r="AI56" s="168">
        <f t="shared" si="47"/>
        <v>263.31813807455478</v>
      </c>
      <c r="AJ56" s="136"/>
      <c r="AK56" s="58">
        <f t="shared" si="48"/>
        <v>-130.46012843318252</v>
      </c>
      <c r="AL56" s="59">
        <f t="shared" si="24"/>
        <v>-208.18093103158884</v>
      </c>
      <c r="AM56" s="64">
        <f t="shared" si="49"/>
        <v>260.92025686636504</v>
      </c>
      <c r="AN56" s="64">
        <f t="shared" si="25"/>
        <v>183.19945426795869</v>
      </c>
      <c r="AO56" s="59">
        <f t="shared" si="50"/>
        <v>-6.5921881998971799</v>
      </c>
      <c r="AP56" s="60">
        <f t="shared" si="26"/>
        <v>-27.068634614969596</v>
      </c>
      <c r="AQ56" s="4"/>
      <c r="AZ56" s="33"/>
      <c r="BA56" s="4"/>
      <c r="BB56" s="4"/>
      <c r="BC56" s="4"/>
    </row>
    <row r="57" spans="3:55" ht="35.1" customHeight="1" x14ac:dyDescent="0.75">
      <c r="C57" s="15" t="s">
        <v>73</v>
      </c>
      <c r="D57" s="25">
        <v>4.2</v>
      </c>
      <c r="E57" s="25"/>
      <c r="F57" s="25"/>
      <c r="G57" s="25">
        <f>G54</f>
        <v>1.9285000000000003</v>
      </c>
      <c r="H57" s="25">
        <f>1/D57</f>
        <v>0.23809523809523808</v>
      </c>
      <c r="I57" s="14">
        <f>1/(D57*G57)</f>
        <v>0.12346136276652218</v>
      </c>
      <c r="K57" s="144">
        <v>3</v>
      </c>
      <c r="L57" s="145">
        <v>52</v>
      </c>
      <c r="M57" s="146">
        <f t="shared" si="28"/>
        <v>272.45793956931908</v>
      </c>
      <c r="N57" s="146">
        <f t="shared" si="29"/>
        <v>99.97951121584201</v>
      </c>
      <c r="O57" s="146">
        <f t="shared" si="30"/>
        <v>47.042313170943572</v>
      </c>
      <c r="P57" s="146">
        <f t="shared" si="31"/>
        <v>12.733342138454173</v>
      </c>
      <c r="Q57" s="146">
        <f t="shared" si="32"/>
        <v>181.13706483760262</v>
      </c>
      <c r="R57" s="146">
        <f t="shared" si="23"/>
        <v>453.5950044069217</v>
      </c>
      <c r="S57" s="147">
        <f t="shared" si="33"/>
        <v>309.5950044069217</v>
      </c>
      <c r="U57" s="43">
        <f t="shared" si="34"/>
        <v>2.2359892419602483</v>
      </c>
      <c r="V57" s="47">
        <f t="shared" si="35"/>
        <v>18.764010758039753</v>
      </c>
      <c r="W57" s="47">
        <f t="shared" si="36"/>
        <v>20.4791358680658</v>
      </c>
      <c r="X57" s="47">
        <f t="shared" si="37"/>
        <v>2.3584111345201761</v>
      </c>
      <c r="Y57" s="57">
        <f t="shared" si="38"/>
        <v>17.947501415479884</v>
      </c>
      <c r="Z57" s="47">
        <f t="shared" si="39"/>
        <v>2.9534367121205918</v>
      </c>
      <c r="AA57" s="57">
        <f t="shared" si="40"/>
        <v>17.470842021127897</v>
      </c>
      <c r="AB57" s="46">
        <f t="shared" si="41"/>
        <v>3.0654688939994763</v>
      </c>
      <c r="AD57" s="167">
        <f t="shared" si="42"/>
        <v>136.22896978465954</v>
      </c>
      <c r="AE57" s="119">
        <f t="shared" si="43"/>
        <v>92.208481000501536</v>
      </c>
      <c r="AF57" s="119">
        <f t="shared" si="44"/>
        <v>544.91587913863816</v>
      </c>
      <c r="AG57" s="119">
        <f t="shared" si="45"/>
        <v>500.89539035448013</v>
      </c>
      <c r="AH57" s="119">
        <f t="shared" si="46"/>
        <v>93.095821786097702</v>
      </c>
      <c r="AI57" s="168">
        <f t="shared" si="47"/>
        <v>281.32941666481452</v>
      </c>
      <c r="AJ57" s="136"/>
      <c r="AK57" s="58">
        <f t="shared" si="48"/>
        <v>-136.22896978465954</v>
      </c>
      <c r="AL57" s="59">
        <f t="shared" si="24"/>
        <v>-217.38652340642017</v>
      </c>
      <c r="AM57" s="64">
        <f t="shared" si="49"/>
        <v>272.45793956931908</v>
      </c>
      <c r="AN57" s="64">
        <f t="shared" si="25"/>
        <v>191.30038594755842</v>
      </c>
      <c r="AO57" s="59">
        <f t="shared" si="50"/>
        <v>-6.8836894297443081</v>
      </c>
      <c r="AP57" s="60">
        <f t="shared" si="26"/>
        <v>-28.265587742107186</v>
      </c>
      <c r="AQ57" s="4"/>
      <c r="AZ57" s="33"/>
      <c r="BA57" s="4"/>
      <c r="BB57" s="4"/>
      <c r="BC57" s="4"/>
    </row>
    <row r="58" spans="3:55" ht="35.1" customHeight="1" x14ac:dyDescent="0.75">
      <c r="C58" s="15" t="s">
        <v>74</v>
      </c>
      <c r="D58" s="25">
        <v>34</v>
      </c>
      <c r="E58" s="25"/>
      <c r="F58" s="25"/>
      <c r="G58" s="25">
        <f>G54</f>
        <v>1.9285000000000003</v>
      </c>
      <c r="H58" s="25">
        <f>1/D58</f>
        <v>2.9411764705882353E-2</v>
      </c>
      <c r="I58" s="14">
        <f>1/(D58*G58)</f>
        <v>1.5251109518217447E-2</v>
      </c>
      <c r="K58" s="144">
        <v>3</v>
      </c>
      <c r="L58" s="145">
        <v>53</v>
      </c>
      <c r="M58" s="146">
        <f t="shared" si="28"/>
        <v>279.71083012366216</v>
      </c>
      <c r="N58" s="146">
        <f t="shared" si="29"/>
        <v>102.64098789613793</v>
      </c>
      <c r="O58" s="146">
        <f t="shared" si="30"/>
        <v>48.294589942144725</v>
      </c>
      <c r="P58" s="146">
        <f t="shared" si="31"/>
        <v>13.072306519771885</v>
      </c>
      <c r="Q58" s="146">
        <f t="shared" si="32"/>
        <v>185.95897352809183</v>
      </c>
      <c r="R58" s="146">
        <f t="shared" si="23"/>
        <v>465.66980365175402</v>
      </c>
      <c r="S58" s="147">
        <f t="shared" si="33"/>
        <v>321.66980365175402</v>
      </c>
      <c r="U58" s="43">
        <f t="shared" si="34"/>
        <v>1.7364871294371012</v>
      </c>
      <c r="V58" s="47">
        <f t="shared" si="35"/>
        <v>19.263512870562899</v>
      </c>
      <c r="W58" s="47">
        <f t="shared" si="36"/>
        <v>20.465270349782234</v>
      </c>
      <c r="X58" s="47">
        <f t="shared" si="37"/>
        <v>1.8621679198276311</v>
      </c>
      <c r="Y58" s="57">
        <f t="shared" si="38"/>
        <v>17.866243228672012</v>
      </c>
      <c r="Z58" s="47">
        <f t="shared" si="39"/>
        <v>2.473033209782153</v>
      </c>
      <c r="AA58" s="57">
        <f t="shared" si="40"/>
        <v>17.376895055918489</v>
      </c>
      <c r="AB58" s="46">
        <f t="shared" si="41"/>
        <v>2.5880477130975725</v>
      </c>
      <c r="AD58" s="167">
        <f t="shared" si="42"/>
        <v>139.85541506183108</v>
      </c>
      <c r="AE58" s="119">
        <f t="shared" si="43"/>
        <v>98.496402957968996</v>
      </c>
      <c r="AF58" s="119">
        <f t="shared" si="44"/>
        <v>559.42166024732433</v>
      </c>
      <c r="AG58" s="119">
        <f t="shared" si="45"/>
        <v>518.0626481434623</v>
      </c>
      <c r="AH58" s="119">
        <f t="shared" si="46"/>
        <v>95.574053132736097</v>
      </c>
      <c r="AI58" s="168">
        <f t="shared" si="47"/>
        <v>292.65177971831486</v>
      </c>
      <c r="AJ58" s="136"/>
      <c r="AK58" s="58">
        <f t="shared" si="48"/>
        <v>-139.85541506183108</v>
      </c>
      <c r="AL58" s="59">
        <f t="shared" si="24"/>
        <v>-223.17340069378503</v>
      </c>
      <c r="AM58" s="64">
        <f t="shared" si="49"/>
        <v>279.71083012366216</v>
      </c>
      <c r="AN58" s="64">
        <f t="shared" si="25"/>
        <v>196.39284449170827</v>
      </c>
      <c r="AO58" s="59">
        <f t="shared" si="50"/>
        <v>-7.0669347634018322</v>
      </c>
      <c r="AP58" s="60">
        <f t="shared" si="26"/>
        <v>-29.018023933439167</v>
      </c>
      <c r="AQ58" s="4"/>
      <c r="AZ58" s="33"/>
      <c r="BA58" s="4"/>
      <c r="BB58" s="4"/>
      <c r="BC58" s="4"/>
    </row>
    <row r="59" spans="3:55" ht="35.1" customHeight="1" x14ac:dyDescent="0.75">
      <c r="C59" s="15"/>
      <c r="D59" s="25"/>
      <c r="E59" s="25"/>
      <c r="F59" s="25"/>
      <c r="G59" s="25"/>
      <c r="H59" s="32" t="s">
        <v>75</v>
      </c>
      <c r="I59" s="14">
        <f>1/(I60*G58)</f>
        <v>0.39887517201491784</v>
      </c>
      <c r="K59" s="144">
        <v>3</v>
      </c>
      <c r="L59" s="145">
        <v>54</v>
      </c>
      <c r="M59" s="146">
        <f t="shared" si="28"/>
        <v>282.18465602408429</v>
      </c>
      <c r="N59" s="146">
        <f t="shared" si="29"/>
        <v>103.54876802817687</v>
      </c>
      <c r="O59" s="146">
        <f t="shared" si="30"/>
        <v>48.721718228154685</v>
      </c>
      <c r="P59" s="146">
        <f t="shared" si="31"/>
        <v>13.187920957841985</v>
      </c>
      <c r="Q59" s="146">
        <f t="shared" si="32"/>
        <v>187.6036367859511</v>
      </c>
      <c r="R59" s="146">
        <f t="shared" si="23"/>
        <v>469.78829281003539</v>
      </c>
      <c r="S59" s="147">
        <f t="shared" si="33"/>
        <v>325.78829281003539</v>
      </c>
      <c r="U59" s="43">
        <f t="shared" si="34"/>
        <v>1.5661162608824417</v>
      </c>
      <c r="V59" s="47">
        <f t="shared" si="35"/>
        <v>19.433883739117558</v>
      </c>
      <c r="W59" s="47">
        <f t="shared" si="36"/>
        <v>20.460541079707681</v>
      </c>
      <c r="X59" s="47">
        <f t="shared" si="37"/>
        <v>1.6929086006338461</v>
      </c>
      <c r="Y59" s="57">
        <f t="shared" si="38"/>
        <v>17.838527574390383</v>
      </c>
      <c r="Z59" s="47">
        <f t="shared" si="39"/>
        <v>2.3091765214957602</v>
      </c>
      <c r="AA59" s="57">
        <f t="shared" si="40"/>
        <v>17.344851495622116</v>
      </c>
      <c r="AB59" s="46">
        <f t="shared" si="41"/>
        <v>2.425208239114609</v>
      </c>
      <c r="AD59" s="167">
        <f t="shared" si="42"/>
        <v>141.09232801204215</v>
      </c>
      <c r="AE59" s="119">
        <f t="shared" si="43"/>
        <v>100.641096040219</v>
      </c>
      <c r="AF59" s="119">
        <f t="shared" si="44"/>
        <v>564.36931204816858</v>
      </c>
      <c r="AG59" s="119">
        <f t="shared" si="45"/>
        <v>523.9180800763454</v>
      </c>
      <c r="AH59" s="119">
        <f t="shared" si="46"/>
        <v>96.419331693968616</v>
      </c>
      <c r="AI59" s="168">
        <f t="shared" si="47"/>
        <v>296.5136269040496</v>
      </c>
      <c r="AJ59" s="136"/>
      <c r="AK59" s="58">
        <f t="shared" si="48"/>
        <v>-141.09232801204215</v>
      </c>
      <c r="AL59" s="59">
        <f t="shared" si="24"/>
        <v>-225.14719676981639</v>
      </c>
      <c r="AM59" s="64">
        <f t="shared" si="49"/>
        <v>282.18465602408429</v>
      </c>
      <c r="AN59" s="64">
        <f t="shared" si="25"/>
        <v>198.12978726631002</v>
      </c>
      <c r="AO59" s="59">
        <f t="shared" si="50"/>
        <v>-7.1294363342082505</v>
      </c>
      <c r="AP59" s="60">
        <f t="shared" si="26"/>
        <v>-29.274665905985785</v>
      </c>
      <c r="AQ59" s="4"/>
      <c r="AZ59" s="33"/>
      <c r="BA59" s="4"/>
      <c r="BB59" s="4"/>
      <c r="BC59" s="4"/>
    </row>
    <row r="60" spans="3:55" ht="35.1" customHeight="1" x14ac:dyDescent="0.75">
      <c r="C60" s="16"/>
      <c r="D60" s="17"/>
      <c r="E60" s="17"/>
      <c r="F60" s="17"/>
      <c r="G60" s="17"/>
      <c r="H60" s="20" t="s">
        <v>76</v>
      </c>
      <c r="I60" s="18">
        <v>1.3</v>
      </c>
      <c r="K60" s="144">
        <v>3</v>
      </c>
      <c r="L60" s="145">
        <v>55</v>
      </c>
      <c r="M60" s="146">
        <f t="shared" si="28"/>
        <v>279.71083012366216</v>
      </c>
      <c r="N60" s="146">
        <f t="shared" si="29"/>
        <v>102.64098789613793</v>
      </c>
      <c r="O60" s="146">
        <f t="shared" si="30"/>
        <v>48.294589942144725</v>
      </c>
      <c r="P60" s="146">
        <f t="shared" si="31"/>
        <v>13.072306519771885</v>
      </c>
      <c r="Q60" s="146">
        <f t="shared" si="32"/>
        <v>185.95897352809183</v>
      </c>
      <c r="R60" s="146">
        <f t="shared" si="23"/>
        <v>465.66980365175402</v>
      </c>
      <c r="S60" s="147">
        <f t="shared" si="33"/>
        <v>321.66980365175402</v>
      </c>
      <c r="U60" s="43">
        <f t="shared" si="34"/>
        <v>1.7364871294371012</v>
      </c>
      <c r="V60" s="47">
        <f t="shared" si="35"/>
        <v>19.263512870562899</v>
      </c>
      <c r="W60" s="47">
        <f t="shared" si="36"/>
        <v>20.465270349782234</v>
      </c>
      <c r="X60" s="47">
        <f t="shared" si="37"/>
        <v>1.8621679198276311</v>
      </c>
      <c r="Y60" s="57">
        <f t="shared" si="38"/>
        <v>17.866243228672012</v>
      </c>
      <c r="Z60" s="47">
        <f t="shared" si="39"/>
        <v>2.473033209782153</v>
      </c>
      <c r="AA60" s="57">
        <f t="shared" si="40"/>
        <v>17.376895055918489</v>
      </c>
      <c r="AB60" s="46">
        <f t="shared" si="41"/>
        <v>2.5880477130975725</v>
      </c>
      <c r="AD60" s="167">
        <f t="shared" si="42"/>
        <v>139.85541506183108</v>
      </c>
      <c r="AE60" s="119">
        <f t="shared" si="43"/>
        <v>98.496402957968996</v>
      </c>
      <c r="AF60" s="119">
        <f t="shared" si="44"/>
        <v>559.42166024732433</v>
      </c>
      <c r="AG60" s="119">
        <f t="shared" si="45"/>
        <v>518.0626481434623</v>
      </c>
      <c r="AH60" s="119">
        <f t="shared" si="46"/>
        <v>95.574053132736097</v>
      </c>
      <c r="AI60" s="168">
        <f t="shared" si="47"/>
        <v>292.65177971831486</v>
      </c>
      <c r="AJ60" s="136"/>
      <c r="AK60" s="58">
        <f t="shared" si="48"/>
        <v>-139.85541506183108</v>
      </c>
      <c r="AL60" s="59">
        <f t="shared" si="24"/>
        <v>-223.17340069378503</v>
      </c>
      <c r="AM60" s="64">
        <f t="shared" si="49"/>
        <v>279.71083012366216</v>
      </c>
      <c r="AN60" s="64">
        <f t="shared" si="25"/>
        <v>196.39284449170827</v>
      </c>
      <c r="AO60" s="59">
        <f t="shared" si="50"/>
        <v>-7.0669347634018322</v>
      </c>
      <c r="AP60" s="60">
        <f t="shared" si="26"/>
        <v>-29.018023933439167</v>
      </c>
      <c r="AQ60" s="4"/>
      <c r="AZ60" s="33"/>
      <c r="BA60" s="4"/>
      <c r="BB60" s="4"/>
      <c r="BC60" s="4"/>
    </row>
    <row r="61" spans="3:55" ht="35.1" customHeight="1" x14ac:dyDescent="0.75">
      <c r="K61" s="144">
        <v>3</v>
      </c>
      <c r="L61" s="145">
        <v>56</v>
      </c>
      <c r="M61" s="146">
        <f t="shared" si="28"/>
        <v>272.45793956931908</v>
      </c>
      <c r="N61" s="146">
        <f t="shared" si="29"/>
        <v>99.97951121584201</v>
      </c>
      <c r="O61" s="146">
        <f t="shared" si="30"/>
        <v>47.042313170943572</v>
      </c>
      <c r="P61" s="146">
        <f t="shared" si="31"/>
        <v>12.733342138454173</v>
      </c>
      <c r="Q61" s="146">
        <f t="shared" si="32"/>
        <v>181.13706483760262</v>
      </c>
      <c r="R61" s="146">
        <f t="shared" si="23"/>
        <v>453.5950044069217</v>
      </c>
      <c r="S61" s="147">
        <f t="shared" si="33"/>
        <v>309.5950044069217</v>
      </c>
      <c r="U61" s="43">
        <f t="shared" si="34"/>
        <v>2.2359892419602456</v>
      </c>
      <c r="V61" s="47">
        <f t="shared" si="35"/>
        <v>18.764010758039753</v>
      </c>
      <c r="W61" s="47">
        <f t="shared" si="36"/>
        <v>20.4791358680658</v>
      </c>
      <c r="X61" s="47">
        <f t="shared" si="37"/>
        <v>2.3584111345201735</v>
      </c>
      <c r="Y61" s="57">
        <f t="shared" si="38"/>
        <v>17.947501415479884</v>
      </c>
      <c r="Z61" s="47">
        <f t="shared" si="39"/>
        <v>2.9534367121205891</v>
      </c>
      <c r="AA61" s="57">
        <f t="shared" si="40"/>
        <v>17.470842021127897</v>
      </c>
      <c r="AB61" s="46">
        <f t="shared" si="41"/>
        <v>3.0654688939994736</v>
      </c>
      <c r="AD61" s="167">
        <f t="shared" si="42"/>
        <v>136.22896978465954</v>
      </c>
      <c r="AE61" s="119">
        <f t="shared" si="43"/>
        <v>92.208481000501536</v>
      </c>
      <c r="AF61" s="119">
        <f t="shared" si="44"/>
        <v>544.91587913863816</v>
      </c>
      <c r="AG61" s="119">
        <f t="shared" si="45"/>
        <v>500.89539035448013</v>
      </c>
      <c r="AH61" s="119">
        <f t="shared" si="46"/>
        <v>93.095821786097702</v>
      </c>
      <c r="AI61" s="168">
        <f t="shared" si="47"/>
        <v>281.32941666481452</v>
      </c>
      <c r="AJ61" s="136"/>
      <c r="AK61" s="58">
        <f t="shared" si="48"/>
        <v>-136.22896978465954</v>
      </c>
      <c r="AL61" s="59">
        <f t="shared" si="24"/>
        <v>-217.38652340642017</v>
      </c>
      <c r="AM61" s="64">
        <f t="shared" si="49"/>
        <v>272.45793956931908</v>
      </c>
      <c r="AN61" s="64">
        <f t="shared" si="25"/>
        <v>191.30038594755842</v>
      </c>
      <c r="AO61" s="59">
        <f t="shared" si="50"/>
        <v>-6.8836894297443081</v>
      </c>
      <c r="AP61" s="60">
        <f t="shared" si="26"/>
        <v>-28.265587742107186</v>
      </c>
      <c r="AQ61" s="4"/>
      <c r="AZ61" s="33"/>
      <c r="BA61" s="4"/>
      <c r="BB61" s="4"/>
      <c r="BC61" s="4"/>
    </row>
    <row r="62" spans="3:55" ht="35.1" customHeight="1" x14ac:dyDescent="0.75">
      <c r="C62" s="348" t="s">
        <v>90</v>
      </c>
      <c r="D62" s="349"/>
      <c r="E62" s="349"/>
      <c r="F62" s="349"/>
      <c r="G62" s="349"/>
      <c r="H62" s="349"/>
      <c r="I62" s="350"/>
      <c r="K62" s="144">
        <v>3</v>
      </c>
      <c r="L62" s="145">
        <v>57</v>
      </c>
      <c r="M62" s="146">
        <f t="shared" si="28"/>
        <v>260.92025686636509</v>
      </c>
      <c r="N62" s="146">
        <f t="shared" si="29"/>
        <v>95.745713224753075</v>
      </c>
      <c r="O62" s="146">
        <f t="shared" si="30"/>
        <v>45.050228507023363</v>
      </c>
      <c r="P62" s="146">
        <f t="shared" si="31"/>
        <v>12.194127676310522</v>
      </c>
      <c r="Q62" s="146">
        <f t="shared" si="32"/>
        <v>173.46651582315945</v>
      </c>
      <c r="R62" s="146">
        <f t="shared" si="23"/>
        <v>434.38677268952455</v>
      </c>
      <c r="S62" s="147">
        <f t="shared" si="33"/>
        <v>290.38677268952455</v>
      </c>
      <c r="U62" s="43">
        <f t="shared" si="34"/>
        <v>3.0305823549496989</v>
      </c>
      <c r="V62" s="47">
        <f t="shared" si="35"/>
        <v>17.969417645050299</v>
      </c>
      <c r="W62" s="47">
        <f t="shared" si="36"/>
        <v>20.50119272240121</v>
      </c>
      <c r="X62" s="47">
        <f t="shared" si="37"/>
        <v>3.1478200897108697</v>
      </c>
      <c r="Y62" s="57">
        <f t="shared" si="38"/>
        <v>18.076764523668547</v>
      </c>
      <c r="Z62" s="47">
        <f t="shared" si="39"/>
        <v>3.7176483237310336</v>
      </c>
      <c r="AA62" s="57">
        <f t="shared" si="40"/>
        <v>17.620290060826019</v>
      </c>
      <c r="AB62" s="46">
        <f t="shared" si="41"/>
        <v>3.8249363173176576</v>
      </c>
      <c r="AD62" s="167">
        <f t="shared" si="42"/>
        <v>130.46012843318255</v>
      </c>
      <c r="AE62" s="119">
        <f t="shared" si="43"/>
        <v>82.205841657935622</v>
      </c>
      <c r="AF62" s="119">
        <f t="shared" si="44"/>
        <v>521.84051373273019</v>
      </c>
      <c r="AG62" s="119">
        <f t="shared" si="45"/>
        <v>473.58622695748329</v>
      </c>
      <c r="AH62" s="119">
        <f t="shared" si="46"/>
        <v>89.153525024855895</v>
      </c>
      <c r="AI62" s="168">
        <f t="shared" si="47"/>
        <v>263.31813807455489</v>
      </c>
      <c r="AJ62" s="136"/>
      <c r="AK62" s="58">
        <f t="shared" si="48"/>
        <v>-130.46012843318255</v>
      </c>
      <c r="AL62" s="59">
        <f t="shared" si="24"/>
        <v>-208.18093103158893</v>
      </c>
      <c r="AM62" s="64">
        <f t="shared" si="49"/>
        <v>260.92025686636509</v>
      </c>
      <c r="AN62" s="64">
        <f t="shared" si="25"/>
        <v>183.19945426795874</v>
      </c>
      <c r="AO62" s="59">
        <f t="shared" si="50"/>
        <v>-6.5921881998971799</v>
      </c>
      <c r="AP62" s="60">
        <f t="shared" si="26"/>
        <v>-27.068634614969653</v>
      </c>
      <c r="AQ62" s="4"/>
      <c r="AZ62" s="33"/>
      <c r="BA62" s="4"/>
      <c r="BB62" s="4"/>
      <c r="BC62" s="4"/>
    </row>
    <row r="63" spans="3:55" ht="35.1" customHeight="1" x14ac:dyDescent="0.75">
      <c r="C63" s="351"/>
      <c r="D63" s="352"/>
      <c r="E63" s="352"/>
      <c r="F63" s="352"/>
      <c r="G63" s="352"/>
      <c r="H63" s="352"/>
      <c r="I63" s="353"/>
      <c r="K63" s="144">
        <v>3</v>
      </c>
      <c r="L63" s="145">
        <v>58</v>
      </c>
      <c r="M63" s="146">
        <f t="shared" si="28"/>
        <v>245.88405602408429</v>
      </c>
      <c r="N63" s="146">
        <f t="shared" si="29"/>
        <v>90.228120259281809</v>
      </c>
      <c r="O63" s="146">
        <f t="shared" si="30"/>
        <v>42.454093228154683</v>
      </c>
      <c r="P63" s="146">
        <f t="shared" si="31"/>
        <v>11.491409707841989</v>
      </c>
      <c r="Q63" s="146">
        <f t="shared" si="32"/>
        <v>163.47006172391494</v>
      </c>
      <c r="R63" s="146">
        <f t="shared" si="23"/>
        <v>409.35411774799923</v>
      </c>
      <c r="S63" s="147">
        <f t="shared" si="33"/>
        <v>265.35411774799923</v>
      </c>
      <c r="U63" s="43">
        <f t="shared" si="34"/>
        <v>4.0661162608824419</v>
      </c>
      <c r="V63" s="47">
        <f t="shared" si="35"/>
        <v>16.933883739117558</v>
      </c>
      <c r="W63" s="47">
        <f t="shared" si="36"/>
        <v>20.52993777461618</v>
      </c>
      <c r="X63" s="47">
        <f t="shared" si="37"/>
        <v>4.1765978696634596</v>
      </c>
      <c r="Y63" s="57">
        <f t="shared" si="38"/>
        <v>18.24522348603233</v>
      </c>
      <c r="Z63" s="47">
        <f t="shared" si="39"/>
        <v>4.7135882862016425</v>
      </c>
      <c r="AA63" s="57">
        <f t="shared" si="40"/>
        <v>17.815054538081995</v>
      </c>
      <c r="AB63" s="46">
        <f t="shared" si="41"/>
        <v>4.8146935332322567</v>
      </c>
      <c r="AD63" s="167">
        <f t="shared" si="42"/>
        <v>122.94202801204214</v>
      </c>
      <c r="AE63" s="119">
        <f t="shared" si="43"/>
        <v>69.170148271323967</v>
      </c>
      <c r="AF63" s="119">
        <f t="shared" si="44"/>
        <v>491.76811204816858</v>
      </c>
      <c r="AG63" s="119">
        <f t="shared" si="45"/>
        <v>437.99623230745033</v>
      </c>
      <c r="AH63" s="119">
        <f t="shared" si="46"/>
        <v>84.015823858335807</v>
      </c>
      <c r="AI63" s="168">
        <f t="shared" si="47"/>
        <v>239.84538281841674</v>
      </c>
      <c r="AJ63" s="136"/>
      <c r="AK63" s="58">
        <f t="shared" si="48"/>
        <v>-122.94202801204214</v>
      </c>
      <c r="AL63" s="59">
        <f t="shared" si="24"/>
        <v>-196.18396947667526</v>
      </c>
      <c r="AM63" s="64">
        <f t="shared" si="49"/>
        <v>245.88405602408429</v>
      </c>
      <c r="AN63" s="64">
        <f t="shared" si="25"/>
        <v>172.6421145594511</v>
      </c>
      <c r="AO63" s="59">
        <f t="shared" si="50"/>
        <v>-6.212296400946002</v>
      </c>
      <c r="AP63" s="60">
        <f t="shared" si="26"/>
        <v>-25.508734929582488</v>
      </c>
      <c r="AQ63" s="4"/>
      <c r="AR63" s="33"/>
      <c r="AS63" s="33"/>
      <c r="AT63" s="33"/>
      <c r="AU63" s="33"/>
      <c r="AV63" s="33"/>
      <c r="AW63" s="33"/>
      <c r="AX63" s="33"/>
      <c r="AY63" s="33"/>
      <c r="AZ63" s="33"/>
      <c r="BA63" s="4"/>
      <c r="BB63" s="4"/>
      <c r="BC63" s="4"/>
    </row>
    <row r="64" spans="3:55" ht="35.1" customHeight="1" x14ac:dyDescent="0.75">
      <c r="C64" s="375" t="s">
        <v>91</v>
      </c>
      <c r="D64" s="373" t="s">
        <v>88</v>
      </c>
      <c r="E64" s="373" t="s">
        <v>60</v>
      </c>
      <c r="F64" s="373" t="s">
        <v>61</v>
      </c>
      <c r="G64" s="373" t="s">
        <v>82</v>
      </c>
      <c r="H64" s="373" t="s">
        <v>83</v>
      </c>
      <c r="I64" s="371" t="s">
        <v>64</v>
      </c>
      <c r="K64" s="144">
        <v>3</v>
      </c>
      <c r="L64" s="145">
        <v>59</v>
      </c>
      <c r="M64" s="146">
        <f t="shared" si="28"/>
        <v>228.37402928138147</v>
      </c>
      <c r="N64" s="146">
        <f t="shared" si="29"/>
        <v>83.802747161771649</v>
      </c>
      <c r="O64" s="146">
        <f t="shared" si="30"/>
        <v>39.430829663276064</v>
      </c>
      <c r="P64" s="146">
        <f t="shared" si="31"/>
        <v>10.673077301303358</v>
      </c>
      <c r="Q64" s="146">
        <f t="shared" si="32"/>
        <v>151.82894436681121</v>
      </c>
      <c r="R64" s="146">
        <f t="shared" si="23"/>
        <v>380.20297364819271</v>
      </c>
      <c r="S64" s="147">
        <f t="shared" si="33"/>
        <v>236.20297364819271</v>
      </c>
      <c r="U64" s="43">
        <f t="shared" si="34"/>
        <v>5.2720210353698365</v>
      </c>
      <c r="V64" s="47">
        <f t="shared" si="35"/>
        <v>15.727978964630164</v>
      </c>
      <c r="W64" s="47">
        <f t="shared" si="36"/>
        <v>20.563412096905701</v>
      </c>
      <c r="X64" s="47">
        <f t="shared" si="37"/>
        <v>5.3746349688098274</v>
      </c>
      <c r="Y64" s="57">
        <f t="shared" si="38"/>
        <v>18.441398102677741</v>
      </c>
      <c r="Z64" s="47">
        <f t="shared" si="39"/>
        <v>5.8733849369586366</v>
      </c>
      <c r="AA64" s="57">
        <f t="shared" si="40"/>
        <v>18.041862575634344</v>
      </c>
      <c r="AB64" s="46">
        <f t="shared" si="41"/>
        <v>5.9672902231298108</v>
      </c>
      <c r="AD64" s="167">
        <f t="shared" si="42"/>
        <v>114.18701464069073</v>
      </c>
      <c r="AE64" s="119">
        <f t="shared" si="43"/>
        <v>53.989761802462397</v>
      </c>
      <c r="AF64" s="119">
        <f t="shared" si="44"/>
        <v>456.74805856276294</v>
      </c>
      <c r="AG64" s="119">
        <f t="shared" si="45"/>
        <v>396.5508057245346</v>
      </c>
      <c r="AH64" s="119">
        <f t="shared" si="46"/>
        <v>78.032844130583257</v>
      </c>
      <c r="AI64" s="168">
        <f t="shared" si="47"/>
        <v>212.51078037654418</v>
      </c>
      <c r="AJ64" s="136"/>
      <c r="AK64" s="58">
        <f t="shared" si="48"/>
        <v>-114.18701464069073</v>
      </c>
      <c r="AL64" s="59">
        <f t="shared" si="24"/>
        <v>-182.21321184573031</v>
      </c>
      <c r="AM64" s="64">
        <f t="shared" si="49"/>
        <v>228.37402928138147</v>
      </c>
      <c r="AN64" s="64">
        <f t="shared" si="25"/>
        <v>160.34783207634189</v>
      </c>
      <c r="AO64" s="59">
        <f t="shared" si="50"/>
        <v>-5.7699030311883917</v>
      </c>
      <c r="AP64" s="60">
        <f t="shared" si="26"/>
        <v>-23.692193271648534</v>
      </c>
      <c r="AQ64" s="4"/>
      <c r="AR64" s="33"/>
      <c r="AS64" s="33"/>
      <c r="AT64" s="33"/>
      <c r="AU64" s="33"/>
      <c r="AV64" s="33"/>
      <c r="AW64" s="33"/>
      <c r="AX64" s="33"/>
      <c r="AY64" s="33"/>
      <c r="AZ64" s="33"/>
      <c r="BA64" s="4"/>
      <c r="BB64" s="4"/>
      <c r="BC64" s="4"/>
    </row>
    <row r="65" spans="3:55" ht="35.1" customHeight="1" x14ac:dyDescent="0.75">
      <c r="C65" s="376"/>
      <c r="D65" s="374"/>
      <c r="E65" s="374"/>
      <c r="F65" s="374"/>
      <c r="G65" s="374"/>
      <c r="H65" s="374"/>
      <c r="I65" s="372"/>
      <c r="K65" s="144">
        <v>3</v>
      </c>
      <c r="L65" s="145">
        <v>60</v>
      </c>
      <c r="M65" s="146">
        <f t="shared" si="28"/>
        <v>209.58345602408446</v>
      </c>
      <c r="N65" s="146">
        <f t="shared" si="29"/>
        <v>76.907472490386809</v>
      </c>
      <c r="O65" s="146">
        <f t="shared" si="30"/>
        <v>36.186468228154709</v>
      </c>
      <c r="P65" s="146">
        <f t="shared" si="31"/>
        <v>9.7948984578419971</v>
      </c>
      <c r="Q65" s="146">
        <f t="shared" si="32"/>
        <v>139.33648666187887</v>
      </c>
      <c r="R65" s="146">
        <f t="shared" si="23"/>
        <v>348.91994268596329</v>
      </c>
      <c r="S65" s="147">
        <f t="shared" si="33"/>
        <v>204.91994268596329</v>
      </c>
      <c r="U65" s="43">
        <f t="shared" si="34"/>
        <v>6.5661162608824304</v>
      </c>
      <c r="V65" s="47">
        <f t="shared" si="35"/>
        <v>14.433883739117569</v>
      </c>
      <c r="W65" s="47">
        <f t="shared" si="36"/>
        <v>20.599334469524681</v>
      </c>
      <c r="X65" s="47">
        <f t="shared" si="37"/>
        <v>6.6602871386930627</v>
      </c>
      <c r="Y65" s="57">
        <f t="shared" si="38"/>
        <v>18.651919397674277</v>
      </c>
      <c r="Z65" s="47">
        <f t="shared" si="39"/>
        <v>7.1180000509075141</v>
      </c>
      <c r="AA65" s="57">
        <f t="shared" si="40"/>
        <v>18.285257580541877</v>
      </c>
      <c r="AB65" s="46">
        <f t="shared" si="41"/>
        <v>7.2041788273498923</v>
      </c>
      <c r="AD65" s="167">
        <f t="shared" si="42"/>
        <v>104.79172801204223</v>
      </c>
      <c r="AE65" s="119">
        <f t="shared" si="43"/>
        <v>37.699200502429051</v>
      </c>
      <c r="AF65" s="119">
        <f t="shared" si="44"/>
        <v>419.16691204816891</v>
      </c>
      <c r="AG65" s="119">
        <f t="shared" si="45"/>
        <v>352.07438453855571</v>
      </c>
      <c r="AH65" s="119">
        <f t="shared" si="46"/>
        <v>71.612316022703055</v>
      </c>
      <c r="AI65" s="168">
        <f t="shared" si="47"/>
        <v>183.17713873278421</v>
      </c>
      <c r="AJ65" s="136"/>
      <c r="AK65" s="58">
        <f t="shared" si="48"/>
        <v>-104.79172801204223</v>
      </c>
      <c r="AL65" s="59">
        <f t="shared" si="24"/>
        <v>-167.22074218353424</v>
      </c>
      <c r="AM65" s="64">
        <f t="shared" si="49"/>
        <v>209.58345602408446</v>
      </c>
      <c r="AN65" s="64">
        <f t="shared" si="25"/>
        <v>147.15444185259241</v>
      </c>
      <c r="AO65" s="59">
        <f t="shared" si="50"/>
        <v>-5.2951564676837535</v>
      </c>
      <c r="AP65" s="60">
        <f t="shared" si="26"/>
        <v>-21.742803953179077</v>
      </c>
      <c r="AQ65" s="4"/>
      <c r="AR65" s="33"/>
      <c r="AS65" s="33"/>
      <c r="AT65" s="33"/>
      <c r="AU65" s="33"/>
      <c r="AV65" s="33"/>
      <c r="AW65" s="33"/>
      <c r="AX65" s="33"/>
      <c r="AY65" s="33"/>
      <c r="AZ65" s="33"/>
      <c r="BA65" s="4"/>
      <c r="BB65" s="4"/>
      <c r="BC65" s="4"/>
    </row>
    <row r="66" spans="3:55" ht="35.1" customHeight="1" x14ac:dyDescent="0.75">
      <c r="C66" s="191" t="s">
        <v>92</v>
      </c>
      <c r="D66" s="192"/>
      <c r="E66" s="192"/>
      <c r="F66" s="193">
        <f>3*(F54+F53+F52)</f>
        <v>7.2000000000000008E-2</v>
      </c>
      <c r="G66" s="193">
        <f>(2.38-G54)</f>
        <v>0.45149999999999957</v>
      </c>
      <c r="H66" s="193">
        <f>I66*G66</f>
        <v>0.51529696821027171</v>
      </c>
      <c r="I66" s="194">
        <f>I71-I67-I68</f>
        <v>1.1413000403328288</v>
      </c>
      <c r="K66" s="144">
        <v>3</v>
      </c>
      <c r="L66" s="145">
        <v>61</v>
      </c>
      <c r="M66" s="146">
        <f t="shared" si="28"/>
        <v>190.79288276678724</v>
      </c>
      <c r="N66" s="146">
        <f t="shared" si="29"/>
        <v>70.012197819001898</v>
      </c>
      <c r="O66" s="146">
        <f t="shared" si="30"/>
        <v>32.942106793033318</v>
      </c>
      <c r="P66" s="146">
        <f t="shared" si="31"/>
        <v>8.9167196143806269</v>
      </c>
      <c r="Q66" s="146">
        <f t="shared" si="32"/>
        <v>126.84402895694637</v>
      </c>
      <c r="R66" s="146">
        <f t="shared" si="23"/>
        <v>317.63691172373365</v>
      </c>
      <c r="S66" s="147">
        <f t="shared" si="33"/>
        <v>173.63691172373365</v>
      </c>
      <c r="U66" s="43">
        <f t="shared" si="34"/>
        <v>7.8602114863950412</v>
      </c>
      <c r="V66" s="47">
        <f t="shared" si="35"/>
        <v>13.139788513604959</v>
      </c>
      <c r="W66" s="47">
        <f t="shared" si="36"/>
        <v>20.635256842143658</v>
      </c>
      <c r="X66" s="47">
        <f t="shared" si="37"/>
        <v>7.9459393085763139</v>
      </c>
      <c r="Y66" s="57">
        <f t="shared" si="38"/>
        <v>18.862440692670816</v>
      </c>
      <c r="Z66" s="47">
        <f t="shared" si="39"/>
        <v>8.3626151648564075</v>
      </c>
      <c r="AA66" s="57">
        <f t="shared" si="40"/>
        <v>18.528652585449411</v>
      </c>
      <c r="AB66" s="46">
        <f t="shared" si="41"/>
        <v>8.441067431569989</v>
      </c>
      <c r="AD66" s="167">
        <f t="shared" si="42"/>
        <v>95.396441383393622</v>
      </c>
      <c r="AE66" s="119">
        <f t="shared" si="43"/>
        <v>21.408639202395534</v>
      </c>
      <c r="AF66" s="119">
        <f t="shared" si="44"/>
        <v>381.58576553357449</v>
      </c>
      <c r="AG66" s="119">
        <f t="shared" si="45"/>
        <v>307.59796335257636</v>
      </c>
      <c r="AH66" s="119">
        <f t="shared" si="46"/>
        <v>65.191787914822797</v>
      </c>
      <c r="AI66" s="168">
        <f t="shared" si="47"/>
        <v>153.84349708902397</v>
      </c>
      <c r="AJ66" s="136"/>
      <c r="AK66" s="58">
        <f t="shared" si="48"/>
        <v>-95.396441383393622</v>
      </c>
      <c r="AL66" s="59">
        <f t="shared" si="24"/>
        <v>-152.22827252133811</v>
      </c>
      <c r="AM66" s="64">
        <f t="shared" si="49"/>
        <v>190.79288276678724</v>
      </c>
      <c r="AN66" s="64">
        <f t="shared" si="25"/>
        <v>133.96105162884271</v>
      </c>
      <c r="AO66" s="59">
        <f t="shared" si="50"/>
        <v>-4.8204099041791011</v>
      </c>
      <c r="AP66" s="60">
        <f t="shared" si="26"/>
        <v>-19.793414634709677</v>
      </c>
      <c r="AQ66" s="4"/>
      <c r="AR66" s="33"/>
      <c r="AS66" s="33"/>
      <c r="AT66" s="33"/>
      <c r="AU66" s="33"/>
      <c r="AV66" s="33"/>
      <c r="AW66" s="33"/>
      <c r="AX66" s="33"/>
      <c r="AY66" s="33"/>
      <c r="AZ66" s="33"/>
      <c r="BA66" s="4"/>
      <c r="BB66" s="4"/>
      <c r="BC66" s="4"/>
    </row>
    <row r="67" spans="3:55" ht="35.1" customHeight="1" x14ac:dyDescent="0.75">
      <c r="C67" s="191" t="s">
        <v>73</v>
      </c>
      <c r="D67" s="193">
        <v>8.2899999999999991</v>
      </c>
      <c r="E67" s="192"/>
      <c r="F67" s="193"/>
      <c r="G67" s="193">
        <f>G66</f>
        <v>0.45149999999999957</v>
      </c>
      <c r="H67" s="193">
        <f>1/D67</f>
        <v>0.12062726176115804</v>
      </c>
      <c r="I67" s="194">
        <f>1/(D67*G67)</f>
        <v>0.26717001497487963</v>
      </c>
      <c r="K67" s="144">
        <v>3</v>
      </c>
      <c r="L67" s="145">
        <v>62</v>
      </c>
      <c r="M67" s="146">
        <f t="shared" si="28"/>
        <v>173.28285602408437</v>
      </c>
      <c r="N67" s="146">
        <f t="shared" si="29"/>
        <v>63.58682472149173</v>
      </c>
      <c r="O67" s="146">
        <f t="shared" si="30"/>
        <v>29.918843228154692</v>
      </c>
      <c r="P67" s="146">
        <f t="shared" si="31"/>
        <v>8.098387207841995</v>
      </c>
      <c r="Q67" s="146">
        <f t="shared" si="32"/>
        <v>115.20291159984264</v>
      </c>
      <c r="R67" s="146">
        <f t="shared" si="23"/>
        <v>288.48576762392702</v>
      </c>
      <c r="S67" s="147">
        <f t="shared" si="33"/>
        <v>144.48576762392702</v>
      </c>
      <c r="U67" s="43">
        <f t="shared" si="34"/>
        <v>9.0661162608824366</v>
      </c>
      <c r="V67" s="47">
        <f t="shared" si="35"/>
        <v>11.933883739117563</v>
      </c>
      <c r="W67" s="47">
        <f t="shared" si="36"/>
        <v>20.668731164433179</v>
      </c>
      <c r="X67" s="47">
        <f t="shared" si="37"/>
        <v>9.1439764077226826</v>
      </c>
      <c r="Y67" s="57">
        <f t="shared" si="38"/>
        <v>19.058615309316227</v>
      </c>
      <c r="Z67" s="47">
        <f t="shared" si="39"/>
        <v>9.5224118156134026</v>
      </c>
      <c r="AA67" s="57">
        <f t="shared" si="40"/>
        <v>18.75546062300176</v>
      </c>
      <c r="AB67" s="46">
        <f t="shared" si="41"/>
        <v>9.5936641214675458</v>
      </c>
      <c r="AD67" s="167">
        <f t="shared" si="42"/>
        <v>86.641428012042184</v>
      </c>
      <c r="AE67" s="119">
        <f t="shared" si="43"/>
        <v>6.2282527335339068</v>
      </c>
      <c r="AF67" s="119">
        <f t="shared" si="44"/>
        <v>346.56571204816873</v>
      </c>
      <c r="AG67" s="119">
        <f t="shared" si="45"/>
        <v>266.15253676966046</v>
      </c>
      <c r="AH67" s="119">
        <f t="shared" si="46"/>
        <v>59.208808187070233</v>
      </c>
      <c r="AI67" s="168">
        <f t="shared" si="47"/>
        <v>126.50889464715129</v>
      </c>
      <c r="AJ67" s="136"/>
      <c r="AK67" s="58">
        <f t="shared" si="48"/>
        <v>-86.641428012042184</v>
      </c>
      <c r="AL67" s="59">
        <f t="shared" si="24"/>
        <v>-138.25751489039311</v>
      </c>
      <c r="AM67" s="64">
        <f t="shared" si="49"/>
        <v>173.28285602408437</v>
      </c>
      <c r="AN67" s="64">
        <f t="shared" si="25"/>
        <v>121.66676914573344</v>
      </c>
      <c r="AO67" s="59">
        <f t="shared" si="50"/>
        <v>-4.3780165344214979</v>
      </c>
      <c r="AP67" s="60">
        <f t="shared" si="26"/>
        <v>-17.976872976775724</v>
      </c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</row>
    <row r="68" spans="3:55" ht="35.1" customHeight="1" x14ac:dyDescent="0.75">
      <c r="C68" s="195" t="s">
        <v>74</v>
      </c>
      <c r="D68" s="196">
        <v>34</v>
      </c>
      <c r="E68" s="197"/>
      <c r="F68" s="196"/>
      <c r="G68" s="196">
        <f>G66</f>
        <v>0.45149999999999957</v>
      </c>
      <c r="H68" s="196">
        <f>1/D68</f>
        <v>2.9411764705882353E-2</v>
      </c>
      <c r="I68" s="198">
        <f>1/(D68*G68)</f>
        <v>6.5142336004169174E-2</v>
      </c>
      <c r="K68" s="144">
        <v>3</v>
      </c>
      <c r="L68" s="145">
        <v>63</v>
      </c>
      <c r="M68" s="146">
        <f t="shared" si="28"/>
        <v>158.24665518180353</v>
      </c>
      <c r="N68" s="146">
        <f t="shared" si="29"/>
        <v>58.069231756020464</v>
      </c>
      <c r="O68" s="146">
        <f t="shared" si="30"/>
        <v>27.322707949286009</v>
      </c>
      <c r="P68" s="146">
        <f t="shared" si="31"/>
        <v>7.3956692393734604</v>
      </c>
      <c r="Q68" s="146">
        <f t="shared" si="32"/>
        <v>105.20645750059809</v>
      </c>
      <c r="R68" s="146">
        <f t="shared" si="23"/>
        <v>263.45311268240164</v>
      </c>
      <c r="S68" s="147">
        <f t="shared" si="33"/>
        <v>119.45311268240164</v>
      </c>
      <c r="U68" s="43">
        <f t="shared" si="34"/>
        <v>10.10165016681518</v>
      </c>
      <c r="V68" s="47">
        <f t="shared" si="35"/>
        <v>10.89834983318482</v>
      </c>
      <c r="W68" s="47">
        <f t="shared" si="36"/>
        <v>20.697476216648148</v>
      </c>
      <c r="X68" s="47">
        <f t="shared" si="37"/>
        <v>10.172754187675272</v>
      </c>
      <c r="Y68" s="57">
        <f t="shared" si="38"/>
        <v>19.22707427168001</v>
      </c>
      <c r="Z68" s="47">
        <f t="shared" si="39"/>
        <v>10.518351778084011</v>
      </c>
      <c r="AA68" s="57">
        <f t="shared" si="40"/>
        <v>18.950225100257736</v>
      </c>
      <c r="AB68" s="46">
        <f t="shared" si="41"/>
        <v>10.583421337382143</v>
      </c>
      <c r="AD68" s="167">
        <f t="shared" si="42"/>
        <v>79.123327590901766</v>
      </c>
      <c r="AE68" s="119">
        <f t="shared" si="43"/>
        <v>-6.8074406530777765</v>
      </c>
      <c r="AF68" s="119">
        <f t="shared" si="44"/>
        <v>316.49331036360707</v>
      </c>
      <c r="AG68" s="119">
        <f t="shared" si="45"/>
        <v>230.56254211962755</v>
      </c>
      <c r="AH68" s="119">
        <f t="shared" si="46"/>
        <v>54.071107020550144</v>
      </c>
      <c r="AI68" s="168">
        <f t="shared" si="47"/>
        <v>103.03613939101314</v>
      </c>
      <c r="AJ68" s="136"/>
      <c r="AK68" s="58">
        <f t="shared" si="48"/>
        <v>-79.123327590901766</v>
      </c>
      <c r="AL68" s="59">
        <f t="shared" si="24"/>
        <v>-126.26055333547941</v>
      </c>
      <c r="AM68" s="64">
        <f t="shared" si="49"/>
        <v>158.24665518180353</v>
      </c>
      <c r="AN68" s="64">
        <f t="shared" si="25"/>
        <v>111.10942943722591</v>
      </c>
      <c r="AO68" s="59">
        <f t="shared" si="50"/>
        <v>-3.99812473547032</v>
      </c>
      <c r="AP68" s="60">
        <f t="shared" si="26"/>
        <v>-16.416973291388501</v>
      </c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</row>
    <row r="69" spans="3:55" ht="35.1" customHeight="1" x14ac:dyDescent="0.75">
      <c r="C69" s="191"/>
      <c r="D69" s="192"/>
      <c r="E69" s="192"/>
      <c r="F69" s="192"/>
      <c r="G69" s="192"/>
      <c r="H69" s="192"/>
      <c r="I69" s="199"/>
      <c r="K69" s="144">
        <v>3</v>
      </c>
      <c r="L69" s="145">
        <v>64</v>
      </c>
      <c r="M69" s="146">
        <f t="shared" si="28"/>
        <v>146.7089724788496</v>
      </c>
      <c r="N69" s="146">
        <f t="shared" si="29"/>
        <v>53.835433764931544</v>
      </c>
      <c r="O69" s="146">
        <f t="shared" si="30"/>
        <v>25.33062328536581</v>
      </c>
      <c r="P69" s="146">
        <f t="shared" si="31"/>
        <v>6.8564547772298114</v>
      </c>
      <c r="Q69" s="146">
        <f t="shared" si="32"/>
        <v>97.535908486154952</v>
      </c>
      <c r="R69" s="146">
        <f t="shared" si="23"/>
        <v>244.24488096500454</v>
      </c>
      <c r="S69" s="147">
        <f t="shared" si="33"/>
        <v>100.24488096500454</v>
      </c>
      <c r="U69" s="43">
        <f t="shared" si="34"/>
        <v>10.896243279804629</v>
      </c>
      <c r="V69" s="47">
        <f t="shared" si="35"/>
        <v>10.103756720195371</v>
      </c>
      <c r="W69" s="47">
        <f t="shared" si="36"/>
        <v>20.719533070983559</v>
      </c>
      <c r="X69" s="47">
        <f t="shared" si="37"/>
        <v>10.962163142865965</v>
      </c>
      <c r="Y69" s="57">
        <f t="shared" si="38"/>
        <v>19.356337379868673</v>
      </c>
      <c r="Z69" s="47">
        <f t="shared" si="39"/>
        <v>11.282563389694452</v>
      </c>
      <c r="AA69" s="57">
        <f t="shared" si="40"/>
        <v>19.099673139955861</v>
      </c>
      <c r="AB69" s="46">
        <f t="shared" si="41"/>
        <v>11.342888760700324</v>
      </c>
      <c r="AD69" s="167">
        <f t="shared" si="42"/>
        <v>73.354486239424801</v>
      </c>
      <c r="AE69" s="119">
        <f t="shared" si="43"/>
        <v>-16.810079995643662</v>
      </c>
      <c r="AF69" s="119">
        <f t="shared" si="44"/>
        <v>293.41794495769921</v>
      </c>
      <c r="AG69" s="119">
        <f t="shared" si="45"/>
        <v>203.25337872263077</v>
      </c>
      <c r="AH69" s="119">
        <f t="shared" si="46"/>
        <v>50.128810259308345</v>
      </c>
      <c r="AI69" s="168">
        <f t="shared" si="47"/>
        <v>85.024860800753572</v>
      </c>
      <c r="AJ69" s="136"/>
      <c r="AK69" s="58">
        <f t="shared" si="48"/>
        <v>-73.354486239424801</v>
      </c>
      <c r="AL69" s="59">
        <f t="shared" si="24"/>
        <v>-117.0549609606482</v>
      </c>
      <c r="AM69" s="64">
        <f t="shared" si="49"/>
        <v>146.7089724788496</v>
      </c>
      <c r="AN69" s="64">
        <f t="shared" si="25"/>
        <v>103.00849775762623</v>
      </c>
      <c r="AO69" s="59">
        <f t="shared" si="50"/>
        <v>-3.7066235056231989</v>
      </c>
      <c r="AP69" s="60">
        <f t="shared" si="26"/>
        <v>-15.220020164250968</v>
      </c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</row>
    <row r="70" spans="3:55" ht="35.1" customHeight="1" x14ac:dyDescent="0.75">
      <c r="C70" s="200"/>
      <c r="D70" s="201"/>
      <c r="E70" s="201"/>
      <c r="F70" s="201"/>
      <c r="G70" s="201"/>
      <c r="H70" s="202" t="s">
        <v>92</v>
      </c>
      <c r="I70" s="203"/>
      <c r="K70" s="144">
        <v>3</v>
      </c>
      <c r="L70" s="145">
        <v>65</v>
      </c>
      <c r="M70" s="146">
        <f t="shared" ref="M70:M101" si="51">$E$17*$E$15*$E$16*V70</f>
        <v>139.45608192450641</v>
      </c>
      <c r="N70" s="146">
        <f t="shared" ref="N70:N101" si="52">V70/$I$39</f>
        <v>51.173957084635582</v>
      </c>
      <c r="O70" s="146">
        <f t="shared" ref="O70:O101" si="53">V70/$I$59</f>
        <v>24.07834651416464</v>
      </c>
      <c r="P70" s="146">
        <f t="shared" ref="P70:P101" si="54">V70/$I$71</f>
        <v>6.5174903959120938</v>
      </c>
      <c r="Q70" s="146">
        <f t="shared" ref="Q70:Q101" si="55">V70/$H$90</f>
        <v>92.713999795665686</v>
      </c>
      <c r="R70" s="146">
        <f t="shared" si="23"/>
        <v>232.17008172017211</v>
      </c>
      <c r="S70" s="147">
        <f t="shared" ref="S70:S101" si="56">Q70+M70-$E$24*$E$10*$E$11</f>
        <v>88.170081720172107</v>
      </c>
      <c r="U70" s="43">
        <f t="shared" ref="U70:U101" si="57">7-($E$21*SIN(2*$E$22*L70/24))-SIN(2*$E$22*K70/7)</f>
        <v>11.395745392327782</v>
      </c>
      <c r="V70" s="47">
        <f t="shared" ref="V70:V101" si="58">$E$23-U70</f>
        <v>9.6042546076722175</v>
      </c>
      <c r="W70" s="47">
        <f t="shared" ref="W70:W101" si="59">$E$23-(N70)/($D$77*$G$31)</f>
        <v>20.733398589267125</v>
      </c>
      <c r="X70" s="47">
        <f t="shared" ref="X70:X101" si="60">U70+(N70)/($G$31*$D$78)</f>
        <v>11.458406357558516</v>
      </c>
      <c r="Y70" s="57">
        <f t="shared" ref="Y70:Y101" si="61">$E$23-(O70)/($D$77*$G$53)</f>
        <v>19.437595566676549</v>
      </c>
      <c r="Z70" s="47">
        <f t="shared" ref="Z70:Z101" si="62">U70+(O70)/($G$53*$D$78)</f>
        <v>11.762966892032896</v>
      </c>
      <c r="AA70" s="57">
        <f t="shared" ref="AA70:AA101" si="63">$E$23-(P70)/($D$77*$G$67)</f>
        <v>19.19362010516527</v>
      </c>
      <c r="AB70" s="46">
        <f t="shared" ref="AB70:AB101" si="64">U70+(P70)/($G$66*$D$78)</f>
        <v>11.820309941602234</v>
      </c>
      <c r="AD70" s="167">
        <f t="shared" ref="AD70:AD101" si="65">($E$17/2)*$E$15*$E$16*V70</f>
        <v>69.728040962253203</v>
      </c>
      <c r="AE70" s="119">
        <f t="shared" ref="AE70:AE101" si="66">N70+AD70-$E$24*$E$10*$E$11</f>
        <v>-23.098001953111208</v>
      </c>
      <c r="AF70" s="119">
        <f t="shared" ref="AF70:AF101" si="67">($E$17*2)*$E$15*$E$16*V70</f>
        <v>278.91216384901281</v>
      </c>
      <c r="AG70" s="119">
        <f t="shared" ref="AG70:AG101" si="68">N70+AF70-$E$24*$E$10*$E$11</f>
        <v>186.08612093364837</v>
      </c>
      <c r="AH70" s="119">
        <f t="shared" ref="AH70:AH101" si="69">V70/$I$45</f>
        <v>47.650578912669921</v>
      </c>
      <c r="AI70" s="168">
        <f t="shared" ref="AI70:AI101" si="70">AH70+O70+P70 +M70-$E$24*$E$10*$E$11</f>
        <v>73.702497747253062</v>
      </c>
      <c r="AJ70" s="136"/>
      <c r="AK70" s="58">
        <f t="shared" ref="AK70:AK101" si="71">AD70-M70</f>
        <v>-69.728040962253203</v>
      </c>
      <c r="AL70" s="59">
        <f t="shared" si="24"/>
        <v>-111.26808367328331</v>
      </c>
      <c r="AM70" s="64">
        <f t="shared" ref="AM70:AM101" si="72">AF70-M70</f>
        <v>139.45608192450641</v>
      </c>
      <c r="AN70" s="64">
        <f t="shared" si="25"/>
        <v>97.916039213476267</v>
      </c>
      <c r="AO70" s="59">
        <f t="shared" ref="AO70:AO101" si="73">AH70-N70</f>
        <v>-3.5233781719656605</v>
      </c>
      <c r="AP70" s="60">
        <f t="shared" si="26"/>
        <v>-14.467583972919044</v>
      </c>
      <c r="AQ70" s="4"/>
      <c r="AR70" s="4"/>
      <c r="AS70" s="4"/>
      <c r="AT70" s="4"/>
      <c r="AU70" s="4"/>
      <c r="AV70" s="4"/>
      <c r="AW70" s="4"/>
      <c r="AX70" s="4"/>
      <c r="AY70" s="4"/>
      <c r="AZ70" s="4"/>
      <c r="BB70" s="4"/>
      <c r="BC70" s="4"/>
    </row>
    <row r="71" spans="3:55" ht="35.1" customHeight="1" x14ac:dyDescent="0.75">
      <c r="C71" s="191"/>
      <c r="D71" s="192"/>
      <c r="E71" s="192"/>
      <c r="F71" s="192"/>
      <c r="G71" s="192"/>
      <c r="H71" s="204" t="s">
        <v>75</v>
      </c>
      <c r="I71" s="194">
        <f>1/(I72*G67)</f>
        <v>1.4736123913118777</v>
      </c>
      <c r="K71" s="144">
        <v>3</v>
      </c>
      <c r="L71" s="145">
        <v>66</v>
      </c>
      <c r="M71" s="146">
        <f t="shared" si="51"/>
        <v>136.98225602408431</v>
      </c>
      <c r="N71" s="146">
        <f t="shared" si="52"/>
        <v>50.266176952596652</v>
      </c>
      <c r="O71" s="146">
        <f t="shared" si="53"/>
        <v>23.651218228154679</v>
      </c>
      <c r="P71" s="146">
        <f t="shared" si="54"/>
        <v>6.4018759578419937</v>
      </c>
      <c r="Q71" s="146">
        <f t="shared" si="55"/>
        <v>91.069336537806421</v>
      </c>
      <c r="R71" s="146">
        <f t="shared" ref="R71:R134" si="74">M71+Q71</f>
        <v>228.05159256189074</v>
      </c>
      <c r="S71" s="147">
        <f t="shared" si="56"/>
        <v>84.051592561890743</v>
      </c>
      <c r="U71" s="43">
        <f t="shared" si="57"/>
        <v>11.566116260882442</v>
      </c>
      <c r="V71" s="47">
        <f t="shared" si="58"/>
        <v>9.4338837391175581</v>
      </c>
      <c r="W71" s="47">
        <f t="shared" si="59"/>
        <v>20.738127859341681</v>
      </c>
      <c r="X71" s="47">
        <f t="shared" si="60"/>
        <v>11.627665676752301</v>
      </c>
      <c r="Y71" s="57">
        <f t="shared" si="61"/>
        <v>19.465311220958174</v>
      </c>
      <c r="Z71" s="47">
        <f t="shared" si="62"/>
        <v>11.92682358031929</v>
      </c>
      <c r="AA71" s="57">
        <f t="shared" si="63"/>
        <v>19.225663665461646</v>
      </c>
      <c r="AB71" s="46">
        <f t="shared" si="64"/>
        <v>11.983149415585197</v>
      </c>
      <c r="AD71" s="167">
        <f t="shared" si="65"/>
        <v>68.491128012042154</v>
      </c>
      <c r="AE71" s="119">
        <f t="shared" si="66"/>
        <v>-25.242695035361194</v>
      </c>
      <c r="AF71" s="119">
        <f t="shared" si="67"/>
        <v>273.96451204816861</v>
      </c>
      <c r="AG71" s="119">
        <f t="shared" si="68"/>
        <v>180.23068900076527</v>
      </c>
      <c r="AH71" s="119">
        <f t="shared" si="69"/>
        <v>46.805300351437403</v>
      </c>
      <c r="AI71" s="168">
        <f t="shared" si="70"/>
        <v>69.840650561518373</v>
      </c>
      <c r="AJ71" s="136"/>
      <c r="AK71" s="58">
        <f t="shared" si="71"/>
        <v>-68.491128012042154</v>
      </c>
      <c r="AL71" s="59">
        <f t="shared" ref="AL71:AL134" si="75">$AE71-$S71</f>
        <v>-109.29428759725194</v>
      </c>
      <c r="AM71" s="64">
        <f t="shared" si="72"/>
        <v>136.98225602408431</v>
      </c>
      <c r="AN71" s="64">
        <f t="shared" ref="AN71:AN134" si="76">AG71-$S71</f>
        <v>96.179096438874524</v>
      </c>
      <c r="AO71" s="59">
        <f t="shared" si="73"/>
        <v>-3.4608766011592493</v>
      </c>
      <c r="AP71" s="60">
        <f t="shared" ref="AP71:AP134" si="77">AI71-$S71</f>
        <v>-14.21094200037237</v>
      </c>
      <c r="AQ71" s="4"/>
      <c r="AR71" s="4"/>
      <c r="AS71" s="4"/>
      <c r="AT71" s="4"/>
      <c r="AU71" s="4"/>
      <c r="AV71" s="4"/>
      <c r="AW71" s="4"/>
      <c r="AX71" s="4"/>
      <c r="AY71" s="4"/>
      <c r="AZ71" s="4"/>
      <c r="BB71" s="4"/>
      <c r="BC71" s="4"/>
    </row>
    <row r="72" spans="3:55" ht="35.1" customHeight="1" x14ac:dyDescent="0.75">
      <c r="C72" s="195"/>
      <c r="D72" s="196"/>
      <c r="E72" s="196"/>
      <c r="F72" s="196"/>
      <c r="G72" s="196"/>
      <c r="H72" s="205" t="s">
        <v>76</v>
      </c>
      <c r="I72" s="198">
        <v>1.5029999999999999</v>
      </c>
      <c r="K72" s="144">
        <v>3</v>
      </c>
      <c r="L72" s="145">
        <v>67</v>
      </c>
      <c r="M72" s="146">
        <f t="shared" si="51"/>
        <v>139.45608192450638</v>
      </c>
      <c r="N72" s="146">
        <f t="shared" si="52"/>
        <v>51.173957084635575</v>
      </c>
      <c r="O72" s="146">
        <f t="shared" si="53"/>
        <v>24.078346514164632</v>
      </c>
      <c r="P72" s="146">
        <f t="shared" si="54"/>
        <v>6.5174903959120929</v>
      </c>
      <c r="Q72" s="146">
        <f t="shared" si="55"/>
        <v>92.713999795665671</v>
      </c>
      <c r="R72" s="146">
        <f t="shared" si="74"/>
        <v>232.17008172017205</v>
      </c>
      <c r="S72" s="147">
        <f t="shared" si="56"/>
        <v>88.17008172017205</v>
      </c>
      <c r="U72" s="43">
        <f t="shared" si="57"/>
        <v>11.395745392327784</v>
      </c>
      <c r="V72" s="47">
        <f t="shared" si="58"/>
        <v>9.6042546076722157</v>
      </c>
      <c r="W72" s="47">
        <f t="shared" si="59"/>
        <v>20.733398589267125</v>
      </c>
      <c r="X72" s="47">
        <f t="shared" si="60"/>
        <v>11.458406357558518</v>
      </c>
      <c r="Y72" s="57">
        <f t="shared" si="61"/>
        <v>19.437595566676549</v>
      </c>
      <c r="Z72" s="47">
        <f t="shared" si="62"/>
        <v>11.762966892032898</v>
      </c>
      <c r="AA72" s="57">
        <f t="shared" si="63"/>
        <v>19.19362010516527</v>
      </c>
      <c r="AB72" s="46">
        <f t="shared" si="64"/>
        <v>11.820309941602236</v>
      </c>
      <c r="AD72" s="167">
        <f t="shared" si="65"/>
        <v>69.728040962253189</v>
      </c>
      <c r="AE72" s="119">
        <f t="shared" si="66"/>
        <v>-23.098001953111236</v>
      </c>
      <c r="AF72" s="119">
        <f t="shared" si="67"/>
        <v>278.91216384901276</v>
      </c>
      <c r="AG72" s="119">
        <f t="shared" si="68"/>
        <v>186.08612093364832</v>
      </c>
      <c r="AH72" s="119">
        <f t="shared" si="69"/>
        <v>47.650578912669907</v>
      </c>
      <c r="AI72" s="168">
        <f t="shared" si="70"/>
        <v>73.702497747253005</v>
      </c>
      <c r="AJ72" s="136"/>
      <c r="AK72" s="58">
        <f t="shared" si="71"/>
        <v>-69.728040962253189</v>
      </c>
      <c r="AL72" s="59">
        <f t="shared" si="75"/>
        <v>-111.26808367328329</v>
      </c>
      <c r="AM72" s="64">
        <f t="shared" si="72"/>
        <v>139.45608192450638</v>
      </c>
      <c r="AN72" s="64">
        <f t="shared" si="76"/>
        <v>97.916039213476267</v>
      </c>
      <c r="AO72" s="59">
        <f t="shared" si="73"/>
        <v>-3.5233781719656676</v>
      </c>
      <c r="AP72" s="60">
        <f t="shared" si="77"/>
        <v>-14.467583972919044</v>
      </c>
      <c r="AQ72" s="4"/>
      <c r="AR72" s="4"/>
      <c r="AS72" s="4"/>
      <c r="AT72" s="4"/>
      <c r="AU72" s="4"/>
      <c r="AV72" s="4"/>
      <c r="AW72" s="4"/>
      <c r="AX72" s="4"/>
      <c r="AY72" s="4"/>
      <c r="AZ72" s="4"/>
      <c r="BB72" s="4"/>
      <c r="BC72" s="4"/>
    </row>
    <row r="73" spans="3:55" ht="35.1" customHeight="1" x14ac:dyDescent="0.75">
      <c r="K73" s="144">
        <v>3</v>
      </c>
      <c r="L73" s="145">
        <v>68</v>
      </c>
      <c r="M73" s="146">
        <f t="shared" si="51"/>
        <v>146.70897247884955</v>
      </c>
      <c r="N73" s="146">
        <f t="shared" si="52"/>
        <v>53.83543376493153</v>
      </c>
      <c r="O73" s="146">
        <f t="shared" si="53"/>
        <v>25.3306232853658</v>
      </c>
      <c r="P73" s="146">
        <f t="shared" si="54"/>
        <v>6.8564547772298097</v>
      </c>
      <c r="Q73" s="146">
        <f t="shared" si="55"/>
        <v>97.535908486154909</v>
      </c>
      <c r="R73" s="146">
        <f t="shared" si="74"/>
        <v>244.24488096500446</v>
      </c>
      <c r="S73" s="147">
        <f t="shared" si="56"/>
        <v>100.24488096500446</v>
      </c>
      <c r="U73" s="43">
        <f t="shared" si="57"/>
        <v>10.896243279804633</v>
      </c>
      <c r="V73" s="47">
        <f t="shared" si="58"/>
        <v>10.103756720195367</v>
      </c>
      <c r="W73" s="47">
        <f t="shared" si="59"/>
        <v>20.719533070983559</v>
      </c>
      <c r="X73" s="47">
        <f t="shared" si="60"/>
        <v>10.962163142865968</v>
      </c>
      <c r="Y73" s="57">
        <f t="shared" si="61"/>
        <v>19.356337379868677</v>
      </c>
      <c r="Z73" s="47">
        <f t="shared" si="62"/>
        <v>11.282563389694456</v>
      </c>
      <c r="AA73" s="57">
        <f t="shared" si="63"/>
        <v>19.099673139955861</v>
      </c>
      <c r="AB73" s="46">
        <f t="shared" si="64"/>
        <v>11.342888760700328</v>
      </c>
      <c r="AD73" s="167">
        <f t="shared" si="65"/>
        <v>73.354486239424773</v>
      </c>
      <c r="AE73" s="119">
        <f t="shared" si="66"/>
        <v>-16.81007999564369</v>
      </c>
      <c r="AF73" s="119">
        <f t="shared" si="67"/>
        <v>293.41794495769909</v>
      </c>
      <c r="AG73" s="119">
        <f t="shared" si="68"/>
        <v>203.2533787226306</v>
      </c>
      <c r="AH73" s="119">
        <f t="shared" si="69"/>
        <v>50.128810259308331</v>
      </c>
      <c r="AI73" s="168">
        <f t="shared" si="70"/>
        <v>85.024860800753487</v>
      </c>
      <c r="AJ73" s="136"/>
      <c r="AK73" s="58">
        <f t="shared" si="71"/>
        <v>-73.354486239424773</v>
      </c>
      <c r="AL73" s="59">
        <f t="shared" si="75"/>
        <v>-117.05496096064815</v>
      </c>
      <c r="AM73" s="64">
        <f t="shared" si="72"/>
        <v>146.70897247884955</v>
      </c>
      <c r="AN73" s="64">
        <f t="shared" si="76"/>
        <v>103.00849775762615</v>
      </c>
      <c r="AO73" s="59">
        <f t="shared" si="73"/>
        <v>-3.7066235056231989</v>
      </c>
      <c r="AP73" s="60">
        <f t="shared" si="77"/>
        <v>-15.220020164250968</v>
      </c>
      <c r="AQ73" s="4"/>
      <c r="AR73" s="4"/>
      <c r="AS73" s="4"/>
      <c r="AT73" s="4"/>
      <c r="AU73" s="4"/>
      <c r="AV73" s="4"/>
      <c r="AW73" s="4"/>
      <c r="AX73" s="4"/>
      <c r="AY73" s="4"/>
      <c r="AZ73" s="4"/>
      <c r="BB73" s="4"/>
      <c r="BC73" s="4"/>
    </row>
    <row r="74" spans="3:55" ht="35.1" customHeight="1" x14ac:dyDescent="0.75">
      <c r="C74" s="295" t="s">
        <v>93</v>
      </c>
      <c r="D74" s="296"/>
      <c r="E74" s="296"/>
      <c r="F74" s="296"/>
      <c r="G74" s="296"/>
      <c r="H74" s="296"/>
      <c r="I74" s="297"/>
      <c r="K74" s="144">
        <v>3</v>
      </c>
      <c r="L74" s="145">
        <v>69</v>
      </c>
      <c r="M74" s="146">
        <f t="shared" si="51"/>
        <v>158.24665518180345</v>
      </c>
      <c r="N74" s="146">
        <f t="shared" si="52"/>
        <v>58.069231756020436</v>
      </c>
      <c r="O74" s="146">
        <f t="shared" si="53"/>
        <v>27.322707949285995</v>
      </c>
      <c r="P74" s="146">
        <f t="shared" si="54"/>
        <v>7.3956692393734569</v>
      </c>
      <c r="Q74" s="146">
        <f t="shared" si="55"/>
        <v>105.20645750059805</v>
      </c>
      <c r="R74" s="146">
        <f t="shared" si="74"/>
        <v>263.45311268240152</v>
      </c>
      <c r="S74" s="147">
        <f t="shared" si="56"/>
        <v>119.45311268240152</v>
      </c>
      <c r="U74" s="43">
        <f t="shared" si="57"/>
        <v>10.101650166815185</v>
      </c>
      <c r="V74" s="47">
        <f t="shared" si="58"/>
        <v>10.898349833184815</v>
      </c>
      <c r="W74" s="47">
        <f t="shared" si="59"/>
        <v>20.697476216648148</v>
      </c>
      <c r="X74" s="47">
        <f t="shared" si="60"/>
        <v>10.172754187675277</v>
      </c>
      <c r="Y74" s="57">
        <f t="shared" si="61"/>
        <v>19.227074271680014</v>
      </c>
      <c r="Z74" s="47">
        <f t="shared" si="62"/>
        <v>10.518351778084016</v>
      </c>
      <c r="AA74" s="57">
        <f t="shared" si="63"/>
        <v>18.95022510025774</v>
      </c>
      <c r="AB74" s="46">
        <f t="shared" si="64"/>
        <v>10.583421337382148</v>
      </c>
      <c r="AD74" s="167">
        <f t="shared" si="65"/>
        <v>79.123327590901724</v>
      </c>
      <c r="AE74" s="119">
        <f t="shared" si="66"/>
        <v>-6.8074406530778333</v>
      </c>
      <c r="AF74" s="119">
        <f t="shared" si="67"/>
        <v>316.49331036360689</v>
      </c>
      <c r="AG74" s="119">
        <f t="shared" si="68"/>
        <v>230.56254211962732</v>
      </c>
      <c r="AH74" s="119">
        <f t="shared" si="69"/>
        <v>54.071107020550116</v>
      </c>
      <c r="AI74" s="168">
        <f t="shared" si="70"/>
        <v>103.03613939101302</v>
      </c>
      <c r="AJ74" s="136"/>
      <c r="AK74" s="58">
        <f t="shared" si="71"/>
        <v>-79.123327590901724</v>
      </c>
      <c r="AL74" s="59">
        <f t="shared" si="75"/>
        <v>-126.26055333547936</v>
      </c>
      <c r="AM74" s="64">
        <f t="shared" si="72"/>
        <v>158.24665518180345</v>
      </c>
      <c r="AN74" s="64">
        <f t="shared" si="76"/>
        <v>111.1094294372258</v>
      </c>
      <c r="AO74" s="59">
        <f t="shared" si="73"/>
        <v>-3.99812473547032</v>
      </c>
      <c r="AP74" s="60">
        <f t="shared" si="77"/>
        <v>-16.416973291388501</v>
      </c>
      <c r="AQ74" s="4"/>
      <c r="AR74" s="4"/>
      <c r="AS74" s="4"/>
      <c r="AT74" s="4"/>
      <c r="AU74" s="4"/>
      <c r="AV74" s="4"/>
      <c r="AW74" s="4"/>
      <c r="AX74" s="4"/>
      <c r="AY74" s="4"/>
      <c r="AZ74" s="4"/>
      <c r="BB74" s="4"/>
      <c r="BC74" s="4"/>
    </row>
    <row r="75" spans="3:55" ht="35.1" customHeight="1" x14ac:dyDescent="0.75">
      <c r="C75" s="298"/>
      <c r="D75" s="299"/>
      <c r="E75" s="299"/>
      <c r="F75" s="299"/>
      <c r="G75" s="299"/>
      <c r="H75" s="299"/>
      <c r="I75" s="300"/>
      <c r="K75" s="144">
        <v>3</v>
      </c>
      <c r="L75" s="145">
        <v>70</v>
      </c>
      <c r="M75" s="146">
        <f t="shared" si="51"/>
        <v>173.28285602408431</v>
      </c>
      <c r="N75" s="146">
        <f t="shared" si="52"/>
        <v>63.586824721491702</v>
      </c>
      <c r="O75" s="146">
        <f t="shared" si="53"/>
        <v>29.918843228154682</v>
      </c>
      <c r="P75" s="146">
        <f t="shared" si="54"/>
        <v>8.0983872078419914</v>
      </c>
      <c r="Q75" s="146">
        <f t="shared" si="55"/>
        <v>115.20291159984258</v>
      </c>
      <c r="R75" s="146">
        <f t="shared" si="74"/>
        <v>288.4857676239269</v>
      </c>
      <c r="S75" s="147">
        <f t="shared" si="56"/>
        <v>144.4857676239269</v>
      </c>
      <c r="U75" s="43">
        <f t="shared" si="57"/>
        <v>9.0661162608824419</v>
      </c>
      <c r="V75" s="47">
        <f t="shared" si="58"/>
        <v>11.933883739117558</v>
      </c>
      <c r="W75" s="47">
        <f t="shared" si="59"/>
        <v>20.668731164433179</v>
      </c>
      <c r="X75" s="47">
        <f t="shared" si="60"/>
        <v>9.1439764077226879</v>
      </c>
      <c r="Y75" s="57">
        <f t="shared" si="61"/>
        <v>19.058615309316227</v>
      </c>
      <c r="Z75" s="47">
        <f t="shared" si="62"/>
        <v>9.5224118156134079</v>
      </c>
      <c r="AA75" s="57">
        <f t="shared" si="63"/>
        <v>18.755460623001763</v>
      </c>
      <c r="AB75" s="46">
        <f t="shared" si="64"/>
        <v>9.5936641214675511</v>
      </c>
      <c r="AD75" s="167">
        <f t="shared" si="65"/>
        <v>86.641428012042155</v>
      </c>
      <c r="AE75" s="119">
        <f t="shared" si="66"/>
        <v>6.22825273353385</v>
      </c>
      <c r="AF75" s="119">
        <f t="shared" si="67"/>
        <v>346.56571204816862</v>
      </c>
      <c r="AG75" s="119">
        <f t="shared" si="68"/>
        <v>266.15253676966034</v>
      </c>
      <c r="AH75" s="119">
        <f t="shared" si="69"/>
        <v>59.208808187070204</v>
      </c>
      <c r="AI75" s="168">
        <f t="shared" si="70"/>
        <v>126.50889464715118</v>
      </c>
      <c r="AJ75" s="136"/>
      <c r="AK75" s="58">
        <f t="shared" si="71"/>
        <v>-86.641428012042155</v>
      </c>
      <c r="AL75" s="59">
        <f t="shared" si="75"/>
        <v>-138.25751489039305</v>
      </c>
      <c r="AM75" s="64">
        <f t="shared" si="72"/>
        <v>173.28285602408431</v>
      </c>
      <c r="AN75" s="64">
        <f t="shared" si="76"/>
        <v>121.66676914573344</v>
      </c>
      <c r="AO75" s="59">
        <f t="shared" si="73"/>
        <v>-4.3780165344214979</v>
      </c>
      <c r="AP75" s="60">
        <f t="shared" si="77"/>
        <v>-17.976872976775724</v>
      </c>
      <c r="AQ75" s="4"/>
      <c r="AR75" s="4"/>
      <c r="AS75" s="4"/>
      <c r="AT75" s="4"/>
      <c r="AU75" s="4"/>
      <c r="AV75" s="4"/>
      <c r="AW75" s="4"/>
      <c r="AX75" s="4"/>
      <c r="AY75" s="4"/>
      <c r="AZ75" s="4"/>
      <c r="BB75" s="4"/>
      <c r="BC75" s="4"/>
    </row>
    <row r="76" spans="3:55" ht="36" customHeight="1" x14ac:dyDescent="0.75">
      <c r="C76" s="222" t="s">
        <v>94</v>
      </c>
      <c r="D76" s="218" t="s">
        <v>88</v>
      </c>
      <c r="E76" s="218"/>
      <c r="F76" s="218"/>
      <c r="G76" s="219"/>
      <c r="H76" s="223" t="s">
        <v>95</v>
      </c>
      <c r="I76" s="224" t="s">
        <v>64</v>
      </c>
      <c r="K76" s="144">
        <v>3</v>
      </c>
      <c r="L76" s="145">
        <v>71</v>
      </c>
      <c r="M76" s="146">
        <f t="shared" si="51"/>
        <v>190.79288276678727</v>
      </c>
      <c r="N76" s="146">
        <f t="shared" si="52"/>
        <v>70.012197819001912</v>
      </c>
      <c r="O76" s="146">
        <f t="shared" si="53"/>
        <v>32.942106793033325</v>
      </c>
      <c r="P76" s="146">
        <f t="shared" si="54"/>
        <v>8.9167196143806269</v>
      </c>
      <c r="Q76" s="146">
        <f t="shared" si="55"/>
        <v>126.8440289569464</v>
      </c>
      <c r="R76" s="146">
        <f t="shared" si="74"/>
        <v>317.63691172373365</v>
      </c>
      <c r="S76" s="147">
        <f t="shared" si="56"/>
        <v>173.63691172373365</v>
      </c>
      <c r="U76" s="43">
        <f t="shared" si="57"/>
        <v>7.8602114863950394</v>
      </c>
      <c r="V76" s="47">
        <f t="shared" si="58"/>
        <v>13.139788513604961</v>
      </c>
      <c r="W76" s="47">
        <f t="shared" si="59"/>
        <v>20.635256842143658</v>
      </c>
      <c r="X76" s="47">
        <f t="shared" si="60"/>
        <v>7.9459393085763121</v>
      </c>
      <c r="Y76" s="57">
        <f t="shared" si="61"/>
        <v>18.862440692670816</v>
      </c>
      <c r="Z76" s="47">
        <f t="shared" si="62"/>
        <v>8.3626151648564058</v>
      </c>
      <c r="AA76" s="57">
        <f t="shared" si="63"/>
        <v>18.528652585449411</v>
      </c>
      <c r="AB76" s="46">
        <f t="shared" si="64"/>
        <v>8.4410674315699872</v>
      </c>
      <c r="AD76" s="167">
        <f t="shared" si="65"/>
        <v>95.396441383393636</v>
      </c>
      <c r="AE76" s="119">
        <f t="shared" si="66"/>
        <v>21.408639202395534</v>
      </c>
      <c r="AF76" s="119">
        <f t="shared" si="67"/>
        <v>381.58576553357454</v>
      </c>
      <c r="AG76" s="119">
        <f t="shared" si="68"/>
        <v>307.59796335257647</v>
      </c>
      <c r="AH76" s="119">
        <f t="shared" si="69"/>
        <v>65.191787914822811</v>
      </c>
      <c r="AI76" s="168">
        <f t="shared" si="70"/>
        <v>153.84349708902403</v>
      </c>
      <c r="AJ76" s="136"/>
      <c r="AK76" s="58">
        <f t="shared" si="71"/>
        <v>-95.396441383393636</v>
      </c>
      <c r="AL76" s="59">
        <f t="shared" si="75"/>
        <v>-152.22827252133811</v>
      </c>
      <c r="AM76" s="64">
        <f t="shared" si="72"/>
        <v>190.79288276678727</v>
      </c>
      <c r="AN76" s="64">
        <f t="shared" si="76"/>
        <v>133.96105162884282</v>
      </c>
      <c r="AO76" s="59">
        <f t="shared" si="73"/>
        <v>-4.8204099041791011</v>
      </c>
      <c r="AP76" s="60">
        <f t="shared" si="77"/>
        <v>-19.79341463470962</v>
      </c>
      <c r="AQ76" s="4"/>
      <c r="AR76" s="4"/>
      <c r="AS76" s="4"/>
      <c r="AT76" s="4"/>
      <c r="AU76" s="4"/>
      <c r="AV76" s="4"/>
      <c r="AW76" s="4"/>
      <c r="AX76" s="4"/>
      <c r="AY76" s="4"/>
      <c r="AZ76" s="4"/>
      <c r="BB76" s="4"/>
      <c r="BC76" s="4"/>
    </row>
    <row r="77" spans="3:55" ht="35.1" customHeight="1" x14ac:dyDescent="0.75">
      <c r="C77" s="206" t="s">
        <v>73</v>
      </c>
      <c r="D77" s="221">
        <f>8.29*((G32+G67)/E7)+D57*(G54/E7)</f>
        <v>7.9912285984848479</v>
      </c>
      <c r="E77" s="220"/>
      <c r="F77" s="221" t="s">
        <v>96</v>
      </c>
      <c r="G77" s="220">
        <f>E7</f>
        <v>26.4</v>
      </c>
      <c r="H77" s="220">
        <f>1/D77</f>
        <v>0.12513720358213778</v>
      </c>
      <c r="I77" s="207">
        <f>1/(D77*G77)</f>
        <v>4.7400455902324922E-3</v>
      </c>
      <c r="K77" s="144">
        <v>3</v>
      </c>
      <c r="L77" s="145">
        <v>72</v>
      </c>
      <c r="M77" s="146">
        <f t="shared" si="51"/>
        <v>209.58345602408426</v>
      </c>
      <c r="N77" s="146">
        <f t="shared" si="52"/>
        <v>76.907472490386738</v>
      </c>
      <c r="O77" s="146">
        <f t="shared" si="53"/>
        <v>36.186468228154673</v>
      </c>
      <c r="P77" s="146">
        <f t="shared" si="54"/>
        <v>9.7948984578419882</v>
      </c>
      <c r="Q77" s="146">
        <f t="shared" si="55"/>
        <v>139.33648666187872</v>
      </c>
      <c r="R77" s="146">
        <f t="shared" si="74"/>
        <v>348.91994268596295</v>
      </c>
      <c r="S77" s="147">
        <f t="shared" si="56"/>
        <v>204.91994268596295</v>
      </c>
      <c r="U77" s="43">
        <f t="shared" si="57"/>
        <v>6.5661162608824455</v>
      </c>
      <c r="V77" s="47">
        <f t="shared" si="58"/>
        <v>14.433883739117555</v>
      </c>
      <c r="W77" s="47">
        <f t="shared" si="59"/>
        <v>20.599334469524681</v>
      </c>
      <c r="X77" s="47">
        <f t="shared" si="60"/>
        <v>6.6602871386930769</v>
      </c>
      <c r="Y77" s="57">
        <f t="shared" si="61"/>
        <v>18.651919397674281</v>
      </c>
      <c r="Z77" s="47">
        <f t="shared" si="62"/>
        <v>7.1180000509075283</v>
      </c>
      <c r="AA77" s="57">
        <f t="shared" si="63"/>
        <v>18.285257580541881</v>
      </c>
      <c r="AB77" s="46">
        <f t="shared" si="64"/>
        <v>7.2041788273499066</v>
      </c>
      <c r="AD77" s="167">
        <f t="shared" si="65"/>
        <v>104.79172801204213</v>
      </c>
      <c r="AE77" s="119">
        <f t="shared" si="66"/>
        <v>37.69920050242888</v>
      </c>
      <c r="AF77" s="119">
        <f t="shared" si="67"/>
        <v>419.16691204816851</v>
      </c>
      <c r="AG77" s="119">
        <f t="shared" si="68"/>
        <v>352.07438453855525</v>
      </c>
      <c r="AH77" s="119">
        <f t="shared" si="69"/>
        <v>71.612316022702998</v>
      </c>
      <c r="AI77" s="168">
        <f t="shared" si="70"/>
        <v>183.17713873278387</v>
      </c>
      <c r="AJ77" s="136"/>
      <c r="AK77" s="58">
        <f t="shared" si="71"/>
        <v>-104.79172801204213</v>
      </c>
      <c r="AL77" s="59">
        <f t="shared" si="75"/>
        <v>-167.22074218353407</v>
      </c>
      <c r="AM77" s="64">
        <f t="shared" si="72"/>
        <v>209.58345602408426</v>
      </c>
      <c r="AN77" s="64">
        <f t="shared" si="76"/>
        <v>147.1544418525923</v>
      </c>
      <c r="AO77" s="59">
        <f t="shared" si="73"/>
        <v>-5.2951564676837393</v>
      </c>
      <c r="AP77" s="60">
        <f t="shared" si="77"/>
        <v>-21.742803953179077</v>
      </c>
      <c r="AQ77" s="4"/>
      <c r="AR77" s="4"/>
      <c r="AS77" s="4"/>
      <c r="AT77" s="4"/>
      <c r="AU77" s="4"/>
      <c r="AV77" s="4"/>
      <c r="AW77" s="4"/>
      <c r="AX77" s="4"/>
      <c r="AY77" s="4"/>
      <c r="AZ77" s="4"/>
      <c r="BB77" s="4"/>
      <c r="BC77" s="4"/>
    </row>
    <row r="78" spans="3:55" ht="35.1" customHeight="1" x14ac:dyDescent="0.75">
      <c r="C78" s="208" t="s">
        <v>74</v>
      </c>
      <c r="D78" s="209">
        <v>34</v>
      </c>
      <c r="E78" s="210"/>
      <c r="F78" s="209" t="s">
        <v>96</v>
      </c>
      <c r="G78" s="210">
        <f>E7</f>
        <v>26.4</v>
      </c>
      <c r="H78" s="210">
        <f>1/D78</f>
        <v>2.9411764705882353E-2</v>
      </c>
      <c r="I78" s="211">
        <f>1/(D78*G78)</f>
        <v>1.1140819964349377E-3</v>
      </c>
      <c r="K78" s="144">
        <v>4</v>
      </c>
      <c r="L78" s="145">
        <v>73</v>
      </c>
      <c r="M78" s="146">
        <f t="shared" si="51"/>
        <v>215.77383723321256</v>
      </c>
      <c r="N78" s="146">
        <f t="shared" si="52"/>
        <v>79.179057192622651</v>
      </c>
      <c r="O78" s="146">
        <f t="shared" si="53"/>
        <v>37.255293206966677</v>
      </c>
      <c r="P78" s="146">
        <f t="shared" si="54"/>
        <v>10.084206385619346</v>
      </c>
      <c r="Q78" s="146">
        <f t="shared" si="55"/>
        <v>143.45201173785864</v>
      </c>
      <c r="R78" s="146">
        <f t="shared" si="74"/>
        <v>359.22584897107117</v>
      </c>
      <c r="S78" s="147">
        <f t="shared" si="56"/>
        <v>215.22584897107117</v>
      </c>
      <c r="U78" s="43">
        <f t="shared" si="57"/>
        <v>6.1397885136049677</v>
      </c>
      <c r="V78" s="47">
        <f t="shared" si="58"/>
        <v>14.860211486395032</v>
      </c>
      <c r="W78" s="47">
        <f t="shared" si="59"/>
        <v>20.587500174881143</v>
      </c>
      <c r="X78" s="47">
        <f t="shared" si="60"/>
        <v>6.2367408782920206</v>
      </c>
      <c r="Y78" s="57">
        <f t="shared" si="61"/>
        <v>18.582565096939369</v>
      </c>
      <c r="Z78" s="47">
        <f t="shared" si="62"/>
        <v>6.7079730704377187</v>
      </c>
      <c r="AA78" s="57">
        <f t="shared" si="63"/>
        <v>18.205073338999906</v>
      </c>
      <c r="AB78" s="46">
        <f t="shared" si="64"/>
        <v>6.7966972743123719</v>
      </c>
      <c r="AD78" s="167">
        <f t="shared" si="65"/>
        <v>107.88691861660628</v>
      </c>
      <c r="AE78" s="119">
        <f t="shared" si="66"/>
        <v>43.065975809228917</v>
      </c>
      <c r="AF78" s="119">
        <f t="shared" si="67"/>
        <v>431.54767446642512</v>
      </c>
      <c r="AG78" s="119">
        <f t="shared" si="68"/>
        <v>366.7267316590478</v>
      </c>
      <c r="AH78" s="119">
        <f t="shared" si="69"/>
        <v>73.727499844264543</v>
      </c>
      <c r="AI78" s="168">
        <f t="shared" si="70"/>
        <v>192.84083667006314</v>
      </c>
      <c r="AJ78" s="136"/>
      <c r="AK78" s="58">
        <f t="shared" si="71"/>
        <v>-107.88691861660628</v>
      </c>
      <c r="AL78" s="59">
        <f t="shared" si="75"/>
        <v>-172.15987316184226</v>
      </c>
      <c r="AM78" s="64">
        <f t="shared" si="72"/>
        <v>215.77383723321256</v>
      </c>
      <c r="AN78" s="64">
        <f t="shared" si="76"/>
        <v>151.50088268797663</v>
      </c>
      <c r="AO78" s="59">
        <f t="shared" si="73"/>
        <v>-5.4515573483581079</v>
      </c>
      <c r="AP78" s="60">
        <f t="shared" si="77"/>
        <v>-22.385012301008032</v>
      </c>
      <c r="AQ78" s="4"/>
      <c r="AR78" s="4"/>
      <c r="AS78" s="4"/>
      <c r="AT78" s="4"/>
      <c r="AU78" s="4"/>
      <c r="AV78" s="4"/>
      <c r="AW78" s="4"/>
      <c r="AX78" s="4"/>
      <c r="AY78" s="4"/>
      <c r="AZ78" s="4"/>
      <c r="BB78" s="4"/>
      <c r="BC78" s="4"/>
    </row>
    <row r="79" spans="3:55" ht="35.1" customHeight="1" x14ac:dyDescent="0.75">
      <c r="K79" s="144">
        <v>4</v>
      </c>
      <c r="L79" s="145">
        <v>74</v>
      </c>
      <c r="M79" s="146">
        <f t="shared" si="51"/>
        <v>233.28386397591558</v>
      </c>
      <c r="N79" s="146">
        <f t="shared" si="52"/>
        <v>85.604430290132882</v>
      </c>
      <c r="O79" s="146">
        <f t="shared" si="53"/>
        <v>40.278556771845324</v>
      </c>
      <c r="P79" s="146">
        <f t="shared" si="54"/>
        <v>10.902538792157985</v>
      </c>
      <c r="Q79" s="146">
        <f t="shared" si="55"/>
        <v>155.09312909496248</v>
      </c>
      <c r="R79" s="146">
        <f t="shared" si="74"/>
        <v>388.37699307087803</v>
      </c>
      <c r="S79" s="147">
        <f t="shared" si="56"/>
        <v>244.37699307087803</v>
      </c>
      <c r="U79" s="43">
        <f t="shared" si="57"/>
        <v>4.9338837391175634</v>
      </c>
      <c r="V79" s="47">
        <f t="shared" si="58"/>
        <v>16.066116260882438</v>
      </c>
      <c r="W79" s="47">
        <f t="shared" si="59"/>
        <v>20.554025852591622</v>
      </c>
      <c r="X79" s="47">
        <f t="shared" si="60"/>
        <v>5.0387037791456439</v>
      </c>
      <c r="Y79" s="57">
        <f t="shared" si="61"/>
        <v>18.386390480293958</v>
      </c>
      <c r="Z79" s="47">
        <f t="shared" si="62"/>
        <v>5.5481764196807157</v>
      </c>
      <c r="AA79" s="57">
        <f t="shared" si="63"/>
        <v>17.978265301447554</v>
      </c>
      <c r="AB79" s="46">
        <f t="shared" si="64"/>
        <v>5.644100584414808</v>
      </c>
      <c r="AD79" s="167">
        <f t="shared" si="65"/>
        <v>116.64193198795779</v>
      </c>
      <c r="AE79" s="119">
        <f t="shared" si="66"/>
        <v>58.246362278090658</v>
      </c>
      <c r="AF79" s="119">
        <f t="shared" si="67"/>
        <v>466.56772795183116</v>
      </c>
      <c r="AG79" s="119">
        <f t="shared" si="68"/>
        <v>408.1721582419641</v>
      </c>
      <c r="AH79" s="119">
        <f t="shared" si="69"/>
        <v>79.710479572017164</v>
      </c>
      <c r="AI79" s="168">
        <f t="shared" si="70"/>
        <v>220.17543911193604</v>
      </c>
      <c r="AJ79" s="136"/>
      <c r="AK79" s="58">
        <f t="shared" si="71"/>
        <v>-116.64193198795779</v>
      </c>
      <c r="AL79" s="59">
        <f t="shared" si="75"/>
        <v>-186.13063079278737</v>
      </c>
      <c r="AM79" s="64">
        <f t="shared" si="72"/>
        <v>233.28386397591558</v>
      </c>
      <c r="AN79" s="64">
        <f t="shared" si="76"/>
        <v>163.79516517108607</v>
      </c>
      <c r="AO79" s="59">
        <f t="shared" si="73"/>
        <v>-5.8939507181157182</v>
      </c>
      <c r="AP79" s="60">
        <f t="shared" si="77"/>
        <v>-24.201553958941986</v>
      </c>
      <c r="AQ79" s="4"/>
      <c r="AR79" s="4"/>
      <c r="AS79" s="4"/>
      <c r="AT79" s="4"/>
      <c r="AU79" s="4"/>
      <c r="AV79" s="4"/>
      <c r="AW79" s="4"/>
      <c r="AX79" s="4"/>
      <c r="AY79" s="4"/>
      <c r="AZ79" s="4"/>
      <c r="BB79" s="4"/>
      <c r="BC79" s="4"/>
    </row>
    <row r="80" spans="3:55" ht="35.1" customHeight="1" x14ac:dyDescent="0.75">
      <c r="C80" s="354" t="s">
        <v>97</v>
      </c>
      <c r="D80" s="355"/>
      <c r="E80" s="355"/>
      <c r="F80" s="355"/>
      <c r="G80" s="355"/>
      <c r="H80" s="355"/>
      <c r="I80" s="356"/>
      <c r="K80" s="144">
        <v>4</v>
      </c>
      <c r="L80" s="145">
        <v>75</v>
      </c>
      <c r="M80" s="146">
        <f t="shared" si="51"/>
        <v>248.32006481819641</v>
      </c>
      <c r="N80" s="146">
        <f t="shared" si="52"/>
        <v>91.122023255604134</v>
      </c>
      <c r="O80" s="146">
        <f t="shared" si="53"/>
        <v>42.874692050714003</v>
      </c>
      <c r="P80" s="146">
        <f t="shared" si="54"/>
        <v>11.605256760626519</v>
      </c>
      <c r="Q80" s="146">
        <f t="shared" si="55"/>
        <v>165.08958319420702</v>
      </c>
      <c r="R80" s="146">
        <f t="shared" si="74"/>
        <v>413.40964801240341</v>
      </c>
      <c r="S80" s="147">
        <f t="shared" si="56"/>
        <v>269.40964801240341</v>
      </c>
      <c r="U80" s="43">
        <f t="shared" si="57"/>
        <v>3.8983498331848203</v>
      </c>
      <c r="V80" s="47">
        <f t="shared" si="58"/>
        <v>17.10165016681518</v>
      </c>
      <c r="W80" s="47">
        <f t="shared" si="59"/>
        <v>20.525280800376652</v>
      </c>
      <c r="X80" s="47">
        <f t="shared" si="60"/>
        <v>4.0099259991930536</v>
      </c>
      <c r="Y80" s="57">
        <f t="shared" si="61"/>
        <v>18.217931517930172</v>
      </c>
      <c r="Z80" s="47">
        <f t="shared" si="62"/>
        <v>4.5522364572101068</v>
      </c>
      <c r="AA80" s="57">
        <f t="shared" si="63"/>
        <v>17.783500824191577</v>
      </c>
      <c r="AB80" s="46">
        <f t="shared" si="64"/>
        <v>4.6543433685002089</v>
      </c>
      <c r="AD80" s="167">
        <f t="shared" si="65"/>
        <v>124.16003240909821</v>
      </c>
      <c r="AE80" s="119">
        <f t="shared" si="66"/>
        <v>71.282055664702341</v>
      </c>
      <c r="AF80" s="119">
        <f t="shared" si="67"/>
        <v>496.64012963639283</v>
      </c>
      <c r="AG80" s="119">
        <f t="shared" si="68"/>
        <v>443.76215289199695</v>
      </c>
      <c r="AH80" s="119">
        <f t="shared" si="69"/>
        <v>84.848180738537238</v>
      </c>
      <c r="AI80" s="168">
        <f t="shared" si="70"/>
        <v>243.6481943680742</v>
      </c>
      <c r="AJ80" s="136"/>
      <c r="AK80" s="58">
        <f t="shared" si="71"/>
        <v>-124.16003240909821</v>
      </c>
      <c r="AL80" s="59">
        <f t="shared" si="75"/>
        <v>-198.12759234770107</v>
      </c>
      <c r="AM80" s="64">
        <f t="shared" si="72"/>
        <v>248.32006481819641</v>
      </c>
      <c r="AN80" s="64">
        <f t="shared" si="76"/>
        <v>174.35250487959354</v>
      </c>
      <c r="AO80" s="59">
        <f t="shared" si="73"/>
        <v>-6.2738425170668961</v>
      </c>
      <c r="AP80" s="60">
        <f t="shared" si="77"/>
        <v>-25.761453644329208</v>
      </c>
      <c r="AQ80" s="4"/>
      <c r="AR80" s="4"/>
      <c r="AS80" s="4"/>
      <c r="AT80" s="4"/>
      <c r="AU80" s="4"/>
      <c r="AV80" s="4"/>
      <c r="AW80" s="4"/>
      <c r="AX80" s="4"/>
      <c r="AY80" s="4"/>
      <c r="AZ80" s="4"/>
      <c r="BB80" s="4"/>
      <c r="BC80" s="4"/>
    </row>
    <row r="81" spans="3:55" ht="35.1" customHeight="1" x14ac:dyDescent="0.75">
      <c r="C81" s="357"/>
      <c r="D81" s="358"/>
      <c r="E81" s="358"/>
      <c r="F81" s="358"/>
      <c r="G81" s="358"/>
      <c r="H81" s="358"/>
      <c r="I81" s="359"/>
      <c r="K81" s="144">
        <v>4</v>
      </c>
      <c r="L81" s="145">
        <v>76</v>
      </c>
      <c r="M81" s="146">
        <f t="shared" si="51"/>
        <v>259.85774752115032</v>
      </c>
      <c r="N81" s="146">
        <f t="shared" si="52"/>
        <v>95.355821246693054</v>
      </c>
      <c r="O81" s="146">
        <f t="shared" si="53"/>
        <v>44.866776714634206</v>
      </c>
      <c r="P81" s="146">
        <f t="shared" si="54"/>
        <v>12.144471222770168</v>
      </c>
      <c r="Q81" s="146">
        <f t="shared" si="55"/>
        <v>172.76013220865016</v>
      </c>
      <c r="R81" s="146">
        <f t="shared" si="74"/>
        <v>432.61787972980051</v>
      </c>
      <c r="S81" s="147">
        <f t="shared" si="56"/>
        <v>288.61787972980051</v>
      </c>
      <c r="U81" s="43">
        <f t="shared" si="57"/>
        <v>3.1037567201953697</v>
      </c>
      <c r="V81" s="47">
        <f t="shared" si="58"/>
        <v>17.896243279804629</v>
      </c>
      <c r="W81" s="47">
        <f t="shared" si="59"/>
        <v>20.503223946041242</v>
      </c>
      <c r="X81" s="47">
        <f t="shared" si="60"/>
        <v>3.2205170440023605</v>
      </c>
      <c r="Y81" s="57">
        <f t="shared" si="61"/>
        <v>18.088668409741508</v>
      </c>
      <c r="Z81" s="47">
        <f t="shared" si="62"/>
        <v>3.7880248455996641</v>
      </c>
      <c r="AA81" s="57">
        <f t="shared" si="63"/>
        <v>17.634052784493456</v>
      </c>
      <c r="AB81" s="46">
        <f t="shared" si="64"/>
        <v>3.8948759451820272</v>
      </c>
      <c r="AD81" s="167">
        <f t="shared" si="65"/>
        <v>129.92887376057516</v>
      </c>
      <c r="AE81" s="119">
        <f t="shared" si="66"/>
        <v>81.284695007268226</v>
      </c>
      <c r="AF81" s="119">
        <f t="shared" si="67"/>
        <v>519.71549504230063</v>
      </c>
      <c r="AG81" s="119">
        <f t="shared" si="68"/>
        <v>471.07131628899367</v>
      </c>
      <c r="AH81" s="119">
        <f t="shared" si="69"/>
        <v>88.790477499779044</v>
      </c>
      <c r="AI81" s="168">
        <f t="shared" si="70"/>
        <v>261.65947295833371</v>
      </c>
      <c r="AJ81" s="136"/>
      <c r="AK81" s="58">
        <f t="shared" si="71"/>
        <v>-129.92887376057516</v>
      </c>
      <c r="AL81" s="59">
        <f t="shared" si="75"/>
        <v>-207.33318472253228</v>
      </c>
      <c r="AM81" s="64">
        <f t="shared" si="72"/>
        <v>259.85774752115032</v>
      </c>
      <c r="AN81" s="64">
        <f t="shared" si="76"/>
        <v>182.45343655919316</v>
      </c>
      <c r="AO81" s="59">
        <f t="shared" si="73"/>
        <v>-6.5653437469140101</v>
      </c>
      <c r="AP81" s="60">
        <f t="shared" si="77"/>
        <v>-26.958406771466798</v>
      </c>
      <c r="AQ81" s="4"/>
      <c r="AR81" s="4"/>
      <c r="AS81" s="4"/>
      <c r="AT81" s="4"/>
      <c r="AU81" s="4"/>
      <c r="AV81" s="4"/>
      <c r="AW81" s="4"/>
      <c r="AX81" s="4"/>
      <c r="AY81" s="4"/>
      <c r="AZ81" s="4"/>
      <c r="BB81" s="4"/>
      <c r="BC81" s="4"/>
    </row>
    <row r="82" spans="3:55" ht="35.1" customHeight="1" x14ac:dyDescent="0.75">
      <c r="C82" s="360" t="s">
        <v>98</v>
      </c>
      <c r="D82" s="361"/>
      <c r="E82" s="361"/>
      <c r="F82" s="361"/>
      <c r="G82" s="212"/>
      <c r="H82" s="301">
        <f>SUM(I30:I34)</f>
        <v>0.18143213988343046</v>
      </c>
      <c r="I82" s="302"/>
      <c r="K82" s="144">
        <v>4</v>
      </c>
      <c r="L82" s="145">
        <v>77</v>
      </c>
      <c r="M82" s="146">
        <f t="shared" si="51"/>
        <v>267.11063807549351</v>
      </c>
      <c r="N82" s="146">
        <f t="shared" si="52"/>
        <v>98.017297926989016</v>
      </c>
      <c r="O82" s="146">
        <f t="shared" si="53"/>
        <v>46.11905348583538</v>
      </c>
      <c r="P82" s="146">
        <f t="shared" si="54"/>
        <v>12.483435604087886</v>
      </c>
      <c r="Q82" s="146">
        <f t="shared" si="55"/>
        <v>177.58204089913943</v>
      </c>
      <c r="R82" s="146">
        <f t="shared" si="74"/>
        <v>444.69267897463294</v>
      </c>
      <c r="S82" s="147">
        <f t="shared" si="56"/>
        <v>300.69267897463294</v>
      </c>
      <c r="U82" s="43">
        <f t="shared" si="57"/>
        <v>2.6042546076722175</v>
      </c>
      <c r="V82" s="47">
        <f t="shared" si="58"/>
        <v>18.395745392327782</v>
      </c>
      <c r="W82" s="47">
        <f t="shared" si="59"/>
        <v>20.489358427757672</v>
      </c>
      <c r="X82" s="47">
        <f t="shared" si="60"/>
        <v>2.7242738293098099</v>
      </c>
      <c r="Y82" s="57">
        <f t="shared" si="61"/>
        <v>18.007410222933636</v>
      </c>
      <c r="Z82" s="47">
        <f t="shared" si="62"/>
        <v>3.3076213432612209</v>
      </c>
      <c r="AA82" s="57">
        <f t="shared" si="63"/>
        <v>17.540105819284044</v>
      </c>
      <c r="AB82" s="46">
        <f t="shared" si="64"/>
        <v>3.417454764280119</v>
      </c>
      <c r="AD82" s="167">
        <f t="shared" si="65"/>
        <v>133.55531903774676</v>
      </c>
      <c r="AE82" s="119">
        <f t="shared" si="66"/>
        <v>87.572616964735772</v>
      </c>
      <c r="AF82" s="119">
        <f t="shared" si="67"/>
        <v>534.22127615098702</v>
      </c>
      <c r="AG82" s="119">
        <f t="shared" si="68"/>
        <v>488.23857407797607</v>
      </c>
      <c r="AH82" s="119">
        <f t="shared" si="69"/>
        <v>91.268708846417468</v>
      </c>
      <c r="AI82" s="168">
        <f t="shared" si="70"/>
        <v>272.98183601183428</v>
      </c>
      <c r="AJ82" s="136"/>
      <c r="AK82" s="58">
        <f t="shared" si="71"/>
        <v>-133.55531903774676</v>
      </c>
      <c r="AL82" s="59">
        <f t="shared" si="75"/>
        <v>-213.12006200989717</v>
      </c>
      <c r="AM82" s="64">
        <f t="shared" si="72"/>
        <v>267.11063807549351</v>
      </c>
      <c r="AN82" s="64">
        <f t="shared" si="76"/>
        <v>187.54589510334313</v>
      </c>
      <c r="AO82" s="59">
        <f t="shared" si="73"/>
        <v>-6.7485890805715485</v>
      </c>
      <c r="AP82" s="60">
        <f t="shared" si="77"/>
        <v>-27.710842962798665</v>
      </c>
      <c r="AQ82" s="4"/>
      <c r="AR82" s="4"/>
      <c r="AS82" s="4"/>
      <c r="AT82" s="4"/>
      <c r="AU82" s="4"/>
      <c r="AV82" s="4"/>
      <c r="AW82" s="4"/>
      <c r="AX82" s="4"/>
      <c r="AY82" s="4"/>
      <c r="AZ82" s="4"/>
      <c r="BB82" s="4"/>
      <c r="BC82" s="4"/>
    </row>
    <row r="83" spans="3:55" ht="35.1" customHeight="1" x14ac:dyDescent="0.75">
      <c r="C83" s="362"/>
      <c r="D83" s="363"/>
      <c r="E83" s="363"/>
      <c r="F83" s="363"/>
      <c r="G83" s="212"/>
      <c r="H83" s="303"/>
      <c r="I83" s="304"/>
      <c r="K83" s="144">
        <v>4</v>
      </c>
      <c r="L83" s="145">
        <v>78</v>
      </c>
      <c r="M83" s="146">
        <f t="shared" si="51"/>
        <v>269.58446397591564</v>
      </c>
      <c r="N83" s="146">
        <f t="shared" si="52"/>
        <v>98.925078059027953</v>
      </c>
      <c r="O83" s="146">
        <f t="shared" si="53"/>
        <v>46.546181771845333</v>
      </c>
      <c r="P83" s="146">
        <f t="shared" si="54"/>
        <v>12.599050042157986</v>
      </c>
      <c r="Q83" s="146">
        <f t="shared" si="55"/>
        <v>179.22670415699869</v>
      </c>
      <c r="R83" s="146">
        <f t="shared" si="74"/>
        <v>448.8111681329143</v>
      </c>
      <c r="S83" s="147">
        <f t="shared" si="56"/>
        <v>304.8111681329143</v>
      </c>
      <c r="U83" s="43">
        <f t="shared" si="57"/>
        <v>2.4338837391175581</v>
      </c>
      <c r="V83" s="47">
        <f t="shared" si="58"/>
        <v>18.566116260882442</v>
      </c>
      <c r="W83" s="47">
        <f t="shared" si="59"/>
        <v>20.48462915768312</v>
      </c>
      <c r="X83" s="47">
        <f t="shared" si="60"/>
        <v>2.5550145101160249</v>
      </c>
      <c r="Y83" s="57">
        <f t="shared" si="61"/>
        <v>17.979694568652011</v>
      </c>
      <c r="Z83" s="47">
        <f t="shared" si="62"/>
        <v>3.1437646549748277</v>
      </c>
      <c r="AA83" s="57">
        <f t="shared" si="63"/>
        <v>17.508062258987671</v>
      </c>
      <c r="AB83" s="46">
        <f t="shared" si="64"/>
        <v>3.2546152902971555</v>
      </c>
      <c r="AD83" s="167">
        <f t="shared" si="65"/>
        <v>134.79223198795782</v>
      </c>
      <c r="AE83" s="119">
        <f t="shared" si="66"/>
        <v>89.717310046985773</v>
      </c>
      <c r="AF83" s="119">
        <f t="shared" si="67"/>
        <v>539.16892795183128</v>
      </c>
      <c r="AG83" s="119">
        <f t="shared" si="68"/>
        <v>494.09400601085918</v>
      </c>
      <c r="AH83" s="119">
        <f t="shared" si="69"/>
        <v>92.113987407649986</v>
      </c>
      <c r="AI83" s="168">
        <f t="shared" si="70"/>
        <v>276.84368319756891</v>
      </c>
      <c r="AJ83" s="136"/>
      <c r="AK83" s="58">
        <f t="shared" si="71"/>
        <v>-134.79223198795782</v>
      </c>
      <c r="AL83" s="59">
        <f t="shared" si="75"/>
        <v>-215.09385808592853</v>
      </c>
      <c r="AM83" s="64">
        <f t="shared" si="72"/>
        <v>269.58446397591564</v>
      </c>
      <c r="AN83" s="64">
        <f t="shared" si="76"/>
        <v>189.28283787794487</v>
      </c>
      <c r="AO83" s="59">
        <f t="shared" si="73"/>
        <v>-6.8110906513779668</v>
      </c>
      <c r="AP83" s="60">
        <f t="shared" si="77"/>
        <v>-27.967484935345396</v>
      </c>
      <c r="AQ83" s="4"/>
      <c r="AR83" s="4"/>
      <c r="AS83" s="4"/>
      <c r="AT83" s="4"/>
      <c r="AU83" s="4"/>
      <c r="AV83" s="4"/>
      <c r="AW83" s="4"/>
      <c r="AX83" s="4"/>
      <c r="AY83" s="4"/>
      <c r="AZ83" s="4"/>
      <c r="BB83" s="4"/>
      <c r="BC83" s="4"/>
    </row>
    <row r="84" spans="3:55" ht="35.1" customHeight="1" x14ac:dyDescent="0.75">
      <c r="C84" s="362" t="s">
        <v>99</v>
      </c>
      <c r="D84" s="363"/>
      <c r="E84" s="363"/>
      <c r="F84" s="363"/>
      <c r="G84" s="212"/>
      <c r="H84" s="303">
        <f>SUM(I52:I54)</f>
        <v>0.26016269973017819</v>
      </c>
      <c r="I84" s="304"/>
      <c r="K84" s="144">
        <v>4</v>
      </c>
      <c r="L84" s="145">
        <v>79</v>
      </c>
      <c r="M84" s="146">
        <f t="shared" si="51"/>
        <v>267.11063807549351</v>
      </c>
      <c r="N84" s="146">
        <f t="shared" si="52"/>
        <v>98.017297926989016</v>
      </c>
      <c r="O84" s="146">
        <f t="shared" si="53"/>
        <v>46.11905348583538</v>
      </c>
      <c r="P84" s="146">
        <f t="shared" si="54"/>
        <v>12.483435604087886</v>
      </c>
      <c r="Q84" s="146">
        <f t="shared" si="55"/>
        <v>177.58204089913943</v>
      </c>
      <c r="R84" s="146">
        <f t="shared" si="74"/>
        <v>444.69267897463294</v>
      </c>
      <c r="S84" s="147">
        <f t="shared" si="56"/>
        <v>300.69267897463294</v>
      </c>
      <c r="U84" s="43">
        <f t="shared" si="57"/>
        <v>2.6042546076722157</v>
      </c>
      <c r="V84" s="47">
        <f t="shared" si="58"/>
        <v>18.395745392327782</v>
      </c>
      <c r="W84" s="47">
        <f t="shared" si="59"/>
        <v>20.489358427757672</v>
      </c>
      <c r="X84" s="47">
        <f t="shared" si="60"/>
        <v>2.7242738293098081</v>
      </c>
      <c r="Y84" s="57">
        <f t="shared" si="61"/>
        <v>18.007410222933636</v>
      </c>
      <c r="Z84" s="47">
        <f t="shared" si="62"/>
        <v>3.3076213432612191</v>
      </c>
      <c r="AA84" s="57">
        <f t="shared" si="63"/>
        <v>17.540105819284044</v>
      </c>
      <c r="AB84" s="46">
        <f t="shared" si="64"/>
        <v>3.4174547642801172</v>
      </c>
      <c r="AD84" s="167">
        <f t="shared" si="65"/>
        <v>133.55531903774676</v>
      </c>
      <c r="AE84" s="119">
        <f t="shared" si="66"/>
        <v>87.572616964735772</v>
      </c>
      <c r="AF84" s="119">
        <f t="shared" si="67"/>
        <v>534.22127615098702</v>
      </c>
      <c r="AG84" s="119">
        <f t="shared" si="68"/>
        <v>488.23857407797607</v>
      </c>
      <c r="AH84" s="119">
        <f t="shared" si="69"/>
        <v>91.268708846417468</v>
      </c>
      <c r="AI84" s="168">
        <f t="shared" si="70"/>
        <v>272.98183601183428</v>
      </c>
      <c r="AJ84" s="136"/>
      <c r="AK84" s="58">
        <f t="shared" si="71"/>
        <v>-133.55531903774676</v>
      </c>
      <c r="AL84" s="59">
        <f t="shared" si="75"/>
        <v>-213.12006200989717</v>
      </c>
      <c r="AM84" s="64">
        <f t="shared" si="72"/>
        <v>267.11063807549351</v>
      </c>
      <c r="AN84" s="64">
        <f t="shared" si="76"/>
        <v>187.54589510334313</v>
      </c>
      <c r="AO84" s="59">
        <f t="shared" si="73"/>
        <v>-6.7485890805715485</v>
      </c>
      <c r="AP84" s="60">
        <f t="shared" si="77"/>
        <v>-27.710842962798665</v>
      </c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</row>
    <row r="85" spans="3:55" ht="35.1" customHeight="1" x14ac:dyDescent="0.75">
      <c r="C85" s="362"/>
      <c r="D85" s="363"/>
      <c r="E85" s="363"/>
      <c r="F85" s="363"/>
      <c r="G85" s="212"/>
      <c r="H85" s="303"/>
      <c r="I85" s="304"/>
      <c r="K85" s="144">
        <v>4</v>
      </c>
      <c r="L85" s="145">
        <v>80</v>
      </c>
      <c r="M85" s="146">
        <f t="shared" si="51"/>
        <v>259.85774752115043</v>
      </c>
      <c r="N85" s="146">
        <f t="shared" si="52"/>
        <v>95.355821246693097</v>
      </c>
      <c r="O85" s="146">
        <f t="shared" si="53"/>
        <v>44.866776714634227</v>
      </c>
      <c r="P85" s="146">
        <f t="shared" si="54"/>
        <v>12.144471222770171</v>
      </c>
      <c r="Q85" s="146">
        <f t="shared" si="55"/>
        <v>172.76013220865022</v>
      </c>
      <c r="R85" s="146">
        <f t="shared" si="74"/>
        <v>432.61787972980062</v>
      </c>
      <c r="S85" s="147">
        <f t="shared" si="56"/>
        <v>288.61787972980062</v>
      </c>
      <c r="U85" s="43">
        <f t="shared" si="57"/>
        <v>3.1037567201953653</v>
      </c>
      <c r="V85" s="47">
        <f t="shared" si="58"/>
        <v>17.896243279804636</v>
      </c>
      <c r="W85" s="47">
        <f t="shared" si="59"/>
        <v>20.503223946041242</v>
      </c>
      <c r="X85" s="47">
        <f t="shared" si="60"/>
        <v>3.2205170440023561</v>
      </c>
      <c r="Y85" s="57">
        <f t="shared" si="61"/>
        <v>18.088668409741508</v>
      </c>
      <c r="Z85" s="47">
        <f t="shared" si="62"/>
        <v>3.7880248455996601</v>
      </c>
      <c r="AA85" s="57">
        <f t="shared" si="63"/>
        <v>17.634052784493452</v>
      </c>
      <c r="AB85" s="46">
        <f t="shared" si="64"/>
        <v>3.8948759451820232</v>
      </c>
      <c r="AD85" s="167">
        <f t="shared" si="65"/>
        <v>129.92887376057521</v>
      </c>
      <c r="AE85" s="119">
        <f t="shared" si="66"/>
        <v>81.284695007268311</v>
      </c>
      <c r="AF85" s="119">
        <f t="shared" si="67"/>
        <v>519.71549504230086</v>
      </c>
      <c r="AG85" s="119">
        <f t="shared" si="68"/>
        <v>471.07131628899401</v>
      </c>
      <c r="AH85" s="119">
        <f t="shared" si="69"/>
        <v>88.790477499779072</v>
      </c>
      <c r="AI85" s="168">
        <f t="shared" si="70"/>
        <v>261.65947295833388</v>
      </c>
      <c r="AJ85" s="136"/>
      <c r="AK85" s="58">
        <f t="shared" si="71"/>
        <v>-129.92887376057521</v>
      </c>
      <c r="AL85" s="59">
        <f t="shared" si="75"/>
        <v>-207.33318472253231</v>
      </c>
      <c r="AM85" s="64">
        <f t="shared" si="72"/>
        <v>259.85774752115043</v>
      </c>
      <c r="AN85" s="64">
        <f t="shared" si="76"/>
        <v>182.45343655919339</v>
      </c>
      <c r="AO85" s="59">
        <f t="shared" si="73"/>
        <v>-6.5653437469140243</v>
      </c>
      <c r="AP85" s="60">
        <f t="shared" si="77"/>
        <v>-26.958406771466741</v>
      </c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</row>
    <row r="86" spans="3:55" ht="35.1" customHeight="1" x14ac:dyDescent="0.75">
      <c r="C86" s="362" t="s">
        <v>100</v>
      </c>
      <c r="D86" s="363"/>
      <c r="E86" s="363"/>
      <c r="F86" s="363"/>
      <c r="G86" s="212"/>
      <c r="H86" s="303">
        <f>I66</f>
        <v>1.1413000403328288</v>
      </c>
      <c r="I86" s="304"/>
      <c r="K86" s="144">
        <v>4</v>
      </c>
      <c r="L86" s="145">
        <v>81</v>
      </c>
      <c r="M86" s="146">
        <f t="shared" si="51"/>
        <v>248.3200648181965</v>
      </c>
      <c r="N86" s="146">
        <f t="shared" si="52"/>
        <v>91.122023255604176</v>
      </c>
      <c r="O86" s="146">
        <f t="shared" si="53"/>
        <v>42.874692050714025</v>
      </c>
      <c r="P86" s="146">
        <f t="shared" si="54"/>
        <v>11.605256760626524</v>
      </c>
      <c r="Q86" s="146">
        <f t="shared" si="55"/>
        <v>165.08958319420708</v>
      </c>
      <c r="R86" s="146">
        <f t="shared" si="74"/>
        <v>413.40964801240358</v>
      </c>
      <c r="S86" s="147">
        <f t="shared" si="56"/>
        <v>269.40964801240358</v>
      </c>
      <c r="U86" s="43">
        <f t="shared" si="57"/>
        <v>3.8983498331848145</v>
      </c>
      <c r="V86" s="47">
        <f t="shared" si="58"/>
        <v>17.101650166815187</v>
      </c>
      <c r="W86" s="47">
        <f t="shared" si="59"/>
        <v>20.525280800376652</v>
      </c>
      <c r="X86" s="47">
        <f t="shared" si="60"/>
        <v>4.0099259991930483</v>
      </c>
      <c r="Y86" s="57">
        <f t="shared" si="61"/>
        <v>18.217931517930172</v>
      </c>
      <c r="Z86" s="47">
        <f t="shared" si="62"/>
        <v>4.5522364572101015</v>
      </c>
      <c r="AA86" s="57">
        <f t="shared" si="63"/>
        <v>17.783500824191577</v>
      </c>
      <c r="AB86" s="46">
        <f t="shared" si="64"/>
        <v>4.6543433685002036</v>
      </c>
      <c r="AD86" s="167">
        <f t="shared" si="65"/>
        <v>124.16003240909825</v>
      </c>
      <c r="AE86" s="119">
        <f t="shared" si="66"/>
        <v>71.282055664702426</v>
      </c>
      <c r="AF86" s="119">
        <f t="shared" si="67"/>
        <v>496.640129636393</v>
      </c>
      <c r="AG86" s="119">
        <f t="shared" si="68"/>
        <v>443.76215289199718</v>
      </c>
      <c r="AH86" s="119">
        <f t="shared" si="69"/>
        <v>84.84818073853728</v>
      </c>
      <c r="AI86" s="168">
        <f t="shared" si="70"/>
        <v>243.64819436807431</v>
      </c>
      <c r="AJ86" s="136"/>
      <c r="AK86" s="58">
        <f t="shared" si="71"/>
        <v>-124.16003240909825</v>
      </c>
      <c r="AL86" s="59">
        <f t="shared" si="75"/>
        <v>-198.12759234770115</v>
      </c>
      <c r="AM86" s="64">
        <f t="shared" si="72"/>
        <v>248.3200648181965</v>
      </c>
      <c r="AN86" s="64">
        <f t="shared" si="76"/>
        <v>174.3525048795936</v>
      </c>
      <c r="AO86" s="59">
        <f t="shared" si="73"/>
        <v>-6.2738425170668961</v>
      </c>
      <c r="AP86" s="60">
        <f t="shared" si="77"/>
        <v>-25.761453644329265</v>
      </c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</row>
    <row r="87" spans="3:55" ht="35.1" customHeight="1" x14ac:dyDescent="0.75">
      <c r="C87" s="362"/>
      <c r="D87" s="363"/>
      <c r="E87" s="363"/>
      <c r="F87" s="363"/>
      <c r="G87" s="212"/>
      <c r="H87" s="303"/>
      <c r="I87" s="304"/>
      <c r="K87" s="144">
        <v>4</v>
      </c>
      <c r="L87" s="145">
        <v>82</v>
      </c>
      <c r="M87" s="146">
        <f t="shared" si="51"/>
        <v>233.28386397591589</v>
      </c>
      <c r="N87" s="146">
        <f t="shared" si="52"/>
        <v>85.604430290132996</v>
      </c>
      <c r="O87" s="146">
        <f t="shared" si="53"/>
        <v>40.278556771845381</v>
      </c>
      <c r="P87" s="146">
        <f t="shared" si="54"/>
        <v>10.902538792157999</v>
      </c>
      <c r="Q87" s="146">
        <f t="shared" si="55"/>
        <v>155.09312909496271</v>
      </c>
      <c r="R87" s="146">
        <f t="shared" si="74"/>
        <v>388.3769930708786</v>
      </c>
      <c r="S87" s="147">
        <f t="shared" si="56"/>
        <v>244.3769930708786</v>
      </c>
      <c r="U87" s="43">
        <f t="shared" si="57"/>
        <v>4.9338837391175412</v>
      </c>
      <c r="V87" s="47">
        <f t="shared" si="58"/>
        <v>16.06611626088246</v>
      </c>
      <c r="W87" s="47">
        <f t="shared" si="59"/>
        <v>20.554025852591618</v>
      </c>
      <c r="X87" s="47">
        <f t="shared" si="60"/>
        <v>5.0387037791456217</v>
      </c>
      <c r="Y87" s="57">
        <f t="shared" si="61"/>
        <v>18.386390480293954</v>
      </c>
      <c r="Z87" s="47">
        <f t="shared" si="62"/>
        <v>5.5481764196806944</v>
      </c>
      <c r="AA87" s="57">
        <f t="shared" si="63"/>
        <v>17.97826530144755</v>
      </c>
      <c r="AB87" s="46">
        <f t="shared" si="64"/>
        <v>5.6441005844147867</v>
      </c>
      <c r="AD87" s="167">
        <f t="shared" si="65"/>
        <v>116.64193198795795</v>
      </c>
      <c r="AE87" s="119">
        <f t="shared" si="66"/>
        <v>58.246362278090942</v>
      </c>
      <c r="AF87" s="119">
        <f t="shared" si="67"/>
        <v>466.56772795183178</v>
      </c>
      <c r="AG87" s="119">
        <f t="shared" si="68"/>
        <v>408.17215824196478</v>
      </c>
      <c r="AH87" s="119">
        <f t="shared" si="69"/>
        <v>79.710479572017263</v>
      </c>
      <c r="AI87" s="168">
        <f t="shared" si="70"/>
        <v>220.1754391119365</v>
      </c>
      <c r="AJ87" s="136"/>
      <c r="AK87" s="58">
        <f t="shared" si="71"/>
        <v>-116.64193198795795</v>
      </c>
      <c r="AL87" s="59">
        <f t="shared" si="75"/>
        <v>-186.13063079278766</v>
      </c>
      <c r="AM87" s="64">
        <f t="shared" si="72"/>
        <v>233.28386397591589</v>
      </c>
      <c r="AN87" s="64">
        <f t="shared" si="76"/>
        <v>163.79516517108618</v>
      </c>
      <c r="AO87" s="59">
        <f t="shared" si="73"/>
        <v>-5.8939507181157325</v>
      </c>
      <c r="AP87" s="60">
        <f t="shared" si="77"/>
        <v>-24.2015539589421</v>
      </c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</row>
    <row r="88" spans="3:55" ht="35.1" customHeight="1" x14ac:dyDescent="0.75">
      <c r="C88" s="362" t="s">
        <v>101</v>
      </c>
      <c r="D88" s="363"/>
      <c r="E88" s="363"/>
      <c r="F88" s="363"/>
      <c r="G88" s="212"/>
      <c r="H88" s="303">
        <f>(H82*H84*H86)/(H82*H84+H82*H86+H84*H86)</f>
        <v>9.7735995036013448E-2</v>
      </c>
      <c r="I88" s="304"/>
      <c r="K88" s="144">
        <v>4</v>
      </c>
      <c r="L88" s="145">
        <v>83</v>
      </c>
      <c r="M88" s="146">
        <f t="shared" si="51"/>
        <v>215.77383723321267</v>
      </c>
      <c r="N88" s="146">
        <f t="shared" si="52"/>
        <v>79.179057192622693</v>
      </c>
      <c r="O88" s="146">
        <f t="shared" si="53"/>
        <v>37.255293206966691</v>
      </c>
      <c r="P88" s="146">
        <f t="shared" si="54"/>
        <v>10.084206385619352</v>
      </c>
      <c r="Q88" s="146">
        <f t="shared" si="55"/>
        <v>143.4520117378587</v>
      </c>
      <c r="R88" s="146">
        <f t="shared" si="74"/>
        <v>359.2258489710714</v>
      </c>
      <c r="S88" s="147">
        <f t="shared" si="56"/>
        <v>215.2258489710714</v>
      </c>
      <c r="U88" s="43">
        <f t="shared" si="57"/>
        <v>6.1397885136049606</v>
      </c>
      <c r="V88" s="47">
        <f t="shared" si="58"/>
        <v>14.860211486395039</v>
      </c>
      <c r="W88" s="47">
        <f t="shared" si="59"/>
        <v>20.587500174881143</v>
      </c>
      <c r="X88" s="47">
        <f t="shared" si="60"/>
        <v>6.2367408782920135</v>
      </c>
      <c r="Y88" s="57">
        <f t="shared" si="61"/>
        <v>18.582565096939369</v>
      </c>
      <c r="Z88" s="47">
        <f t="shared" si="62"/>
        <v>6.7079730704377116</v>
      </c>
      <c r="AA88" s="57">
        <f t="shared" si="63"/>
        <v>18.205073338999902</v>
      </c>
      <c r="AB88" s="46">
        <f t="shared" si="64"/>
        <v>6.7966972743123648</v>
      </c>
      <c r="AD88" s="167">
        <f t="shared" si="65"/>
        <v>107.88691861660634</v>
      </c>
      <c r="AE88" s="119">
        <f t="shared" si="66"/>
        <v>43.06597580922903</v>
      </c>
      <c r="AF88" s="119">
        <f t="shared" si="67"/>
        <v>431.54767446642535</v>
      </c>
      <c r="AG88" s="119">
        <f t="shared" si="68"/>
        <v>366.72673165904803</v>
      </c>
      <c r="AH88" s="119">
        <f t="shared" si="69"/>
        <v>73.727499844264571</v>
      </c>
      <c r="AI88" s="168">
        <f t="shared" si="70"/>
        <v>192.84083667006325</v>
      </c>
      <c r="AJ88" s="136"/>
      <c r="AK88" s="58">
        <f t="shared" si="71"/>
        <v>-107.88691861660634</v>
      </c>
      <c r="AL88" s="59">
        <f t="shared" si="75"/>
        <v>-172.15987316184237</v>
      </c>
      <c r="AM88" s="64">
        <f t="shared" si="72"/>
        <v>215.77383723321267</v>
      </c>
      <c r="AN88" s="64">
        <f t="shared" si="76"/>
        <v>151.50088268797663</v>
      </c>
      <c r="AO88" s="59">
        <f t="shared" si="73"/>
        <v>-5.4515573483581221</v>
      </c>
      <c r="AP88" s="60">
        <f t="shared" si="77"/>
        <v>-22.385012301008146</v>
      </c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</row>
    <row r="89" spans="3:55" ht="35.1" customHeight="1" x14ac:dyDescent="0.75">
      <c r="C89" s="362"/>
      <c r="D89" s="363"/>
      <c r="E89" s="363"/>
      <c r="F89" s="363"/>
      <c r="G89" s="212"/>
      <c r="H89" s="303"/>
      <c r="I89" s="304"/>
      <c r="K89" s="144">
        <v>4</v>
      </c>
      <c r="L89" s="145">
        <v>84</v>
      </c>
      <c r="M89" s="146">
        <f t="shared" si="51"/>
        <v>196.98326397591569</v>
      </c>
      <c r="N89" s="146">
        <f t="shared" si="52"/>
        <v>72.283782521237868</v>
      </c>
      <c r="O89" s="146">
        <f t="shared" si="53"/>
        <v>34.010931771845343</v>
      </c>
      <c r="P89" s="146">
        <f t="shared" si="54"/>
        <v>9.206027542157992</v>
      </c>
      <c r="Q89" s="146">
        <f t="shared" si="55"/>
        <v>130.95955403292638</v>
      </c>
      <c r="R89" s="146">
        <f t="shared" si="74"/>
        <v>327.9428180088421</v>
      </c>
      <c r="S89" s="147">
        <f t="shared" si="56"/>
        <v>183.9428180088421</v>
      </c>
      <c r="U89" s="43">
        <f t="shared" si="57"/>
        <v>7.4338837391175536</v>
      </c>
      <c r="V89" s="47">
        <f t="shared" si="58"/>
        <v>13.566116260882445</v>
      </c>
      <c r="W89" s="47">
        <f t="shared" si="59"/>
        <v>20.62342254750012</v>
      </c>
      <c r="X89" s="47">
        <f t="shared" si="60"/>
        <v>7.5223930481752479</v>
      </c>
      <c r="Y89" s="57">
        <f t="shared" si="61"/>
        <v>18.793086391935905</v>
      </c>
      <c r="Z89" s="47">
        <f t="shared" si="62"/>
        <v>7.9525881843865882</v>
      </c>
      <c r="AA89" s="57">
        <f t="shared" si="63"/>
        <v>18.448468343907436</v>
      </c>
      <c r="AB89" s="46">
        <f t="shared" si="64"/>
        <v>8.0335858785324454</v>
      </c>
      <c r="AD89" s="167">
        <f t="shared" si="65"/>
        <v>98.491631987957845</v>
      </c>
      <c r="AE89" s="119">
        <f t="shared" si="66"/>
        <v>26.775414509195713</v>
      </c>
      <c r="AF89" s="119">
        <f t="shared" si="67"/>
        <v>393.96652795183138</v>
      </c>
      <c r="AG89" s="119">
        <f t="shared" si="68"/>
        <v>322.25031047306925</v>
      </c>
      <c r="AH89" s="119">
        <f t="shared" si="69"/>
        <v>67.306971736384398</v>
      </c>
      <c r="AI89" s="168">
        <f t="shared" si="70"/>
        <v>163.50719502630341</v>
      </c>
      <c r="AJ89" s="136"/>
      <c r="AK89" s="58">
        <f t="shared" si="71"/>
        <v>-98.491631987957845</v>
      </c>
      <c r="AL89" s="59">
        <f t="shared" si="75"/>
        <v>-157.16740349964638</v>
      </c>
      <c r="AM89" s="64">
        <f t="shared" si="72"/>
        <v>196.98326397591569</v>
      </c>
      <c r="AN89" s="64">
        <f t="shared" si="76"/>
        <v>138.30749246422715</v>
      </c>
      <c r="AO89" s="59">
        <f t="shared" si="73"/>
        <v>-4.9768107848534697</v>
      </c>
      <c r="AP89" s="60">
        <f t="shared" si="77"/>
        <v>-20.435622982538689</v>
      </c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</row>
    <row r="90" spans="3:55" ht="35.1" customHeight="1" x14ac:dyDescent="0.75">
      <c r="C90" s="362" t="s">
        <v>102</v>
      </c>
      <c r="D90" s="363"/>
      <c r="E90" s="363"/>
      <c r="F90" s="363"/>
      <c r="G90" s="212"/>
      <c r="H90" s="303">
        <f>H88+SUM(I77:I78)</f>
        <v>0.10359012262268087</v>
      </c>
      <c r="I90" s="304"/>
      <c r="K90" s="144">
        <v>4</v>
      </c>
      <c r="L90" s="145">
        <v>85</v>
      </c>
      <c r="M90" s="146">
        <f t="shared" si="51"/>
        <v>178.19269071861848</v>
      </c>
      <c r="N90" s="146">
        <f t="shared" si="52"/>
        <v>65.388507849852942</v>
      </c>
      <c r="O90" s="146">
        <f t="shared" si="53"/>
        <v>30.766570336723952</v>
      </c>
      <c r="P90" s="146">
        <f t="shared" si="54"/>
        <v>8.32784869869662</v>
      </c>
      <c r="Q90" s="146">
        <f t="shared" si="55"/>
        <v>118.4670963279939</v>
      </c>
      <c r="R90" s="146">
        <f t="shared" si="74"/>
        <v>296.65978704661239</v>
      </c>
      <c r="S90" s="147">
        <f t="shared" si="56"/>
        <v>152.65978704661239</v>
      </c>
      <c r="U90" s="43">
        <f t="shared" si="57"/>
        <v>8.7279789646301644</v>
      </c>
      <c r="V90" s="47">
        <f t="shared" si="58"/>
        <v>12.272021035369836</v>
      </c>
      <c r="W90" s="47">
        <f t="shared" si="59"/>
        <v>20.659344920119096</v>
      </c>
      <c r="X90" s="47">
        <f t="shared" si="60"/>
        <v>8.8080452180584992</v>
      </c>
      <c r="Y90" s="57">
        <f t="shared" si="61"/>
        <v>19.00360768693244</v>
      </c>
      <c r="Z90" s="47">
        <f t="shared" si="62"/>
        <v>9.1972032983354808</v>
      </c>
      <c r="AA90" s="57">
        <f t="shared" si="63"/>
        <v>18.691863348814969</v>
      </c>
      <c r="AB90" s="46">
        <f t="shared" si="64"/>
        <v>9.270474482752542</v>
      </c>
      <c r="AD90" s="167">
        <f t="shared" si="65"/>
        <v>89.09634535930924</v>
      </c>
      <c r="AE90" s="119">
        <f t="shared" si="66"/>
        <v>10.484853209162168</v>
      </c>
      <c r="AF90" s="119">
        <f t="shared" si="67"/>
        <v>356.38538143723696</v>
      </c>
      <c r="AG90" s="119">
        <f t="shared" si="68"/>
        <v>277.7738892870899</v>
      </c>
      <c r="AH90" s="119">
        <f t="shared" si="69"/>
        <v>60.886443628504132</v>
      </c>
      <c r="AI90" s="168">
        <f t="shared" si="70"/>
        <v>134.17355338254322</v>
      </c>
      <c r="AJ90" s="136"/>
      <c r="AK90" s="58">
        <f t="shared" si="71"/>
        <v>-89.09634535930924</v>
      </c>
      <c r="AL90" s="59">
        <f t="shared" si="75"/>
        <v>-142.17493383745023</v>
      </c>
      <c r="AM90" s="64">
        <f t="shared" si="72"/>
        <v>178.19269071861848</v>
      </c>
      <c r="AN90" s="64">
        <f t="shared" si="76"/>
        <v>125.11410224047751</v>
      </c>
      <c r="AO90" s="59">
        <f t="shared" si="73"/>
        <v>-4.5020642213488102</v>
      </c>
      <c r="AP90" s="60">
        <f t="shared" si="77"/>
        <v>-18.486233664069175</v>
      </c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</row>
    <row r="91" spans="3:55" ht="35.1" customHeight="1" x14ac:dyDescent="0.75">
      <c r="C91" s="364"/>
      <c r="D91" s="365"/>
      <c r="E91" s="365"/>
      <c r="F91" s="365"/>
      <c r="G91" s="213"/>
      <c r="H91" s="342"/>
      <c r="I91" s="343"/>
      <c r="K91" s="144">
        <v>4</v>
      </c>
      <c r="L91" s="145">
        <v>86</v>
      </c>
      <c r="M91" s="146">
        <f t="shared" si="51"/>
        <v>160.68266397591574</v>
      </c>
      <c r="N91" s="146">
        <f t="shared" si="52"/>
        <v>58.963134752342825</v>
      </c>
      <c r="O91" s="146">
        <f t="shared" si="53"/>
        <v>27.743306771845351</v>
      </c>
      <c r="P91" s="146">
        <f t="shared" si="54"/>
        <v>7.5095162921579952</v>
      </c>
      <c r="Q91" s="146">
        <f t="shared" si="55"/>
        <v>106.82597897089025</v>
      </c>
      <c r="R91" s="146">
        <f t="shared" si="74"/>
        <v>267.50864294680599</v>
      </c>
      <c r="S91" s="147">
        <f t="shared" si="56"/>
        <v>123.50864294680599</v>
      </c>
      <c r="U91" s="43">
        <f t="shared" si="57"/>
        <v>9.933883739117551</v>
      </c>
      <c r="V91" s="47">
        <f t="shared" si="58"/>
        <v>11.066116260882449</v>
      </c>
      <c r="W91" s="47">
        <f t="shared" si="59"/>
        <v>20.692819242408621</v>
      </c>
      <c r="X91" s="47">
        <f t="shared" si="60"/>
        <v>10.006082317204859</v>
      </c>
      <c r="Y91" s="57">
        <f t="shared" si="61"/>
        <v>19.199782303577852</v>
      </c>
      <c r="Z91" s="47">
        <f t="shared" si="62"/>
        <v>10.356999949092469</v>
      </c>
      <c r="AA91" s="57">
        <f t="shared" si="63"/>
        <v>18.918671386367318</v>
      </c>
      <c r="AB91" s="46">
        <f t="shared" si="64"/>
        <v>10.42307117265009</v>
      </c>
      <c r="AD91" s="167">
        <f t="shared" si="65"/>
        <v>80.341331987957872</v>
      </c>
      <c r="AE91" s="119">
        <f t="shared" si="66"/>
        <v>-4.6955332596992889</v>
      </c>
      <c r="AF91" s="119">
        <f t="shared" si="67"/>
        <v>321.36532795183149</v>
      </c>
      <c r="AG91" s="119">
        <f t="shared" si="68"/>
        <v>236.32846270417429</v>
      </c>
      <c r="AH91" s="119">
        <f t="shared" si="69"/>
        <v>54.903463900751611</v>
      </c>
      <c r="AI91" s="168">
        <f t="shared" si="70"/>
        <v>106.83895094067071</v>
      </c>
      <c r="AJ91" s="136"/>
      <c r="AK91" s="58">
        <f t="shared" si="71"/>
        <v>-80.341331987957872</v>
      </c>
      <c r="AL91" s="59">
        <f t="shared" si="75"/>
        <v>-128.20417620650528</v>
      </c>
      <c r="AM91" s="64">
        <f t="shared" si="72"/>
        <v>160.68266397591574</v>
      </c>
      <c r="AN91" s="64">
        <f t="shared" si="76"/>
        <v>112.81981975736829</v>
      </c>
      <c r="AO91" s="59">
        <f t="shared" si="73"/>
        <v>-4.0596708515912141</v>
      </c>
      <c r="AP91" s="60">
        <f t="shared" si="77"/>
        <v>-16.669692006135278</v>
      </c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</row>
    <row r="92" spans="3:55" ht="35.1" customHeight="1" x14ac:dyDescent="0.75">
      <c r="K92" s="144">
        <v>4</v>
      </c>
      <c r="L92" s="145">
        <v>87</v>
      </c>
      <c r="M92" s="146">
        <f t="shared" si="51"/>
        <v>145.64646313363505</v>
      </c>
      <c r="N92" s="146">
        <f t="shared" si="52"/>
        <v>53.445541786871615</v>
      </c>
      <c r="O92" s="146">
        <f t="shared" si="53"/>
        <v>25.147171492976693</v>
      </c>
      <c r="P92" s="146">
        <f t="shared" si="54"/>
        <v>6.8067983236894669</v>
      </c>
      <c r="Q92" s="146">
        <f t="shared" si="55"/>
        <v>96.829524871645802</v>
      </c>
      <c r="R92" s="146">
        <f t="shared" si="74"/>
        <v>242.47598800528084</v>
      </c>
      <c r="S92" s="147">
        <f t="shared" si="56"/>
        <v>98.47598800528084</v>
      </c>
      <c r="U92" s="43">
        <f t="shared" si="57"/>
        <v>10.969417645050283</v>
      </c>
      <c r="V92" s="47">
        <f t="shared" si="58"/>
        <v>10.030582354949717</v>
      </c>
      <c r="W92" s="47">
        <f t="shared" si="59"/>
        <v>20.721564294623587</v>
      </c>
      <c r="X92" s="47">
        <f t="shared" si="60"/>
        <v>11.03486009715744</v>
      </c>
      <c r="Y92" s="57">
        <f t="shared" si="61"/>
        <v>19.368241265941634</v>
      </c>
      <c r="Z92" s="47">
        <f t="shared" si="62"/>
        <v>11.352939911563066</v>
      </c>
      <c r="AA92" s="57">
        <f t="shared" si="63"/>
        <v>19.113435863623291</v>
      </c>
      <c r="AB92" s="46">
        <f t="shared" si="64"/>
        <v>11.412828388564678</v>
      </c>
      <c r="AD92" s="167">
        <f t="shared" si="65"/>
        <v>72.823231566817526</v>
      </c>
      <c r="AE92" s="119">
        <f t="shared" si="66"/>
        <v>-17.731226646310859</v>
      </c>
      <c r="AF92" s="119">
        <f t="shared" si="67"/>
        <v>291.2929262672701</v>
      </c>
      <c r="AG92" s="119">
        <f t="shared" si="68"/>
        <v>200.73846805414172</v>
      </c>
      <c r="AH92" s="119">
        <f t="shared" si="69"/>
        <v>49.765762734231572</v>
      </c>
      <c r="AI92" s="168">
        <f t="shared" si="70"/>
        <v>83.366195684532784</v>
      </c>
      <c r="AJ92" s="136"/>
      <c r="AK92" s="58">
        <f t="shared" si="71"/>
        <v>-72.823231566817526</v>
      </c>
      <c r="AL92" s="59">
        <f t="shared" si="75"/>
        <v>-116.2072146515917</v>
      </c>
      <c r="AM92" s="64">
        <f t="shared" si="72"/>
        <v>145.64646313363505</v>
      </c>
      <c r="AN92" s="64">
        <f t="shared" si="76"/>
        <v>102.26248004886088</v>
      </c>
      <c r="AO92" s="59">
        <f t="shared" si="73"/>
        <v>-3.6797790526400433</v>
      </c>
      <c r="AP92" s="60">
        <f t="shared" si="77"/>
        <v>-15.109792320748056</v>
      </c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</row>
    <row r="93" spans="3:55" ht="35.1" customHeight="1" x14ac:dyDescent="0.75">
      <c r="C93" s="330" t="s">
        <v>103</v>
      </c>
      <c r="D93" s="331"/>
      <c r="E93" s="331"/>
      <c r="F93" s="331"/>
      <c r="G93" s="331"/>
      <c r="H93" s="331"/>
      <c r="I93" s="332"/>
      <c r="K93" s="144">
        <v>4</v>
      </c>
      <c r="L93" s="145">
        <v>88</v>
      </c>
      <c r="M93" s="146">
        <f t="shared" si="51"/>
        <v>134.10878043068095</v>
      </c>
      <c r="N93" s="146">
        <f t="shared" si="52"/>
        <v>49.211743795782631</v>
      </c>
      <c r="O93" s="146">
        <f t="shared" si="53"/>
        <v>23.155086829056462</v>
      </c>
      <c r="P93" s="146">
        <f t="shared" si="54"/>
        <v>6.2675838615458108</v>
      </c>
      <c r="Q93" s="146">
        <f t="shared" si="55"/>
        <v>89.158975857202535</v>
      </c>
      <c r="R93" s="146">
        <f t="shared" si="74"/>
        <v>223.26775628788349</v>
      </c>
      <c r="S93" s="147">
        <f t="shared" si="56"/>
        <v>79.267756287883486</v>
      </c>
      <c r="U93" s="43">
        <f t="shared" si="57"/>
        <v>11.764010758039745</v>
      </c>
      <c r="V93" s="47">
        <f t="shared" si="58"/>
        <v>9.2359892419602545</v>
      </c>
      <c r="W93" s="47">
        <f t="shared" si="59"/>
        <v>20.743621148958997</v>
      </c>
      <c r="X93" s="47">
        <f t="shared" si="60"/>
        <v>11.824269052348143</v>
      </c>
      <c r="Y93" s="57">
        <f t="shared" si="61"/>
        <v>19.497504374130301</v>
      </c>
      <c r="Z93" s="47">
        <f t="shared" si="62"/>
        <v>12.11715152317352</v>
      </c>
      <c r="AA93" s="57">
        <f t="shared" si="63"/>
        <v>19.262883903321416</v>
      </c>
      <c r="AB93" s="46">
        <f t="shared" si="64"/>
        <v>12.17229581188287</v>
      </c>
      <c r="AD93" s="167">
        <f t="shared" si="65"/>
        <v>67.054390215340476</v>
      </c>
      <c r="AE93" s="119">
        <f t="shared" si="66"/>
        <v>-27.733865988876886</v>
      </c>
      <c r="AF93" s="119">
        <f t="shared" si="67"/>
        <v>268.2175608613619</v>
      </c>
      <c r="AG93" s="119">
        <f t="shared" si="68"/>
        <v>173.42930465714454</v>
      </c>
      <c r="AH93" s="119">
        <f t="shared" si="69"/>
        <v>45.823465972989716</v>
      </c>
      <c r="AI93" s="168">
        <f t="shared" si="70"/>
        <v>65.354917094272935</v>
      </c>
      <c r="AJ93" s="136"/>
      <c r="AK93" s="58">
        <f t="shared" si="71"/>
        <v>-67.054390215340476</v>
      </c>
      <c r="AL93" s="59">
        <f t="shared" si="75"/>
        <v>-107.00162227676037</v>
      </c>
      <c r="AM93" s="64">
        <f t="shared" si="72"/>
        <v>134.10878043068095</v>
      </c>
      <c r="AN93" s="64">
        <f t="shared" si="76"/>
        <v>94.161548369261055</v>
      </c>
      <c r="AO93" s="59">
        <f t="shared" si="73"/>
        <v>-3.3882778227929151</v>
      </c>
      <c r="AP93" s="60">
        <f t="shared" si="77"/>
        <v>-13.912839193610552</v>
      </c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</row>
    <row r="94" spans="3:55" ht="35.1" customHeight="1" x14ac:dyDescent="0.75">
      <c r="C94" s="333"/>
      <c r="D94" s="334"/>
      <c r="E94" s="334"/>
      <c r="F94" s="334"/>
      <c r="G94" s="334"/>
      <c r="H94" s="334"/>
      <c r="I94" s="335"/>
      <c r="K94" s="144">
        <v>4</v>
      </c>
      <c r="L94" s="145">
        <v>89</v>
      </c>
      <c r="M94" s="146">
        <f t="shared" si="51"/>
        <v>126.85588987633776</v>
      </c>
      <c r="N94" s="146">
        <f t="shared" si="52"/>
        <v>46.550267115486669</v>
      </c>
      <c r="O94" s="146">
        <f t="shared" si="53"/>
        <v>21.902810057855291</v>
      </c>
      <c r="P94" s="146">
        <f t="shared" si="54"/>
        <v>5.9286194802280932</v>
      </c>
      <c r="Q94" s="146">
        <f t="shared" si="55"/>
        <v>84.337067166713283</v>
      </c>
      <c r="R94" s="146">
        <f t="shared" si="74"/>
        <v>211.19295704305102</v>
      </c>
      <c r="S94" s="147">
        <f t="shared" si="56"/>
        <v>67.192957043051024</v>
      </c>
      <c r="U94" s="43">
        <f t="shared" si="57"/>
        <v>12.263512870562899</v>
      </c>
      <c r="V94" s="47">
        <f t="shared" si="58"/>
        <v>8.7364871294371014</v>
      </c>
      <c r="W94" s="47">
        <f t="shared" si="59"/>
        <v>20.757486667242567</v>
      </c>
      <c r="X94" s="47">
        <f t="shared" si="60"/>
        <v>12.320512267040694</v>
      </c>
      <c r="Y94" s="57">
        <f t="shared" si="61"/>
        <v>19.578762560938173</v>
      </c>
      <c r="Z94" s="47">
        <f t="shared" si="62"/>
        <v>12.597555025511964</v>
      </c>
      <c r="AA94" s="57">
        <f t="shared" si="63"/>
        <v>19.356830868530828</v>
      </c>
      <c r="AB94" s="46">
        <f t="shared" si="64"/>
        <v>12.64971699278478</v>
      </c>
      <c r="AD94" s="167">
        <f t="shared" si="65"/>
        <v>63.427944938168878</v>
      </c>
      <c r="AE94" s="119">
        <f t="shared" si="66"/>
        <v>-34.02178794634446</v>
      </c>
      <c r="AF94" s="119">
        <f t="shared" si="67"/>
        <v>253.71177975267551</v>
      </c>
      <c r="AG94" s="119">
        <f t="shared" si="68"/>
        <v>156.2620468681622</v>
      </c>
      <c r="AH94" s="119">
        <f t="shared" si="69"/>
        <v>43.345234626351285</v>
      </c>
      <c r="AI94" s="168">
        <f t="shared" si="70"/>
        <v>54.032554040772425</v>
      </c>
      <c r="AJ94" s="136"/>
      <c r="AK94" s="58">
        <f t="shared" si="71"/>
        <v>-63.427944938168878</v>
      </c>
      <c r="AL94" s="59">
        <f t="shared" si="75"/>
        <v>-101.21474498939548</v>
      </c>
      <c r="AM94" s="64">
        <f t="shared" si="72"/>
        <v>126.85588987633776</v>
      </c>
      <c r="AN94" s="64">
        <f t="shared" si="76"/>
        <v>89.069089825111178</v>
      </c>
      <c r="AO94" s="59">
        <f t="shared" si="73"/>
        <v>-3.2050324891353839</v>
      </c>
      <c r="AP94" s="60">
        <f t="shared" si="77"/>
        <v>-13.160403002278599</v>
      </c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</row>
    <row r="95" spans="3:55" ht="35.1" customHeight="1" x14ac:dyDescent="0.75">
      <c r="C95" s="259" t="s">
        <v>104</v>
      </c>
      <c r="D95" s="260"/>
      <c r="E95" s="260"/>
      <c r="F95" s="260"/>
      <c r="G95" s="225"/>
      <c r="H95" s="261">
        <f>1/SUM(H30:H33)</f>
        <v>0.23137436372049977</v>
      </c>
      <c r="I95" s="262"/>
      <c r="K95" s="144">
        <v>4</v>
      </c>
      <c r="L95" s="145">
        <v>90</v>
      </c>
      <c r="M95" s="146">
        <f t="shared" si="51"/>
        <v>124.38206397591564</v>
      </c>
      <c r="N95" s="146">
        <f t="shared" si="52"/>
        <v>45.642486983447732</v>
      </c>
      <c r="O95" s="146">
        <f t="shared" si="53"/>
        <v>21.475681771845331</v>
      </c>
      <c r="P95" s="146">
        <f t="shared" si="54"/>
        <v>5.8130050421579922</v>
      </c>
      <c r="Q95" s="146">
        <f t="shared" si="55"/>
        <v>82.692403908854004</v>
      </c>
      <c r="R95" s="146">
        <f t="shared" si="74"/>
        <v>207.07446788476966</v>
      </c>
      <c r="S95" s="147">
        <f t="shared" si="56"/>
        <v>63.07446788476966</v>
      </c>
      <c r="U95" s="43">
        <f t="shared" si="57"/>
        <v>12.433883739117558</v>
      </c>
      <c r="V95" s="47">
        <f t="shared" si="58"/>
        <v>8.5661162608824419</v>
      </c>
      <c r="W95" s="47">
        <f t="shared" si="59"/>
        <v>20.762215937317119</v>
      </c>
      <c r="X95" s="47">
        <f t="shared" si="60"/>
        <v>12.489771586234481</v>
      </c>
      <c r="Y95" s="57">
        <f t="shared" si="61"/>
        <v>19.606478215219802</v>
      </c>
      <c r="Z95" s="47">
        <f t="shared" si="62"/>
        <v>12.761411713798358</v>
      </c>
      <c r="AA95" s="57">
        <f t="shared" si="63"/>
        <v>19.388874428827201</v>
      </c>
      <c r="AB95" s="46">
        <f t="shared" si="64"/>
        <v>12.812556466767743</v>
      </c>
      <c r="AD95" s="167">
        <f t="shared" si="65"/>
        <v>62.191031987957821</v>
      </c>
      <c r="AE95" s="119">
        <f t="shared" si="66"/>
        <v>-36.166481028594447</v>
      </c>
      <c r="AF95" s="119">
        <f t="shared" si="67"/>
        <v>248.76412795183128</v>
      </c>
      <c r="AG95" s="119">
        <f t="shared" si="68"/>
        <v>150.40661493527904</v>
      </c>
      <c r="AH95" s="119">
        <f t="shared" si="69"/>
        <v>42.499956065118774</v>
      </c>
      <c r="AI95" s="168">
        <f t="shared" si="70"/>
        <v>50.170706855037736</v>
      </c>
      <c r="AJ95" s="136"/>
      <c r="AK95" s="58">
        <f t="shared" si="71"/>
        <v>-62.191031987957821</v>
      </c>
      <c r="AL95" s="59">
        <f t="shared" si="75"/>
        <v>-99.240948913364107</v>
      </c>
      <c r="AM95" s="64">
        <f t="shared" si="72"/>
        <v>124.38206397591564</v>
      </c>
      <c r="AN95" s="64">
        <f t="shared" si="76"/>
        <v>87.332147050509377</v>
      </c>
      <c r="AO95" s="59">
        <f t="shared" si="73"/>
        <v>-3.1425309183289585</v>
      </c>
      <c r="AP95" s="60">
        <f t="shared" si="77"/>
        <v>-12.903761029731925</v>
      </c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</row>
    <row r="96" spans="3:55" ht="35.1" customHeight="1" x14ac:dyDescent="0.75">
      <c r="C96" s="259"/>
      <c r="D96" s="260"/>
      <c r="E96" s="260"/>
      <c r="F96" s="260"/>
      <c r="G96" s="225"/>
      <c r="H96" s="263"/>
      <c r="I96" s="264"/>
      <c r="K96" s="144">
        <v>4</v>
      </c>
      <c r="L96" s="145">
        <v>91</v>
      </c>
      <c r="M96" s="146">
        <f t="shared" si="51"/>
        <v>126.8558898763377</v>
      </c>
      <c r="N96" s="146">
        <f t="shared" si="52"/>
        <v>46.550267115486648</v>
      </c>
      <c r="O96" s="146">
        <f t="shared" si="53"/>
        <v>21.90281005785528</v>
      </c>
      <c r="P96" s="146">
        <f t="shared" si="54"/>
        <v>5.9286194802280905</v>
      </c>
      <c r="Q96" s="146">
        <f t="shared" si="55"/>
        <v>84.33706716671324</v>
      </c>
      <c r="R96" s="146">
        <f t="shared" si="74"/>
        <v>211.19295704305094</v>
      </c>
      <c r="S96" s="147">
        <f t="shared" si="56"/>
        <v>67.192957043050939</v>
      </c>
      <c r="U96" s="43">
        <f t="shared" si="57"/>
        <v>12.263512870562902</v>
      </c>
      <c r="V96" s="47">
        <f t="shared" si="58"/>
        <v>8.7364871294370978</v>
      </c>
      <c r="W96" s="47">
        <f t="shared" si="59"/>
        <v>20.757486667242567</v>
      </c>
      <c r="X96" s="47">
        <f t="shared" si="60"/>
        <v>12.320512267040698</v>
      </c>
      <c r="Y96" s="57">
        <f t="shared" si="61"/>
        <v>19.578762560938173</v>
      </c>
      <c r="Z96" s="47">
        <f t="shared" si="62"/>
        <v>12.597555025511967</v>
      </c>
      <c r="AA96" s="57">
        <f t="shared" si="63"/>
        <v>19.356830868530828</v>
      </c>
      <c r="AB96" s="46">
        <f t="shared" si="64"/>
        <v>12.649716992784784</v>
      </c>
      <c r="AD96" s="167">
        <f t="shared" si="65"/>
        <v>63.427944938168849</v>
      </c>
      <c r="AE96" s="119">
        <f t="shared" si="66"/>
        <v>-34.021787946344503</v>
      </c>
      <c r="AF96" s="119">
        <f t="shared" si="67"/>
        <v>253.7117797526754</v>
      </c>
      <c r="AG96" s="119">
        <f t="shared" si="68"/>
        <v>156.26204686816203</v>
      </c>
      <c r="AH96" s="119">
        <f t="shared" si="69"/>
        <v>43.345234626351271</v>
      </c>
      <c r="AI96" s="168">
        <f t="shared" si="70"/>
        <v>54.032554040772339</v>
      </c>
      <c r="AJ96" s="136"/>
      <c r="AK96" s="58">
        <f t="shared" si="71"/>
        <v>-63.427944938168849</v>
      </c>
      <c r="AL96" s="59">
        <f t="shared" si="75"/>
        <v>-101.21474498939544</v>
      </c>
      <c r="AM96" s="64">
        <f t="shared" si="72"/>
        <v>126.8558898763377</v>
      </c>
      <c r="AN96" s="64">
        <f t="shared" si="76"/>
        <v>89.069089825111092</v>
      </c>
      <c r="AO96" s="59">
        <f t="shared" si="73"/>
        <v>-3.2050324891353767</v>
      </c>
      <c r="AP96" s="60">
        <f t="shared" si="77"/>
        <v>-13.160403002278599</v>
      </c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</row>
    <row r="97" spans="3:55" ht="35.1" customHeight="1" x14ac:dyDescent="0.75">
      <c r="C97" s="259" t="s">
        <v>105</v>
      </c>
      <c r="D97" s="260"/>
      <c r="E97" s="260"/>
      <c r="F97" s="260"/>
      <c r="G97" s="225"/>
      <c r="H97" s="263">
        <v>1.3</v>
      </c>
      <c r="I97" s="264"/>
      <c r="K97" s="144">
        <v>4</v>
      </c>
      <c r="L97" s="145">
        <v>92</v>
      </c>
      <c r="M97" s="146">
        <f t="shared" si="51"/>
        <v>134.10878043068072</v>
      </c>
      <c r="N97" s="146">
        <f t="shared" si="52"/>
        <v>49.211743795782553</v>
      </c>
      <c r="O97" s="146">
        <f t="shared" si="53"/>
        <v>23.155086829056426</v>
      </c>
      <c r="P97" s="146">
        <f t="shared" si="54"/>
        <v>6.267583861545801</v>
      </c>
      <c r="Q97" s="146">
        <f t="shared" si="55"/>
        <v>89.158975857202407</v>
      </c>
      <c r="R97" s="146">
        <f t="shared" si="74"/>
        <v>223.26775628788312</v>
      </c>
      <c r="S97" s="147">
        <f t="shared" si="56"/>
        <v>79.267756287883117</v>
      </c>
      <c r="U97" s="43">
        <f t="shared" si="57"/>
        <v>11.76401075803976</v>
      </c>
      <c r="V97" s="47">
        <f t="shared" si="58"/>
        <v>9.2359892419602403</v>
      </c>
      <c r="W97" s="47">
        <f t="shared" si="59"/>
        <v>20.743621148958997</v>
      </c>
      <c r="X97" s="47">
        <f t="shared" si="60"/>
        <v>11.824269052348157</v>
      </c>
      <c r="Y97" s="57">
        <f t="shared" si="61"/>
        <v>19.497504374130301</v>
      </c>
      <c r="Z97" s="47">
        <f t="shared" si="62"/>
        <v>12.117151523173533</v>
      </c>
      <c r="AA97" s="57">
        <f t="shared" si="63"/>
        <v>19.26288390332142</v>
      </c>
      <c r="AB97" s="46">
        <f t="shared" si="64"/>
        <v>12.172295811882885</v>
      </c>
      <c r="AD97" s="167">
        <f t="shared" si="65"/>
        <v>67.054390215340362</v>
      </c>
      <c r="AE97" s="119">
        <f t="shared" si="66"/>
        <v>-27.733865988877085</v>
      </c>
      <c r="AF97" s="119">
        <f t="shared" si="67"/>
        <v>268.21756086136145</v>
      </c>
      <c r="AG97" s="119">
        <f t="shared" si="68"/>
        <v>173.42930465714403</v>
      </c>
      <c r="AH97" s="119">
        <f t="shared" si="69"/>
        <v>45.823465972989645</v>
      </c>
      <c r="AI97" s="168">
        <f t="shared" si="70"/>
        <v>65.354917094272594</v>
      </c>
      <c r="AJ97" s="136"/>
      <c r="AK97" s="58">
        <f t="shared" si="71"/>
        <v>-67.054390215340362</v>
      </c>
      <c r="AL97" s="59">
        <f t="shared" si="75"/>
        <v>-107.0016222767602</v>
      </c>
      <c r="AM97" s="64">
        <f t="shared" si="72"/>
        <v>134.10878043068072</v>
      </c>
      <c r="AN97" s="64">
        <f t="shared" si="76"/>
        <v>94.161548369260913</v>
      </c>
      <c r="AO97" s="59">
        <f t="shared" si="73"/>
        <v>-3.388277822792908</v>
      </c>
      <c r="AP97" s="60">
        <f t="shared" si="77"/>
        <v>-13.912839193610523</v>
      </c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</row>
    <row r="98" spans="3:55" ht="35.1" customHeight="1" x14ac:dyDescent="0.75">
      <c r="C98" s="259"/>
      <c r="D98" s="260"/>
      <c r="E98" s="260"/>
      <c r="F98" s="260"/>
      <c r="G98" s="225"/>
      <c r="H98" s="263"/>
      <c r="I98" s="264"/>
      <c r="K98" s="144">
        <v>4</v>
      </c>
      <c r="L98" s="145">
        <v>93</v>
      </c>
      <c r="M98" s="146">
        <f t="shared" si="51"/>
        <v>145.64646313363477</v>
      </c>
      <c r="N98" s="146">
        <f t="shared" si="52"/>
        <v>53.445541786871509</v>
      </c>
      <c r="O98" s="146">
        <f t="shared" si="53"/>
        <v>25.147171492976643</v>
      </c>
      <c r="P98" s="146">
        <f t="shared" si="54"/>
        <v>6.8067983236894545</v>
      </c>
      <c r="Q98" s="146">
        <f t="shared" si="55"/>
        <v>96.829524871645617</v>
      </c>
      <c r="R98" s="146">
        <f t="shared" si="74"/>
        <v>242.47598800528039</v>
      </c>
      <c r="S98" s="147">
        <f t="shared" si="56"/>
        <v>98.475988005280385</v>
      </c>
      <c r="U98" s="43">
        <f t="shared" si="57"/>
        <v>10.969417645050303</v>
      </c>
      <c r="V98" s="47">
        <f t="shared" si="58"/>
        <v>10.030582354949697</v>
      </c>
      <c r="W98" s="47">
        <f t="shared" si="59"/>
        <v>20.72156429462359</v>
      </c>
      <c r="X98" s="47">
        <f t="shared" si="60"/>
        <v>11.034860097157457</v>
      </c>
      <c r="Y98" s="57">
        <f t="shared" si="61"/>
        <v>19.368241265941638</v>
      </c>
      <c r="Z98" s="47">
        <f t="shared" si="62"/>
        <v>11.352939911563086</v>
      </c>
      <c r="AA98" s="57">
        <f t="shared" si="63"/>
        <v>19.113435863623295</v>
      </c>
      <c r="AB98" s="46">
        <f t="shared" si="64"/>
        <v>11.412828388564696</v>
      </c>
      <c r="AD98" s="167">
        <f t="shared" si="65"/>
        <v>72.823231566817384</v>
      </c>
      <c r="AE98" s="119">
        <f t="shared" si="66"/>
        <v>-17.731226646311114</v>
      </c>
      <c r="AF98" s="119">
        <f t="shared" si="67"/>
        <v>291.29292626726954</v>
      </c>
      <c r="AG98" s="119">
        <f t="shared" si="68"/>
        <v>200.73846805414104</v>
      </c>
      <c r="AH98" s="119">
        <f t="shared" si="69"/>
        <v>49.76576273423148</v>
      </c>
      <c r="AI98" s="168">
        <f t="shared" si="70"/>
        <v>83.366195684532329</v>
      </c>
      <c r="AJ98" s="136"/>
      <c r="AK98" s="58">
        <f t="shared" si="71"/>
        <v>-72.823231566817384</v>
      </c>
      <c r="AL98" s="59">
        <f t="shared" si="75"/>
        <v>-116.2072146515915</v>
      </c>
      <c r="AM98" s="64">
        <f t="shared" si="72"/>
        <v>145.64646313363477</v>
      </c>
      <c r="AN98" s="64">
        <f t="shared" si="76"/>
        <v>102.26248004886065</v>
      </c>
      <c r="AO98" s="59">
        <f t="shared" si="73"/>
        <v>-3.6797790526400291</v>
      </c>
      <c r="AP98" s="60">
        <f t="shared" si="77"/>
        <v>-15.109792320748056</v>
      </c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</row>
    <row r="99" spans="3:55" ht="35.1" customHeight="1" x14ac:dyDescent="0.75">
      <c r="C99" s="259" t="s">
        <v>106</v>
      </c>
      <c r="D99" s="260"/>
      <c r="E99" s="260"/>
      <c r="F99" s="260"/>
      <c r="G99" s="225"/>
      <c r="H99" s="263">
        <v>1.5029999999999999</v>
      </c>
      <c r="I99" s="264"/>
      <c r="K99" s="144">
        <v>4</v>
      </c>
      <c r="L99" s="145">
        <v>94</v>
      </c>
      <c r="M99" s="146">
        <f t="shared" si="51"/>
        <v>160.6826639759156</v>
      </c>
      <c r="N99" s="146">
        <f t="shared" si="52"/>
        <v>58.963134752342782</v>
      </c>
      <c r="O99" s="146">
        <f t="shared" si="53"/>
        <v>27.743306771845326</v>
      </c>
      <c r="P99" s="146">
        <f t="shared" si="54"/>
        <v>7.5095162921579899</v>
      </c>
      <c r="Q99" s="146">
        <f t="shared" si="55"/>
        <v>106.82597897089016</v>
      </c>
      <c r="R99" s="146">
        <f t="shared" si="74"/>
        <v>267.50864294680576</v>
      </c>
      <c r="S99" s="147">
        <f t="shared" si="56"/>
        <v>123.50864294680576</v>
      </c>
      <c r="U99" s="43">
        <f t="shared" si="57"/>
        <v>9.9338837391175598</v>
      </c>
      <c r="V99" s="47">
        <f t="shared" si="58"/>
        <v>11.06611626088244</v>
      </c>
      <c r="W99" s="47">
        <f t="shared" si="59"/>
        <v>20.692819242408621</v>
      </c>
      <c r="X99" s="47">
        <f t="shared" si="60"/>
        <v>10.006082317204868</v>
      </c>
      <c r="Y99" s="57">
        <f t="shared" si="61"/>
        <v>19.199782303577855</v>
      </c>
      <c r="Z99" s="47">
        <f t="shared" si="62"/>
        <v>10.356999949092476</v>
      </c>
      <c r="AA99" s="57">
        <f t="shared" si="63"/>
        <v>18.918671386367318</v>
      </c>
      <c r="AB99" s="46">
        <f t="shared" si="64"/>
        <v>10.423071172650099</v>
      </c>
      <c r="AD99" s="167">
        <f t="shared" si="65"/>
        <v>80.341331987957801</v>
      </c>
      <c r="AE99" s="119">
        <f t="shared" si="66"/>
        <v>-4.6955332596994026</v>
      </c>
      <c r="AF99" s="119">
        <f t="shared" si="67"/>
        <v>321.3653279518312</v>
      </c>
      <c r="AG99" s="119">
        <f t="shared" si="68"/>
        <v>236.328462704174</v>
      </c>
      <c r="AH99" s="119">
        <f t="shared" si="69"/>
        <v>54.903463900751568</v>
      </c>
      <c r="AI99" s="168">
        <f t="shared" si="70"/>
        <v>106.83895094067049</v>
      </c>
      <c r="AJ99" s="136"/>
      <c r="AK99" s="58">
        <f t="shared" si="71"/>
        <v>-80.341331987957801</v>
      </c>
      <c r="AL99" s="59">
        <f t="shared" si="75"/>
        <v>-128.20417620650517</v>
      </c>
      <c r="AM99" s="64">
        <f t="shared" si="72"/>
        <v>160.6826639759156</v>
      </c>
      <c r="AN99" s="64">
        <f t="shared" si="76"/>
        <v>112.81981975736824</v>
      </c>
      <c r="AO99" s="59">
        <f t="shared" si="73"/>
        <v>-4.0596708515912141</v>
      </c>
      <c r="AP99" s="60">
        <f t="shared" si="77"/>
        <v>-16.669692006135278</v>
      </c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</row>
    <row r="100" spans="3:55" ht="35.1" customHeight="1" x14ac:dyDescent="0.75">
      <c r="C100" s="259"/>
      <c r="D100" s="260"/>
      <c r="E100" s="260"/>
      <c r="F100" s="260"/>
      <c r="G100" s="225"/>
      <c r="H100" s="263"/>
      <c r="I100" s="264"/>
      <c r="K100" s="144">
        <v>4</v>
      </c>
      <c r="L100" s="145">
        <v>95</v>
      </c>
      <c r="M100" s="146">
        <f t="shared" si="51"/>
        <v>178.19269071861856</v>
      </c>
      <c r="N100" s="146">
        <f t="shared" si="52"/>
        <v>65.388507849852985</v>
      </c>
      <c r="O100" s="146">
        <f t="shared" si="53"/>
        <v>30.766570336723969</v>
      </c>
      <c r="P100" s="146">
        <f t="shared" si="54"/>
        <v>8.3278486986966254</v>
      </c>
      <c r="Q100" s="146">
        <f t="shared" si="55"/>
        <v>118.46709632799397</v>
      </c>
      <c r="R100" s="146">
        <f t="shared" si="74"/>
        <v>296.65978704661256</v>
      </c>
      <c r="S100" s="147">
        <f t="shared" si="56"/>
        <v>152.65978704661256</v>
      </c>
      <c r="U100" s="43">
        <f t="shared" si="57"/>
        <v>8.7279789646301573</v>
      </c>
      <c r="V100" s="47">
        <f t="shared" si="58"/>
        <v>12.272021035369843</v>
      </c>
      <c r="W100" s="47">
        <f t="shared" si="59"/>
        <v>20.659344920119096</v>
      </c>
      <c r="X100" s="47">
        <f t="shared" si="60"/>
        <v>8.8080452180584921</v>
      </c>
      <c r="Y100" s="57">
        <f t="shared" si="61"/>
        <v>19.00360768693244</v>
      </c>
      <c r="Z100" s="47">
        <f t="shared" si="62"/>
        <v>9.1972032983354755</v>
      </c>
      <c r="AA100" s="57">
        <f t="shared" si="63"/>
        <v>18.691863348814969</v>
      </c>
      <c r="AB100" s="46">
        <f t="shared" si="64"/>
        <v>9.2704744827525367</v>
      </c>
      <c r="AD100" s="167">
        <f t="shared" si="65"/>
        <v>89.096345359309282</v>
      </c>
      <c r="AE100" s="119">
        <f t="shared" si="66"/>
        <v>10.484853209162281</v>
      </c>
      <c r="AF100" s="119">
        <f t="shared" si="67"/>
        <v>356.38538143723713</v>
      </c>
      <c r="AG100" s="119">
        <f t="shared" si="68"/>
        <v>277.77388928709013</v>
      </c>
      <c r="AH100" s="119">
        <f t="shared" si="69"/>
        <v>60.886443628504168</v>
      </c>
      <c r="AI100" s="168">
        <f t="shared" si="70"/>
        <v>134.17355338254333</v>
      </c>
      <c r="AJ100" s="136"/>
      <c r="AK100" s="58">
        <f t="shared" si="71"/>
        <v>-89.096345359309282</v>
      </c>
      <c r="AL100" s="59">
        <f t="shared" si="75"/>
        <v>-142.17493383745028</v>
      </c>
      <c r="AM100" s="64">
        <f t="shared" si="72"/>
        <v>178.19269071861856</v>
      </c>
      <c r="AN100" s="64">
        <f t="shared" si="76"/>
        <v>125.11410224047756</v>
      </c>
      <c r="AO100" s="59">
        <f t="shared" si="73"/>
        <v>-4.5020642213488173</v>
      </c>
      <c r="AP100" s="60">
        <f t="shared" si="77"/>
        <v>-18.486233664069232</v>
      </c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</row>
    <row r="101" spans="3:55" ht="35.1" customHeight="1" x14ac:dyDescent="0.75">
      <c r="C101" s="259" t="s">
        <v>107</v>
      </c>
      <c r="D101" s="260"/>
      <c r="E101" s="260"/>
      <c r="F101" s="260"/>
      <c r="G101" s="225"/>
      <c r="H101" s="263">
        <f>1/(H88*E7)</f>
        <v>0.38756230869528085</v>
      </c>
      <c r="I101" s="264"/>
      <c r="K101" s="144">
        <v>4</v>
      </c>
      <c r="L101" s="145">
        <v>96</v>
      </c>
      <c r="M101" s="146">
        <f t="shared" si="51"/>
        <v>196.98326397591555</v>
      </c>
      <c r="N101" s="146">
        <f t="shared" si="52"/>
        <v>72.283782521237811</v>
      </c>
      <c r="O101" s="146">
        <f t="shared" si="53"/>
        <v>34.010931771845321</v>
      </c>
      <c r="P101" s="146">
        <f t="shared" si="54"/>
        <v>9.2060275421579849</v>
      </c>
      <c r="Q101" s="146">
        <f t="shared" si="55"/>
        <v>130.95955403292629</v>
      </c>
      <c r="R101" s="146">
        <f t="shared" si="74"/>
        <v>327.94281800884187</v>
      </c>
      <c r="S101" s="147">
        <f t="shared" si="56"/>
        <v>183.94281800884187</v>
      </c>
      <c r="U101" s="43">
        <f t="shared" si="57"/>
        <v>7.4338837391175634</v>
      </c>
      <c r="V101" s="47">
        <f t="shared" si="58"/>
        <v>13.566116260882437</v>
      </c>
      <c r="W101" s="47">
        <f t="shared" si="59"/>
        <v>20.62342254750012</v>
      </c>
      <c r="X101" s="47">
        <f t="shared" si="60"/>
        <v>7.5223930481752577</v>
      </c>
      <c r="Y101" s="57">
        <f t="shared" si="61"/>
        <v>18.793086391935905</v>
      </c>
      <c r="Z101" s="47">
        <f t="shared" si="62"/>
        <v>7.952588184386598</v>
      </c>
      <c r="AA101" s="57">
        <f t="shared" si="63"/>
        <v>18.448468343907436</v>
      </c>
      <c r="AB101" s="46">
        <f t="shared" si="64"/>
        <v>8.0335858785324543</v>
      </c>
      <c r="AD101" s="167">
        <f t="shared" si="65"/>
        <v>98.491631987957774</v>
      </c>
      <c r="AE101" s="119">
        <f t="shared" si="66"/>
        <v>26.775414509195571</v>
      </c>
      <c r="AF101" s="119">
        <f t="shared" si="67"/>
        <v>393.9665279518311</v>
      </c>
      <c r="AG101" s="119">
        <f t="shared" si="68"/>
        <v>322.25031047306891</v>
      </c>
      <c r="AH101" s="119">
        <f t="shared" si="69"/>
        <v>67.306971736384355</v>
      </c>
      <c r="AI101" s="168">
        <f t="shared" si="70"/>
        <v>163.50719502630318</v>
      </c>
      <c r="AJ101" s="136"/>
      <c r="AK101" s="58">
        <f t="shared" si="71"/>
        <v>-98.491631987957774</v>
      </c>
      <c r="AL101" s="59">
        <f t="shared" si="75"/>
        <v>-157.1674034996463</v>
      </c>
      <c r="AM101" s="64">
        <f t="shared" si="72"/>
        <v>196.98326397591555</v>
      </c>
      <c r="AN101" s="64">
        <f t="shared" si="76"/>
        <v>138.30749246422704</v>
      </c>
      <c r="AO101" s="59">
        <f t="shared" si="73"/>
        <v>-4.9768107848534555</v>
      </c>
      <c r="AP101" s="60">
        <f t="shared" si="77"/>
        <v>-20.435622982538689</v>
      </c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</row>
    <row r="102" spans="3:55" ht="35.1" customHeight="1" x14ac:dyDescent="0.75">
      <c r="C102" s="259"/>
      <c r="D102" s="260"/>
      <c r="E102" s="260"/>
      <c r="F102" s="260"/>
      <c r="G102" s="225"/>
      <c r="H102" s="263"/>
      <c r="I102" s="264"/>
      <c r="K102" s="144">
        <v>5</v>
      </c>
      <c r="L102" s="145">
        <v>97</v>
      </c>
      <c r="M102" s="146">
        <f t="shared" ref="M102:M133" si="78">$E$17*$E$15*$E$16*V102</f>
        <v>207.9177459897179</v>
      </c>
      <c r="N102" s="146">
        <f t="shared" ref="N102:N133" si="79">V102/$I$39</f>
        <v>76.296233649901779</v>
      </c>
      <c r="O102" s="146">
        <f t="shared" ref="O102:O133" si="80">V102/$I$59</f>
        <v>35.898868412885903</v>
      </c>
      <c r="P102" s="146">
        <f t="shared" ref="P102:P133" si="81">V102/$I$71</f>
        <v>9.7170513750791567</v>
      </c>
      <c r="Q102" s="146">
        <f t="shared" ref="Q102:Q133" si="82">V102/$H$90</f>
        <v>138.22907967284914</v>
      </c>
      <c r="R102" s="146">
        <f t="shared" si="74"/>
        <v>346.14682566256704</v>
      </c>
      <c r="S102" s="147">
        <f t="shared" ref="S102:S133" si="83">Q102+M102-$E$24*$E$10*$E$11</f>
        <v>202.14682566256704</v>
      </c>
      <c r="U102" s="43">
        <f t="shared" ref="U102:U133" si="84">7-($E$21*SIN(2*$E$22*L102/24))-SIN(2*$E$22*K102/7)</f>
        <v>6.6808326866692349</v>
      </c>
      <c r="V102" s="47">
        <f t="shared" ref="V102:V133" si="85">$E$23-U102</f>
        <v>14.319167313330766</v>
      </c>
      <c r="W102" s="47">
        <f t="shared" ref="W102:W133" si="86">$E$23-(N102)/($D$77*$G$31)</f>
        <v>20.602518845845207</v>
      </c>
      <c r="X102" s="47">
        <f t="shared" ref="X102:X133" si="87">U102+(N102)/($G$31*$D$78)</f>
        <v>6.77425512097631</v>
      </c>
      <c r="Y102" s="57">
        <f t="shared" ref="Y102:Y133" si="88">$E$23-(O102)/($D$77*$G$53)</f>
        <v>18.670581278220546</v>
      </c>
      <c r="Z102" s="47">
        <f t="shared" ref="Z102:Z133" si="89">U102+(O102)/($G$53*$D$78)</f>
        <v>7.2283302604142348</v>
      </c>
      <c r="AA102" s="57">
        <f t="shared" ref="AA102:AA133" si="90">$E$23-(P102)/($D$77*$G$67)</f>
        <v>18.30683358551191</v>
      </c>
      <c r="AB102" s="46">
        <f t="shared" ref="AB102:AB133" si="91">U102+(P102)/($G$66*$D$78)</f>
        <v>7.3138241123144159</v>
      </c>
      <c r="AD102" s="167">
        <f t="shared" ref="AD102:AD133" si="92">($E$17/2)*$E$15*$E$16*V102</f>
        <v>103.95887299485895</v>
      </c>
      <c r="AE102" s="119">
        <f t="shared" ref="AE102:AE133" si="93">N102+AD102-$E$24*$E$10*$E$11</f>
        <v>36.25510664476073</v>
      </c>
      <c r="AF102" s="119">
        <f t="shared" ref="AF102:AF133" si="94">($E$17*2)*$E$15*$E$16*V102</f>
        <v>415.8354919794358</v>
      </c>
      <c r="AG102" s="119">
        <f t="shared" ref="AG102:AG133" si="95">N102+AF102-$E$24*$E$10*$E$11</f>
        <v>348.13172562933755</v>
      </c>
      <c r="AH102" s="119">
        <f t="shared" ref="AH102:AH133" si="96">V102/$I$45</f>
        <v>71.043161588254108</v>
      </c>
      <c r="AI102" s="168">
        <f t="shared" ref="AI102:AI133" si="97">AH102+O102+P102 +M102-$E$24*$E$10*$E$11</f>
        <v>180.57682736593705</v>
      </c>
      <c r="AJ102" s="136"/>
      <c r="AK102" s="58">
        <f t="shared" ref="AK102:AK133" si="98">AD102-M102</f>
        <v>-103.95887299485895</v>
      </c>
      <c r="AL102" s="59">
        <f t="shared" si="75"/>
        <v>-165.89171901780631</v>
      </c>
      <c r="AM102" s="64">
        <f t="shared" ref="AM102:AM133" si="99">AF102-M102</f>
        <v>207.9177459897179</v>
      </c>
      <c r="AN102" s="64">
        <f t="shared" si="76"/>
        <v>145.98489996677051</v>
      </c>
      <c r="AO102" s="59">
        <f t="shared" ref="AO102:AO133" si="100">AH102-N102</f>
        <v>-5.2530720616476714</v>
      </c>
      <c r="AP102" s="60">
        <f t="shared" si="77"/>
        <v>-21.56999829662999</v>
      </c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</row>
    <row r="103" spans="3:55" ht="35.1" customHeight="1" x14ac:dyDescent="0.75">
      <c r="C103" s="259" t="s">
        <v>108</v>
      </c>
      <c r="D103" s="260"/>
      <c r="E103" s="260"/>
      <c r="F103" s="260"/>
      <c r="G103" s="225"/>
      <c r="H103" s="263">
        <f>1/(H90*E7)</f>
        <v>0.36566022821266925</v>
      </c>
      <c r="I103" s="264"/>
      <c r="K103" s="144">
        <v>5</v>
      </c>
      <c r="L103" s="145">
        <v>98</v>
      </c>
      <c r="M103" s="146">
        <f t="shared" si="78"/>
        <v>225.42777273242086</v>
      </c>
      <c r="N103" s="146">
        <f t="shared" si="79"/>
        <v>82.721606747411997</v>
      </c>
      <c r="O103" s="146">
        <f t="shared" si="80"/>
        <v>38.92213197776455</v>
      </c>
      <c r="P103" s="146">
        <f t="shared" si="81"/>
        <v>10.535383781617794</v>
      </c>
      <c r="Q103" s="146">
        <f t="shared" si="82"/>
        <v>149.87019702995298</v>
      </c>
      <c r="R103" s="146">
        <f t="shared" si="74"/>
        <v>375.29796976237384</v>
      </c>
      <c r="S103" s="147">
        <f t="shared" si="83"/>
        <v>231.29796976237384</v>
      </c>
      <c r="U103" s="43">
        <f t="shared" si="84"/>
        <v>5.4749279121818306</v>
      </c>
      <c r="V103" s="47">
        <f t="shared" si="85"/>
        <v>15.52507208781817</v>
      </c>
      <c r="W103" s="47">
        <f t="shared" si="86"/>
        <v>20.569044523555686</v>
      </c>
      <c r="X103" s="47">
        <f t="shared" si="87"/>
        <v>5.5762180218299324</v>
      </c>
      <c r="Y103" s="57">
        <f t="shared" si="88"/>
        <v>18.474406661575131</v>
      </c>
      <c r="Z103" s="47">
        <f t="shared" si="89"/>
        <v>6.0685336096572309</v>
      </c>
      <c r="AA103" s="57">
        <f t="shared" si="90"/>
        <v>18.080025547959558</v>
      </c>
      <c r="AB103" s="46">
        <f t="shared" si="91"/>
        <v>6.1612274224168511</v>
      </c>
      <c r="AD103" s="167">
        <f t="shared" si="92"/>
        <v>112.71388636621043</v>
      </c>
      <c r="AE103" s="119">
        <f t="shared" si="93"/>
        <v>51.435493113622442</v>
      </c>
      <c r="AF103" s="119">
        <f t="shared" si="94"/>
        <v>450.85554546484173</v>
      </c>
      <c r="AG103" s="119">
        <f t="shared" si="95"/>
        <v>389.57715221225374</v>
      </c>
      <c r="AH103" s="119">
        <f t="shared" si="96"/>
        <v>77.026141316006715</v>
      </c>
      <c r="AI103" s="168">
        <f t="shared" si="97"/>
        <v>207.9114298078099</v>
      </c>
      <c r="AJ103" s="136"/>
      <c r="AK103" s="58">
        <f t="shared" si="98"/>
        <v>-112.71388636621043</v>
      </c>
      <c r="AL103" s="59">
        <f t="shared" si="75"/>
        <v>-179.8624766487514</v>
      </c>
      <c r="AM103" s="64">
        <f t="shared" si="99"/>
        <v>225.42777273242086</v>
      </c>
      <c r="AN103" s="64">
        <f t="shared" si="76"/>
        <v>158.2791824498799</v>
      </c>
      <c r="AO103" s="59">
        <f t="shared" si="100"/>
        <v>-5.6954654314052817</v>
      </c>
      <c r="AP103" s="60">
        <f t="shared" si="77"/>
        <v>-23.386539954563943</v>
      </c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</row>
    <row r="104" spans="3:55" ht="35.1" customHeight="1" x14ac:dyDescent="0.75">
      <c r="C104" s="318"/>
      <c r="D104" s="319"/>
      <c r="E104" s="319"/>
      <c r="F104" s="319"/>
      <c r="G104" s="226"/>
      <c r="H104" s="320"/>
      <c r="I104" s="321"/>
      <c r="K104" s="144">
        <v>5</v>
      </c>
      <c r="L104" s="145">
        <v>99</v>
      </c>
      <c r="M104" s="146">
        <f t="shared" si="78"/>
        <v>240.4639735747017</v>
      </c>
      <c r="N104" s="146">
        <f t="shared" si="79"/>
        <v>88.239199712883249</v>
      </c>
      <c r="O104" s="146">
        <f t="shared" si="80"/>
        <v>41.51826725663323</v>
      </c>
      <c r="P104" s="146">
        <f t="shared" si="81"/>
        <v>11.238101750086328</v>
      </c>
      <c r="Q104" s="146">
        <f t="shared" si="82"/>
        <v>159.86665112919749</v>
      </c>
      <c r="R104" s="146">
        <f t="shared" si="74"/>
        <v>400.33062470389916</v>
      </c>
      <c r="S104" s="147">
        <f t="shared" si="83"/>
        <v>256.33062470389916</v>
      </c>
      <c r="U104" s="43">
        <f t="shared" si="84"/>
        <v>4.4393940062490866</v>
      </c>
      <c r="V104" s="47">
        <f t="shared" si="85"/>
        <v>16.560605993750912</v>
      </c>
      <c r="W104" s="47">
        <f t="shared" si="86"/>
        <v>20.540299471340717</v>
      </c>
      <c r="X104" s="47">
        <f t="shared" si="87"/>
        <v>4.5474402418773412</v>
      </c>
      <c r="Y104" s="57">
        <f t="shared" si="88"/>
        <v>18.305947699211348</v>
      </c>
      <c r="Z104" s="47">
        <f t="shared" si="89"/>
        <v>5.0725936471866211</v>
      </c>
      <c r="AA104" s="57">
        <f t="shared" si="90"/>
        <v>17.885261070703582</v>
      </c>
      <c r="AB104" s="46">
        <f t="shared" si="91"/>
        <v>5.171470206502252</v>
      </c>
      <c r="AD104" s="167">
        <f t="shared" si="92"/>
        <v>120.23198678735085</v>
      </c>
      <c r="AE104" s="119">
        <f t="shared" si="93"/>
        <v>64.471186500234097</v>
      </c>
      <c r="AF104" s="119">
        <f t="shared" si="94"/>
        <v>480.92794714940339</v>
      </c>
      <c r="AG104" s="119">
        <f t="shared" si="95"/>
        <v>425.1671468622867</v>
      </c>
      <c r="AH104" s="119">
        <f t="shared" si="96"/>
        <v>82.163842482526789</v>
      </c>
      <c r="AI104" s="168">
        <f t="shared" si="97"/>
        <v>231.38418506394805</v>
      </c>
      <c r="AJ104" s="136"/>
      <c r="AK104" s="58">
        <f t="shared" si="98"/>
        <v>-120.23198678735085</v>
      </c>
      <c r="AL104" s="59">
        <f t="shared" si="75"/>
        <v>-191.85943820366506</v>
      </c>
      <c r="AM104" s="64">
        <f t="shared" si="99"/>
        <v>240.4639735747017</v>
      </c>
      <c r="AN104" s="64">
        <f t="shared" si="76"/>
        <v>168.83652215838754</v>
      </c>
      <c r="AO104" s="59">
        <f t="shared" si="100"/>
        <v>-6.0753572303564596</v>
      </c>
      <c r="AP104" s="60">
        <f t="shared" si="77"/>
        <v>-24.946439639951109</v>
      </c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</row>
    <row r="105" spans="3:55" ht="35.1" customHeight="1" x14ac:dyDescent="0.75">
      <c r="K105" s="144">
        <v>5</v>
      </c>
      <c r="L105" s="145">
        <v>100</v>
      </c>
      <c r="M105" s="146">
        <f t="shared" si="78"/>
        <v>252.00165627765577</v>
      </c>
      <c r="N105" s="146">
        <f t="shared" si="79"/>
        <v>92.472997703972226</v>
      </c>
      <c r="O105" s="146">
        <f t="shared" si="80"/>
        <v>43.510351920553461</v>
      </c>
      <c r="P105" s="146">
        <f t="shared" si="81"/>
        <v>11.777316212229984</v>
      </c>
      <c r="Q105" s="146">
        <f t="shared" si="82"/>
        <v>167.53720014364075</v>
      </c>
      <c r="R105" s="146">
        <f t="shared" si="74"/>
        <v>419.53885642129649</v>
      </c>
      <c r="S105" s="147">
        <f t="shared" si="83"/>
        <v>275.53885642129649</v>
      </c>
      <c r="U105" s="43">
        <f t="shared" si="84"/>
        <v>3.6448008932596263</v>
      </c>
      <c r="V105" s="47">
        <f t="shared" si="85"/>
        <v>17.355199106740372</v>
      </c>
      <c r="W105" s="47">
        <f t="shared" si="86"/>
        <v>20.518242617005306</v>
      </c>
      <c r="X105" s="47">
        <f t="shared" si="87"/>
        <v>3.7580312866866383</v>
      </c>
      <c r="Y105" s="57">
        <f t="shared" si="88"/>
        <v>18.176684591022681</v>
      </c>
      <c r="Z105" s="47">
        <f t="shared" si="89"/>
        <v>4.3083820355761695</v>
      </c>
      <c r="AA105" s="57">
        <f t="shared" si="90"/>
        <v>17.735813031005456</v>
      </c>
      <c r="AB105" s="46">
        <f t="shared" si="91"/>
        <v>4.4120027831840609</v>
      </c>
      <c r="AD105" s="167">
        <f t="shared" si="92"/>
        <v>126.00082813882788</v>
      </c>
      <c r="AE105" s="119">
        <f t="shared" si="93"/>
        <v>74.473825842800125</v>
      </c>
      <c r="AF105" s="119">
        <f t="shared" si="94"/>
        <v>504.00331255531154</v>
      </c>
      <c r="AG105" s="119">
        <f t="shared" si="95"/>
        <v>452.47631025928376</v>
      </c>
      <c r="AH105" s="119">
        <f t="shared" si="96"/>
        <v>86.106139243768652</v>
      </c>
      <c r="AI105" s="168">
        <f t="shared" si="97"/>
        <v>249.39546365420784</v>
      </c>
      <c r="AJ105" s="136"/>
      <c r="AK105" s="58">
        <f t="shared" si="98"/>
        <v>-126.00082813882788</v>
      </c>
      <c r="AL105" s="59">
        <f t="shared" si="75"/>
        <v>-201.06503057849636</v>
      </c>
      <c r="AM105" s="64">
        <f t="shared" si="99"/>
        <v>252.00165627765577</v>
      </c>
      <c r="AN105" s="64">
        <f t="shared" si="76"/>
        <v>176.93745383798728</v>
      </c>
      <c r="AO105" s="59">
        <f t="shared" si="100"/>
        <v>-6.3668584602035736</v>
      </c>
      <c r="AP105" s="60">
        <f t="shared" si="77"/>
        <v>-26.143392767088642</v>
      </c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</row>
    <row r="106" spans="3:55" ht="35.1" customHeight="1" x14ac:dyDescent="0.75">
      <c r="C106" s="311" t="s">
        <v>109</v>
      </c>
      <c r="D106" s="312"/>
      <c r="E106" s="312"/>
      <c r="F106" s="312"/>
      <c r="G106" s="312"/>
      <c r="H106" s="312"/>
      <c r="I106" s="313"/>
      <c r="K106" s="144">
        <v>5</v>
      </c>
      <c r="L106" s="145">
        <v>101</v>
      </c>
      <c r="M106" s="146">
        <f t="shared" si="78"/>
        <v>259.25454683199888</v>
      </c>
      <c r="N106" s="146">
        <f t="shared" si="79"/>
        <v>95.134474384268145</v>
      </c>
      <c r="O106" s="146">
        <f t="shared" si="80"/>
        <v>44.762628691754614</v>
      </c>
      <c r="P106" s="146">
        <f t="shared" si="81"/>
        <v>12.116280593547696</v>
      </c>
      <c r="Q106" s="146">
        <f t="shared" si="82"/>
        <v>172.35910883412993</v>
      </c>
      <c r="R106" s="146">
        <f t="shared" si="74"/>
        <v>431.61365566612881</v>
      </c>
      <c r="S106" s="147">
        <f t="shared" si="83"/>
        <v>287.61365566612881</v>
      </c>
      <c r="U106" s="43">
        <f t="shared" si="84"/>
        <v>3.1452987807364829</v>
      </c>
      <c r="V106" s="47">
        <f t="shared" si="85"/>
        <v>17.854701219263518</v>
      </c>
      <c r="W106" s="47">
        <f t="shared" si="86"/>
        <v>20.50437709872174</v>
      </c>
      <c r="X106" s="47">
        <f t="shared" si="87"/>
        <v>3.261788071994097</v>
      </c>
      <c r="Y106" s="57">
        <f t="shared" si="88"/>
        <v>18.095426404214809</v>
      </c>
      <c r="Z106" s="47">
        <f t="shared" si="89"/>
        <v>3.8279785332377352</v>
      </c>
      <c r="AA106" s="57">
        <f t="shared" si="90"/>
        <v>17.641866065796048</v>
      </c>
      <c r="AB106" s="46">
        <f t="shared" si="91"/>
        <v>3.9345816022821611</v>
      </c>
      <c r="AD106" s="167">
        <f t="shared" si="92"/>
        <v>129.62727341599944</v>
      </c>
      <c r="AE106" s="119">
        <f t="shared" si="93"/>
        <v>80.761747800267585</v>
      </c>
      <c r="AF106" s="119">
        <f t="shared" si="94"/>
        <v>518.50909366399776</v>
      </c>
      <c r="AG106" s="119">
        <f t="shared" si="95"/>
        <v>469.64356804826593</v>
      </c>
      <c r="AH106" s="119">
        <f t="shared" si="96"/>
        <v>88.584370590407033</v>
      </c>
      <c r="AI106" s="168">
        <f t="shared" si="97"/>
        <v>260.71782670770824</v>
      </c>
      <c r="AJ106" s="136"/>
      <c r="AK106" s="58">
        <f t="shared" si="98"/>
        <v>-129.62727341599944</v>
      </c>
      <c r="AL106" s="59">
        <f t="shared" si="75"/>
        <v>-206.85190786586122</v>
      </c>
      <c r="AM106" s="64">
        <f t="shared" si="99"/>
        <v>259.25454683199888</v>
      </c>
      <c r="AN106" s="64">
        <f t="shared" si="76"/>
        <v>182.02991238213713</v>
      </c>
      <c r="AO106" s="59">
        <f t="shared" si="100"/>
        <v>-6.550103793861112</v>
      </c>
      <c r="AP106" s="60">
        <f t="shared" si="77"/>
        <v>-26.895828958420566</v>
      </c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</row>
    <row r="107" spans="3:55" ht="35.1" customHeight="1" x14ac:dyDescent="0.75">
      <c r="C107" s="314"/>
      <c r="D107" s="315"/>
      <c r="E107" s="315"/>
      <c r="F107" s="315"/>
      <c r="G107" s="315"/>
      <c r="H107" s="315"/>
      <c r="I107" s="316"/>
      <c r="K107" s="144">
        <v>5</v>
      </c>
      <c r="L107" s="145">
        <v>102</v>
      </c>
      <c r="M107" s="146">
        <f t="shared" si="78"/>
        <v>261.72837273242095</v>
      </c>
      <c r="N107" s="146">
        <f t="shared" si="79"/>
        <v>96.042254516307082</v>
      </c>
      <c r="O107" s="146">
        <f t="shared" si="80"/>
        <v>45.189756977764574</v>
      </c>
      <c r="P107" s="146">
        <f t="shared" si="81"/>
        <v>12.231895031617796</v>
      </c>
      <c r="Q107" s="146">
        <f t="shared" si="82"/>
        <v>174.00377209198919</v>
      </c>
      <c r="R107" s="146">
        <f t="shared" si="74"/>
        <v>435.73214482441017</v>
      </c>
      <c r="S107" s="147">
        <f t="shared" si="83"/>
        <v>291.73214482441017</v>
      </c>
      <c r="U107" s="43">
        <f t="shared" si="84"/>
        <v>2.9749279121818235</v>
      </c>
      <c r="V107" s="47">
        <f t="shared" si="85"/>
        <v>18.025072087818177</v>
      </c>
      <c r="W107" s="47">
        <f t="shared" si="86"/>
        <v>20.499647828647184</v>
      </c>
      <c r="X107" s="47">
        <f t="shared" si="87"/>
        <v>3.092528752800312</v>
      </c>
      <c r="Y107" s="57">
        <f t="shared" si="88"/>
        <v>18.067710749933184</v>
      </c>
      <c r="Z107" s="47">
        <f t="shared" si="89"/>
        <v>3.664121844951342</v>
      </c>
      <c r="AA107" s="57">
        <f t="shared" si="90"/>
        <v>17.609822505499675</v>
      </c>
      <c r="AB107" s="46">
        <f t="shared" si="91"/>
        <v>3.7717421282991976</v>
      </c>
      <c r="AD107" s="167">
        <f t="shared" si="92"/>
        <v>130.86418636621048</v>
      </c>
      <c r="AE107" s="119">
        <f t="shared" si="93"/>
        <v>82.906440882517558</v>
      </c>
      <c r="AF107" s="119">
        <f t="shared" si="94"/>
        <v>523.4567454648419</v>
      </c>
      <c r="AG107" s="119">
        <f t="shared" si="95"/>
        <v>475.49899998114893</v>
      </c>
      <c r="AH107" s="119">
        <f t="shared" si="96"/>
        <v>89.429649151639552</v>
      </c>
      <c r="AI107" s="168">
        <f t="shared" si="97"/>
        <v>264.57967389344287</v>
      </c>
      <c r="AJ107" s="136"/>
      <c r="AK107" s="58">
        <f t="shared" si="98"/>
        <v>-130.86418636621048</v>
      </c>
      <c r="AL107" s="59">
        <f t="shared" si="75"/>
        <v>-208.82570394189261</v>
      </c>
      <c r="AM107" s="64">
        <f t="shared" si="99"/>
        <v>261.72837273242095</v>
      </c>
      <c r="AN107" s="64">
        <f t="shared" si="76"/>
        <v>183.76685515673876</v>
      </c>
      <c r="AO107" s="59">
        <f t="shared" si="100"/>
        <v>-6.6126053646675302</v>
      </c>
      <c r="AP107" s="60">
        <f t="shared" si="77"/>
        <v>-27.152470930967297</v>
      </c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</row>
    <row r="108" spans="3:55" ht="35.1" customHeight="1" x14ac:dyDescent="0.75">
      <c r="C108" s="317" t="s">
        <v>110</v>
      </c>
      <c r="D108" s="305" t="s">
        <v>111</v>
      </c>
      <c r="E108" s="305"/>
      <c r="F108" s="214"/>
      <c r="G108" s="307" t="s">
        <v>112</v>
      </c>
      <c r="H108" s="307"/>
      <c r="I108" s="308"/>
      <c r="K108" s="144">
        <v>5</v>
      </c>
      <c r="L108" s="145">
        <v>103</v>
      </c>
      <c r="M108" s="146">
        <f t="shared" si="78"/>
        <v>259.25454683199888</v>
      </c>
      <c r="N108" s="146">
        <f t="shared" si="79"/>
        <v>95.134474384268145</v>
      </c>
      <c r="O108" s="146">
        <f t="shared" si="80"/>
        <v>44.762628691754614</v>
      </c>
      <c r="P108" s="146">
        <f t="shared" si="81"/>
        <v>12.116280593547696</v>
      </c>
      <c r="Q108" s="146">
        <f t="shared" si="82"/>
        <v>172.35910883412993</v>
      </c>
      <c r="R108" s="146">
        <f t="shared" si="74"/>
        <v>431.61365566612881</v>
      </c>
      <c r="S108" s="147">
        <f t="shared" si="83"/>
        <v>287.61365566612881</v>
      </c>
      <c r="U108" s="43">
        <f t="shared" si="84"/>
        <v>3.1452987807364803</v>
      </c>
      <c r="V108" s="47">
        <f t="shared" si="85"/>
        <v>17.854701219263518</v>
      </c>
      <c r="W108" s="47">
        <f t="shared" si="86"/>
        <v>20.50437709872174</v>
      </c>
      <c r="X108" s="47">
        <f t="shared" si="87"/>
        <v>3.2617880719940944</v>
      </c>
      <c r="Y108" s="57">
        <f t="shared" si="88"/>
        <v>18.095426404214809</v>
      </c>
      <c r="Z108" s="47">
        <f t="shared" si="89"/>
        <v>3.8279785332377325</v>
      </c>
      <c r="AA108" s="57">
        <f t="shared" si="90"/>
        <v>17.641866065796048</v>
      </c>
      <c r="AB108" s="46">
        <f t="shared" si="91"/>
        <v>3.9345816022821585</v>
      </c>
      <c r="AD108" s="167">
        <f t="shared" si="92"/>
        <v>129.62727341599944</v>
      </c>
      <c r="AE108" s="119">
        <f t="shared" si="93"/>
        <v>80.761747800267585</v>
      </c>
      <c r="AF108" s="119">
        <f t="shared" si="94"/>
        <v>518.50909366399776</v>
      </c>
      <c r="AG108" s="119">
        <f t="shared" si="95"/>
        <v>469.64356804826593</v>
      </c>
      <c r="AH108" s="119">
        <f t="shared" si="96"/>
        <v>88.584370590407033</v>
      </c>
      <c r="AI108" s="168">
        <f t="shared" si="97"/>
        <v>260.71782670770824</v>
      </c>
      <c r="AJ108" s="136"/>
      <c r="AK108" s="58">
        <f t="shared" si="98"/>
        <v>-129.62727341599944</v>
      </c>
      <c r="AL108" s="59">
        <f t="shared" si="75"/>
        <v>-206.85190786586122</v>
      </c>
      <c r="AM108" s="64">
        <f t="shared" si="99"/>
        <v>259.25454683199888</v>
      </c>
      <c r="AN108" s="64">
        <f t="shared" si="76"/>
        <v>182.02991238213713</v>
      </c>
      <c r="AO108" s="59">
        <f t="shared" si="100"/>
        <v>-6.550103793861112</v>
      </c>
      <c r="AP108" s="60">
        <f t="shared" si="77"/>
        <v>-26.895828958420566</v>
      </c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</row>
    <row r="109" spans="3:55" ht="35.1" customHeight="1" x14ac:dyDescent="0.75">
      <c r="C109" s="317"/>
      <c r="D109" s="305"/>
      <c r="E109" s="305"/>
      <c r="F109" s="215"/>
      <c r="G109" s="307"/>
      <c r="H109" s="307"/>
      <c r="I109" s="308"/>
      <c r="K109" s="144">
        <v>5</v>
      </c>
      <c r="L109" s="145">
        <v>104</v>
      </c>
      <c r="M109" s="146">
        <f t="shared" si="78"/>
        <v>252.00165627765571</v>
      </c>
      <c r="N109" s="146">
        <f t="shared" si="79"/>
        <v>92.472997703972212</v>
      </c>
      <c r="O109" s="146">
        <f t="shared" si="80"/>
        <v>43.510351920553447</v>
      </c>
      <c r="P109" s="146">
        <f t="shared" si="81"/>
        <v>11.777316212229982</v>
      </c>
      <c r="Q109" s="146">
        <f t="shared" si="82"/>
        <v>167.53720014364072</v>
      </c>
      <c r="R109" s="146">
        <f t="shared" si="74"/>
        <v>419.53885642129643</v>
      </c>
      <c r="S109" s="147">
        <f t="shared" si="83"/>
        <v>275.53885642129643</v>
      </c>
      <c r="U109" s="43">
        <f t="shared" si="84"/>
        <v>3.6448008932596307</v>
      </c>
      <c r="V109" s="47">
        <f t="shared" si="85"/>
        <v>17.355199106740368</v>
      </c>
      <c r="W109" s="47">
        <f t="shared" si="86"/>
        <v>20.518242617005306</v>
      </c>
      <c r="X109" s="47">
        <f t="shared" si="87"/>
        <v>3.7580312866866428</v>
      </c>
      <c r="Y109" s="57">
        <f t="shared" si="88"/>
        <v>18.176684591022685</v>
      </c>
      <c r="Z109" s="47">
        <f t="shared" si="89"/>
        <v>4.3083820355761739</v>
      </c>
      <c r="AA109" s="57">
        <f t="shared" si="90"/>
        <v>17.735813031005456</v>
      </c>
      <c r="AB109" s="46">
        <f t="shared" si="91"/>
        <v>4.4120027831840654</v>
      </c>
      <c r="AD109" s="167">
        <f t="shared" si="92"/>
        <v>126.00082813882786</v>
      </c>
      <c r="AE109" s="119">
        <f t="shared" si="93"/>
        <v>74.473825842800068</v>
      </c>
      <c r="AF109" s="119">
        <f t="shared" si="94"/>
        <v>504.00331255531142</v>
      </c>
      <c r="AG109" s="119">
        <f t="shared" si="95"/>
        <v>452.47631025928365</v>
      </c>
      <c r="AH109" s="119">
        <f t="shared" si="96"/>
        <v>86.106139243768624</v>
      </c>
      <c r="AI109" s="168">
        <f t="shared" si="97"/>
        <v>249.39546365420779</v>
      </c>
      <c r="AJ109" s="136"/>
      <c r="AK109" s="58">
        <f t="shared" si="98"/>
        <v>-126.00082813882786</v>
      </c>
      <c r="AL109" s="59">
        <f t="shared" si="75"/>
        <v>-201.06503057849636</v>
      </c>
      <c r="AM109" s="64">
        <f t="shared" si="99"/>
        <v>252.00165627765571</v>
      </c>
      <c r="AN109" s="64">
        <f t="shared" si="76"/>
        <v>176.93745383798722</v>
      </c>
      <c r="AO109" s="59">
        <f t="shared" si="100"/>
        <v>-6.3668584602035878</v>
      </c>
      <c r="AP109" s="60">
        <f t="shared" si="77"/>
        <v>-26.143392767088642</v>
      </c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</row>
    <row r="110" spans="3:55" ht="35.1" customHeight="1" x14ac:dyDescent="0.75">
      <c r="C110" s="317" t="s">
        <v>113</v>
      </c>
      <c r="D110" s="305" t="s">
        <v>114</v>
      </c>
      <c r="E110" s="305"/>
      <c r="F110" s="214"/>
      <c r="G110" s="307" t="s">
        <v>115</v>
      </c>
      <c r="H110" s="307"/>
      <c r="I110" s="308"/>
      <c r="K110" s="144">
        <v>5</v>
      </c>
      <c r="L110" s="145">
        <v>105</v>
      </c>
      <c r="M110" s="146">
        <f t="shared" si="78"/>
        <v>240.46397357470164</v>
      </c>
      <c r="N110" s="146">
        <f t="shared" si="79"/>
        <v>88.239199712883234</v>
      </c>
      <c r="O110" s="146">
        <f t="shared" si="80"/>
        <v>41.518267256633223</v>
      </c>
      <c r="P110" s="146">
        <f t="shared" si="81"/>
        <v>11.238101750086326</v>
      </c>
      <c r="Q110" s="146">
        <f t="shared" si="82"/>
        <v>159.86665112919746</v>
      </c>
      <c r="R110" s="146">
        <f t="shared" si="74"/>
        <v>400.3306247038991</v>
      </c>
      <c r="S110" s="147">
        <f t="shared" si="83"/>
        <v>256.3306247038991</v>
      </c>
      <c r="U110" s="43">
        <f t="shared" si="84"/>
        <v>4.439394006249092</v>
      </c>
      <c r="V110" s="47">
        <f t="shared" si="85"/>
        <v>16.560605993750908</v>
      </c>
      <c r="W110" s="47">
        <f t="shared" si="86"/>
        <v>20.540299471340717</v>
      </c>
      <c r="X110" s="47">
        <f t="shared" si="87"/>
        <v>4.5474402418773465</v>
      </c>
      <c r="Y110" s="57">
        <f t="shared" si="88"/>
        <v>18.305947699211348</v>
      </c>
      <c r="Z110" s="47">
        <f t="shared" si="89"/>
        <v>5.0725936471866264</v>
      </c>
      <c r="AA110" s="57">
        <f t="shared" si="90"/>
        <v>17.885261070703582</v>
      </c>
      <c r="AB110" s="46">
        <f t="shared" si="91"/>
        <v>5.1714702065022573</v>
      </c>
      <c r="AD110" s="167">
        <f t="shared" si="92"/>
        <v>120.23198678735082</v>
      </c>
      <c r="AE110" s="119">
        <f t="shared" si="93"/>
        <v>64.471186500234069</v>
      </c>
      <c r="AF110" s="119">
        <f t="shared" si="94"/>
        <v>480.92794714940328</v>
      </c>
      <c r="AG110" s="119">
        <f t="shared" si="95"/>
        <v>425.16714686228647</v>
      </c>
      <c r="AH110" s="119">
        <f t="shared" si="96"/>
        <v>82.163842482526775</v>
      </c>
      <c r="AI110" s="168">
        <f t="shared" si="97"/>
        <v>231.38418506394794</v>
      </c>
      <c r="AJ110" s="136"/>
      <c r="AK110" s="58">
        <f t="shared" si="98"/>
        <v>-120.23198678735082</v>
      </c>
      <c r="AL110" s="59">
        <f t="shared" si="75"/>
        <v>-191.85943820366504</v>
      </c>
      <c r="AM110" s="64">
        <f t="shared" si="99"/>
        <v>240.46397357470164</v>
      </c>
      <c r="AN110" s="64">
        <f t="shared" si="76"/>
        <v>168.83652215838737</v>
      </c>
      <c r="AO110" s="59">
        <f t="shared" si="100"/>
        <v>-6.0753572303564596</v>
      </c>
      <c r="AP110" s="60">
        <f t="shared" si="77"/>
        <v>-24.946439639951166</v>
      </c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</row>
    <row r="111" spans="3:55" ht="35.1" customHeight="1" x14ac:dyDescent="0.75">
      <c r="C111" s="317"/>
      <c r="D111" s="305"/>
      <c r="E111" s="305"/>
      <c r="F111" s="215"/>
      <c r="G111" s="307"/>
      <c r="H111" s="307"/>
      <c r="I111" s="308"/>
      <c r="K111" s="144">
        <v>5</v>
      </c>
      <c r="L111" s="145">
        <v>106</v>
      </c>
      <c r="M111" s="146">
        <f t="shared" si="78"/>
        <v>225.42777273242098</v>
      </c>
      <c r="N111" s="146">
        <f t="shared" si="79"/>
        <v>82.721606747412025</v>
      </c>
      <c r="O111" s="146">
        <f t="shared" si="80"/>
        <v>38.922131977764572</v>
      </c>
      <c r="P111" s="146">
        <f t="shared" si="81"/>
        <v>10.535383781617799</v>
      </c>
      <c r="Q111" s="146">
        <f t="shared" si="82"/>
        <v>149.87019702995303</v>
      </c>
      <c r="R111" s="146">
        <f t="shared" si="74"/>
        <v>375.29796976237401</v>
      </c>
      <c r="S111" s="147">
        <f t="shared" si="83"/>
        <v>231.29796976237401</v>
      </c>
      <c r="U111" s="43">
        <f t="shared" si="84"/>
        <v>5.4749279121818217</v>
      </c>
      <c r="V111" s="47">
        <f t="shared" si="85"/>
        <v>15.525072087818177</v>
      </c>
      <c r="W111" s="47">
        <f t="shared" si="86"/>
        <v>20.569044523555686</v>
      </c>
      <c r="X111" s="47">
        <f t="shared" si="87"/>
        <v>5.5762180218299235</v>
      </c>
      <c r="Y111" s="57">
        <f t="shared" si="88"/>
        <v>18.474406661575131</v>
      </c>
      <c r="Z111" s="47">
        <f t="shared" si="89"/>
        <v>6.0685336096572229</v>
      </c>
      <c r="AA111" s="57">
        <f t="shared" si="90"/>
        <v>18.080025547959558</v>
      </c>
      <c r="AB111" s="46">
        <f t="shared" si="91"/>
        <v>6.1612274224168431</v>
      </c>
      <c r="AD111" s="167">
        <f t="shared" si="92"/>
        <v>112.71388636621049</v>
      </c>
      <c r="AE111" s="119">
        <f t="shared" si="93"/>
        <v>51.435493113622499</v>
      </c>
      <c r="AF111" s="119">
        <f t="shared" si="94"/>
        <v>450.85554546484195</v>
      </c>
      <c r="AG111" s="119">
        <f t="shared" si="95"/>
        <v>389.57715221225396</v>
      </c>
      <c r="AH111" s="119">
        <f t="shared" si="96"/>
        <v>77.026141316006743</v>
      </c>
      <c r="AI111" s="168">
        <f t="shared" si="97"/>
        <v>207.91142980781007</v>
      </c>
      <c r="AJ111" s="136"/>
      <c r="AK111" s="58">
        <f t="shared" si="98"/>
        <v>-112.71388636621049</v>
      </c>
      <c r="AL111" s="59">
        <f t="shared" si="75"/>
        <v>-179.86247664875151</v>
      </c>
      <c r="AM111" s="64">
        <f t="shared" si="99"/>
        <v>225.42777273242098</v>
      </c>
      <c r="AN111" s="64">
        <f t="shared" si="76"/>
        <v>158.27918244987995</v>
      </c>
      <c r="AO111" s="59">
        <f t="shared" si="100"/>
        <v>-5.6954654314052817</v>
      </c>
      <c r="AP111" s="60">
        <f t="shared" si="77"/>
        <v>-23.386539954563943</v>
      </c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</row>
    <row r="112" spans="3:55" ht="35.1" customHeight="1" x14ac:dyDescent="0.75">
      <c r="C112" s="317" t="s">
        <v>116</v>
      </c>
      <c r="D112" s="305" t="s">
        <v>117</v>
      </c>
      <c r="E112" s="305"/>
      <c r="F112" s="216"/>
      <c r="G112" s="307" t="s">
        <v>118</v>
      </c>
      <c r="H112" s="307"/>
      <c r="I112" s="308"/>
      <c r="K112" s="144">
        <v>5</v>
      </c>
      <c r="L112" s="145">
        <v>107</v>
      </c>
      <c r="M112" s="146">
        <f t="shared" si="78"/>
        <v>207.91774598971827</v>
      </c>
      <c r="N112" s="146">
        <f t="shared" si="79"/>
        <v>76.296233649901922</v>
      </c>
      <c r="O112" s="146">
        <f t="shared" si="80"/>
        <v>35.898868412885975</v>
      </c>
      <c r="P112" s="146">
        <f t="shared" si="81"/>
        <v>9.7170513750791745</v>
      </c>
      <c r="Q112" s="146">
        <f t="shared" si="82"/>
        <v>138.22907967284939</v>
      </c>
      <c r="R112" s="146">
        <f t="shared" si="74"/>
        <v>346.14682566256766</v>
      </c>
      <c r="S112" s="147">
        <f t="shared" si="83"/>
        <v>202.14682566256766</v>
      </c>
      <c r="U112" s="43">
        <f t="shared" si="84"/>
        <v>6.6808326866692074</v>
      </c>
      <c r="V112" s="47">
        <f t="shared" si="85"/>
        <v>14.319167313330793</v>
      </c>
      <c r="W112" s="47">
        <f t="shared" si="86"/>
        <v>20.602518845845207</v>
      </c>
      <c r="X112" s="47">
        <f t="shared" si="87"/>
        <v>6.7742551209762825</v>
      </c>
      <c r="Y112" s="57">
        <f t="shared" si="88"/>
        <v>18.670581278220542</v>
      </c>
      <c r="Z112" s="47">
        <f t="shared" si="89"/>
        <v>7.2283302604142081</v>
      </c>
      <c r="AA112" s="57">
        <f t="shared" si="90"/>
        <v>18.306833585511903</v>
      </c>
      <c r="AB112" s="46">
        <f t="shared" si="91"/>
        <v>7.3138241123143892</v>
      </c>
      <c r="AD112" s="167">
        <f t="shared" si="92"/>
        <v>103.95887299485914</v>
      </c>
      <c r="AE112" s="119">
        <f t="shared" si="93"/>
        <v>36.255106644761042</v>
      </c>
      <c r="AF112" s="119">
        <f t="shared" si="94"/>
        <v>415.83549197943654</v>
      </c>
      <c r="AG112" s="119">
        <f t="shared" si="95"/>
        <v>348.13172562933846</v>
      </c>
      <c r="AH112" s="119">
        <f t="shared" si="96"/>
        <v>71.043161588254236</v>
      </c>
      <c r="AI112" s="168">
        <f t="shared" si="97"/>
        <v>180.57682736593767</v>
      </c>
      <c r="AJ112" s="136"/>
      <c r="AK112" s="58">
        <f t="shared" si="98"/>
        <v>-103.95887299485914</v>
      </c>
      <c r="AL112" s="59">
        <f t="shared" si="75"/>
        <v>-165.89171901780662</v>
      </c>
      <c r="AM112" s="64">
        <f t="shared" si="99"/>
        <v>207.91774598971827</v>
      </c>
      <c r="AN112" s="64">
        <f t="shared" si="76"/>
        <v>145.9848999667708</v>
      </c>
      <c r="AO112" s="59">
        <f t="shared" si="100"/>
        <v>-5.2530720616476856</v>
      </c>
      <c r="AP112" s="60">
        <f t="shared" si="77"/>
        <v>-21.56999829662999</v>
      </c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</row>
    <row r="113" spans="3:55" ht="35.1" customHeight="1" x14ac:dyDescent="0.75">
      <c r="C113" s="366"/>
      <c r="D113" s="306"/>
      <c r="E113" s="306"/>
      <c r="F113" s="217"/>
      <c r="G113" s="309"/>
      <c r="H113" s="309"/>
      <c r="I113" s="310"/>
      <c r="K113" s="144">
        <v>5</v>
      </c>
      <c r="L113" s="145">
        <v>108</v>
      </c>
      <c r="M113" s="146">
        <f t="shared" si="78"/>
        <v>189.12717273242103</v>
      </c>
      <c r="N113" s="146">
        <f t="shared" si="79"/>
        <v>69.400958978516996</v>
      </c>
      <c r="O113" s="146">
        <f t="shared" si="80"/>
        <v>32.654506977764576</v>
      </c>
      <c r="P113" s="146">
        <f t="shared" si="81"/>
        <v>8.8388725316178025</v>
      </c>
      <c r="Q113" s="146">
        <f t="shared" si="82"/>
        <v>125.7366219679169</v>
      </c>
      <c r="R113" s="146">
        <f t="shared" si="74"/>
        <v>314.86379470033796</v>
      </c>
      <c r="S113" s="147">
        <f t="shared" si="83"/>
        <v>170.86379470033796</v>
      </c>
      <c r="U113" s="43">
        <f t="shared" si="84"/>
        <v>7.9749279121818182</v>
      </c>
      <c r="V113" s="47">
        <f t="shared" si="85"/>
        <v>13.025072087818181</v>
      </c>
      <c r="W113" s="47">
        <f t="shared" si="86"/>
        <v>20.638441218464184</v>
      </c>
      <c r="X113" s="47">
        <f t="shared" si="87"/>
        <v>8.0599072908595346</v>
      </c>
      <c r="Y113" s="57">
        <f t="shared" si="88"/>
        <v>18.881102573217078</v>
      </c>
      <c r="Z113" s="47">
        <f t="shared" si="89"/>
        <v>8.4729453743631016</v>
      </c>
      <c r="AA113" s="57">
        <f t="shared" si="90"/>
        <v>18.550228590419437</v>
      </c>
      <c r="AB113" s="46">
        <f t="shared" si="91"/>
        <v>8.5507127165344858</v>
      </c>
      <c r="AD113" s="167">
        <f t="shared" si="92"/>
        <v>94.563586366210515</v>
      </c>
      <c r="AE113" s="119">
        <f t="shared" si="93"/>
        <v>19.964545344727526</v>
      </c>
      <c r="AF113" s="119">
        <f t="shared" si="94"/>
        <v>378.25434546484206</v>
      </c>
      <c r="AG113" s="119">
        <f t="shared" si="95"/>
        <v>303.65530444335906</v>
      </c>
      <c r="AH113" s="119">
        <f t="shared" si="96"/>
        <v>64.622633480373963</v>
      </c>
      <c r="AI113" s="168">
        <f t="shared" si="97"/>
        <v>151.24318572217737</v>
      </c>
      <c r="AJ113" s="136"/>
      <c r="AK113" s="58">
        <f t="shared" si="98"/>
        <v>-94.563586366210515</v>
      </c>
      <c r="AL113" s="59">
        <f t="shared" si="75"/>
        <v>-150.89924935561044</v>
      </c>
      <c r="AM113" s="64">
        <f t="shared" si="99"/>
        <v>189.12717273242103</v>
      </c>
      <c r="AN113" s="64">
        <f t="shared" si="76"/>
        <v>132.79150974302109</v>
      </c>
      <c r="AO113" s="59">
        <f t="shared" si="100"/>
        <v>-4.7783254981430332</v>
      </c>
      <c r="AP113" s="60">
        <f t="shared" si="77"/>
        <v>-19.62060897816059</v>
      </c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</row>
    <row r="114" spans="3:55" ht="35.1" customHeight="1" x14ac:dyDescent="0.75">
      <c r="K114" s="144">
        <v>5</v>
      </c>
      <c r="L114" s="145">
        <v>109</v>
      </c>
      <c r="M114" s="146">
        <f t="shared" si="78"/>
        <v>170.33659947512405</v>
      </c>
      <c r="N114" s="146">
        <f t="shared" si="79"/>
        <v>62.505684307132164</v>
      </c>
      <c r="O114" s="146">
        <f t="shared" si="80"/>
        <v>29.410145542643228</v>
      </c>
      <c r="P114" s="146">
        <f t="shared" si="81"/>
        <v>7.960693688156443</v>
      </c>
      <c r="Q114" s="146">
        <f t="shared" si="82"/>
        <v>113.24416426298457</v>
      </c>
      <c r="R114" s="146">
        <f t="shared" si="74"/>
        <v>283.5807637381086</v>
      </c>
      <c r="S114" s="147">
        <f t="shared" si="83"/>
        <v>139.5807637381086</v>
      </c>
      <c r="U114" s="43">
        <f t="shared" si="84"/>
        <v>9.269023137694413</v>
      </c>
      <c r="V114" s="47">
        <f t="shared" si="85"/>
        <v>11.730976862305587</v>
      </c>
      <c r="W114" s="47">
        <f t="shared" si="86"/>
        <v>20.674363591083164</v>
      </c>
      <c r="X114" s="47">
        <f t="shared" si="87"/>
        <v>9.3455594607427699</v>
      </c>
      <c r="Y114" s="57">
        <f t="shared" si="88"/>
        <v>19.091623868213613</v>
      </c>
      <c r="Z114" s="47">
        <f t="shared" si="89"/>
        <v>9.7175604883119799</v>
      </c>
      <c r="AA114" s="57">
        <f t="shared" si="90"/>
        <v>18.79362359532697</v>
      </c>
      <c r="AB114" s="46">
        <f t="shared" si="91"/>
        <v>9.7876013207545682</v>
      </c>
      <c r="AD114" s="167">
        <f t="shared" si="92"/>
        <v>85.168299737562023</v>
      </c>
      <c r="AE114" s="119">
        <f t="shared" si="93"/>
        <v>3.6739840446941798</v>
      </c>
      <c r="AF114" s="119">
        <f t="shared" si="94"/>
        <v>340.67319895024809</v>
      </c>
      <c r="AG114" s="119">
        <f t="shared" si="95"/>
        <v>259.17888325738028</v>
      </c>
      <c r="AH114" s="119">
        <f t="shared" si="96"/>
        <v>58.202105372493783</v>
      </c>
      <c r="AI114" s="168">
        <f t="shared" si="97"/>
        <v>121.90954407841753</v>
      </c>
      <c r="AJ114" s="136"/>
      <c r="AK114" s="58">
        <f t="shared" si="98"/>
        <v>-85.168299737562023</v>
      </c>
      <c r="AL114" s="59">
        <f t="shared" si="75"/>
        <v>-135.90677969341442</v>
      </c>
      <c r="AM114" s="64">
        <f t="shared" si="99"/>
        <v>170.33659947512405</v>
      </c>
      <c r="AN114" s="64">
        <f t="shared" si="76"/>
        <v>119.59811951927168</v>
      </c>
      <c r="AO114" s="59">
        <f t="shared" si="100"/>
        <v>-4.3035789346383808</v>
      </c>
      <c r="AP114" s="60">
        <f t="shared" si="77"/>
        <v>-17.671219659691076</v>
      </c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</row>
    <row r="115" spans="3:55" ht="35.1" customHeight="1" x14ac:dyDescent="0.75">
      <c r="C115" s="344" t="s">
        <v>119</v>
      </c>
      <c r="D115" s="345"/>
      <c r="F115" s="2" t="s">
        <v>120</v>
      </c>
      <c r="K115" s="144">
        <v>5</v>
      </c>
      <c r="L115" s="145">
        <v>110</v>
      </c>
      <c r="M115" s="146">
        <f t="shared" si="78"/>
        <v>152.82657273242086</v>
      </c>
      <c r="N115" s="146">
        <f t="shared" si="79"/>
        <v>56.080311209621875</v>
      </c>
      <c r="O115" s="146">
        <f t="shared" si="80"/>
        <v>26.386881977764546</v>
      </c>
      <c r="P115" s="146">
        <f t="shared" si="81"/>
        <v>7.1423612816177959</v>
      </c>
      <c r="Q115" s="146">
        <f t="shared" si="82"/>
        <v>101.6030469058806</v>
      </c>
      <c r="R115" s="146">
        <f t="shared" si="74"/>
        <v>254.42961963830146</v>
      </c>
      <c r="S115" s="147">
        <f t="shared" si="83"/>
        <v>110.42961963830146</v>
      </c>
      <c r="U115" s="43">
        <f t="shared" si="84"/>
        <v>10.474927912181832</v>
      </c>
      <c r="V115" s="47">
        <f t="shared" si="85"/>
        <v>10.525072087818168</v>
      </c>
      <c r="W115" s="47">
        <f t="shared" si="86"/>
        <v>20.707837913372686</v>
      </c>
      <c r="X115" s="47">
        <f t="shared" si="87"/>
        <v>10.543596559889162</v>
      </c>
      <c r="Y115" s="57">
        <f t="shared" si="88"/>
        <v>19.287798484859028</v>
      </c>
      <c r="Z115" s="47">
        <f t="shared" si="89"/>
        <v>10.877357139068996</v>
      </c>
      <c r="AA115" s="57">
        <f t="shared" si="90"/>
        <v>19.020431632879323</v>
      </c>
      <c r="AB115" s="46">
        <f t="shared" si="91"/>
        <v>10.940198010652146</v>
      </c>
      <c r="AD115" s="167">
        <f t="shared" si="92"/>
        <v>76.413286366210428</v>
      </c>
      <c r="AE115" s="119">
        <f t="shared" si="93"/>
        <v>-11.506402424167703</v>
      </c>
      <c r="AF115" s="119">
        <f t="shared" si="94"/>
        <v>305.65314546484171</v>
      </c>
      <c r="AG115" s="119">
        <f t="shared" si="95"/>
        <v>217.73345667446358</v>
      </c>
      <c r="AH115" s="119">
        <f t="shared" si="96"/>
        <v>52.219125644741098</v>
      </c>
      <c r="AI115" s="168">
        <f t="shared" si="97"/>
        <v>94.574941636544281</v>
      </c>
      <c r="AJ115" s="136"/>
      <c r="AK115" s="58">
        <f t="shared" si="98"/>
        <v>-76.413286366210428</v>
      </c>
      <c r="AL115" s="59">
        <f t="shared" si="75"/>
        <v>-121.93602206246916</v>
      </c>
      <c r="AM115" s="64">
        <f t="shared" si="99"/>
        <v>152.82657273242086</v>
      </c>
      <c r="AN115" s="64">
        <f t="shared" si="76"/>
        <v>107.30383703616212</v>
      </c>
      <c r="AO115" s="59">
        <f t="shared" si="100"/>
        <v>-3.8611855648807776</v>
      </c>
      <c r="AP115" s="60">
        <f t="shared" si="77"/>
        <v>-15.854678001757179</v>
      </c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</row>
    <row r="116" spans="3:55" ht="35.1" customHeight="1" x14ac:dyDescent="0.75">
      <c r="C116" s="346"/>
      <c r="D116" s="347"/>
      <c r="K116" s="144">
        <v>5</v>
      </c>
      <c r="L116" s="145">
        <v>111</v>
      </c>
      <c r="M116" s="146">
        <f t="shared" si="78"/>
        <v>137.79037189014019</v>
      </c>
      <c r="N116" s="146">
        <f t="shared" si="79"/>
        <v>50.562718244150673</v>
      </c>
      <c r="O116" s="146">
        <f t="shared" si="80"/>
        <v>23.790746698895891</v>
      </c>
      <c r="P116" s="146">
        <f t="shared" si="81"/>
        <v>6.4396433131492694</v>
      </c>
      <c r="Q116" s="146">
        <f t="shared" si="82"/>
        <v>91.606592806636186</v>
      </c>
      <c r="R116" s="146">
        <f t="shared" si="74"/>
        <v>229.39696469677637</v>
      </c>
      <c r="S116" s="147">
        <f t="shared" si="83"/>
        <v>85.396964696776365</v>
      </c>
      <c r="U116" s="43">
        <f t="shared" si="84"/>
        <v>11.510461818114562</v>
      </c>
      <c r="V116" s="47">
        <f t="shared" si="85"/>
        <v>9.4895381818854379</v>
      </c>
      <c r="W116" s="47">
        <f t="shared" si="86"/>
        <v>20.736582965587655</v>
      </c>
      <c r="X116" s="47">
        <f t="shared" si="87"/>
        <v>11.572374339841739</v>
      </c>
      <c r="Y116" s="57">
        <f t="shared" si="88"/>
        <v>19.456257447222811</v>
      </c>
      <c r="Z116" s="47">
        <f t="shared" si="89"/>
        <v>11.873297101539594</v>
      </c>
      <c r="AA116" s="57">
        <f t="shared" si="90"/>
        <v>19.215196110135299</v>
      </c>
      <c r="AB116" s="46">
        <f t="shared" si="91"/>
        <v>11.929955226566733</v>
      </c>
      <c r="AD116" s="167">
        <f t="shared" si="92"/>
        <v>68.895185945070097</v>
      </c>
      <c r="AE116" s="119">
        <f t="shared" si="93"/>
        <v>-24.54209581077923</v>
      </c>
      <c r="AF116" s="119">
        <f t="shared" si="94"/>
        <v>275.58074378028039</v>
      </c>
      <c r="AG116" s="119">
        <f t="shared" si="95"/>
        <v>182.14346202443107</v>
      </c>
      <c r="AH116" s="119">
        <f t="shared" si="96"/>
        <v>47.081424478221074</v>
      </c>
      <c r="AI116" s="168">
        <f t="shared" si="97"/>
        <v>71.102186380406437</v>
      </c>
      <c r="AJ116" s="136"/>
      <c r="AK116" s="58">
        <f t="shared" si="98"/>
        <v>-68.895185945070097</v>
      </c>
      <c r="AL116" s="59">
        <f t="shared" si="75"/>
        <v>-109.9390605075556</v>
      </c>
      <c r="AM116" s="64">
        <f t="shared" si="99"/>
        <v>137.79037189014019</v>
      </c>
      <c r="AN116" s="64">
        <f t="shared" si="76"/>
        <v>96.746497327654708</v>
      </c>
      <c r="AO116" s="59">
        <f t="shared" si="100"/>
        <v>-3.4812937659295997</v>
      </c>
      <c r="AP116" s="60">
        <f t="shared" si="77"/>
        <v>-14.294778316369928</v>
      </c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</row>
    <row r="117" spans="3:55" ht="35.1" customHeight="1" x14ac:dyDescent="0.75">
      <c r="C117" s="180" t="s">
        <v>121</v>
      </c>
      <c r="D117" s="173"/>
      <c r="K117" s="144">
        <v>5</v>
      </c>
      <c r="L117" s="145">
        <v>112</v>
      </c>
      <c r="M117" s="146">
        <f t="shared" si="78"/>
        <v>126.25268918718626</v>
      </c>
      <c r="N117" s="146">
        <f t="shared" si="79"/>
        <v>46.32892025306176</v>
      </c>
      <c r="O117" s="146">
        <f t="shared" si="80"/>
        <v>21.798662034975692</v>
      </c>
      <c r="P117" s="146">
        <f t="shared" si="81"/>
        <v>5.9004288510056213</v>
      </c>
      <c r="Q117" s="146">
        <f t="shared" si="82"/>
        <v>83.936043792193033</v>
      </c>
      <c r="R117" s="146">
        <f t="shared" si="74"/>
        <v>210.1887329793793</v>
      </c>
      <c r="S117" s="147">
        <f t="shared" si="83"/>
        <v>66.188732979379296</v>
      </c>
      <c r="U117" s="43">
        <f t="shared" si="84"/>
        <v>12.305054931104012</v>
      </c>
      <c r="V117" s="47">
        <f t="shared" si="85"/>
        <v>8.6949450688959882</v>
      </c>
      <c r="W117" s="47">
        <f t="shared" si="86"/>
        <v>20.758639819923065</v>
      </c>
      <c r="X117" s="47">
        <f t="shared" si="87"/>
        <v>12.361783295032431</v>
      </c>
      <c r="Y117" s="57">
        <f t="shared" si="88"/>
        <v>19.585520555411474</v>
      </c>
      <c r="Z117" s="47">
        <f t="shared" si="89"/>
        <v>12.637508713150035</v>
      </c>
      <c r="AA117" s="57">
        <f t="shared" si="90"/>
        <v>19.364644149833421</v>
      </c>
      <c r="AB117" s="46">
        <f t="shared" si="91"/>
        <v>12.689422649884914</v>
      </c>
      <c r="AD117" s="167">
        <f t="shared" si="92"/>
        <v>63.126344593593132</v>
      </c>
      <c r="AE117" s="119">
        <f t="shared" si="93"/>
        <v>-34.544735153345101</v>
      </c>
      <c r="AF117" s="119">
        <f t="shared" si="94"/>
        <v>252.50537837437253</v>
      </c>
      <c r="AG117" s="119">
        <f t="shared" si="95"/>
        <v>154.83429862743429</v>
      </c>
      <c r="AH117" s="119">
        <f t="shared" si="96"/>
        <v>43.139127716979274</v>
      </c>
      <c r="AI117" s="168">
        <f t="shared" si="97"/>
        <v>53.090907790146844</v>
      </c>
      <c r="AJ117" s="136"/>
      <c r="AK117" s="58">
        <f t="shared" si="98"/>
        <v>-63.126344593593132</v>
      </c>
      <c r="AL117" s="59">
        <f t="shared" si="75"/>
        <v>-100.7334681327244</v>
      </c>
      <c r="AM117" s="64">
        <f t="shared" si="99"/>
        <v>126.25268918718626</v>
      </c>
      <c r="AN117" s="64">
        <f t="shared" si="76"/>
        <v>88.645565648054998</v>
      </c>
      <c r="AO117" s="59">
        <f t="shared" si="100"/>
        <v>-3.1897925360824857</v>
      </c>
      <c r="AP117" s="60">
        <f t="shared" si="77"/>
        <v>-13.097825189232452</v>
      </c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</row>
    <row r="118" spans="3:55" ht="35.1" customHeight="1" thickBot="1" x14ac:dyDescent="0.8">
      <c r="C118" s="174" t="s">
        <v>122</v>
      </c>
      <c r="D118" s="175">
        <v>0.6</v>
      </c>
      <c r="K118" s="144">
        <v>5</v>
      </c>
      <c r="L118" s="145">
        <v>113</v>
      </c>
      <c r="M118" s="146">
        <f t="shared" si="78"/>
        <v>118.99979863284308</v>
      </c>
      <c r="N118" s="146">
        <f t="shared" si="79"/>
        <v>43.667443572765798</v>
      </c>
      <c r="O118" s="146">
        <f t="shared" si="80"/>
        <v>20.546385263774521</v>
      </c>
      <c r="P118" s="146">
        <f t="shared" si="81"/>
        <v>5.5614644696879036</v>
      </c>
      <c r="Q118" s="146">
        <f t="shared" si="82"/>
        <v>79.114135101703781</v>
      </c>
      <c r="R118" s="146">
        <f t="shared" si="74"/>
        <v>198.11393373454686</v>
      </c>
      <c r="S118" s="147">
        <f t="shared" si="83"/>
        <v>54.113933734546862</v>
      </c>
      <c r="U118" s="43">
        <f t="shared" si="84"/>
        <v>12.804557043627165</v>
      </c>
      <c r="V118" s="47">
        <f t="shared" si="85"/>
        <v>8.195442956372835</v>
      </c>
      <c r="W118" s="47">
        <f t="shared" si="86"/>
        <v>20.772505338206631</v>
      </c>
      <c r="X118" s="47">
        <f t="shared" si="87"/>
        <v>12.858026509724983</v>
      </c>
      <c r="Y118" s="57">
        <f t="shared" si="88"/>
        <v>19.666778742219346</v>
      </c>
      <c r="Z118" s="47">
        <f t="shared" si="89"/>
        <v>13.117912215488479</v>
      </c>
      <c r="AA118" s="57">
        <f t="shared" si="90"/>
        <v>19.458591115042832</v>
      </c>
      <c r="AB118" s="46">
        <f t="shared" si="91"/>
        <v>13.166843830786823</v>
      </c>
      <c r="AD118" s="167">
        <f t="shared" si="92"/>
        <v>59.499899316421541</v>
      </c>
      <c r="AE118" s="119">
        <f t="shared" si="93"/>
        <v>-40.832657110812661</v>
      </c>
      <c r="AF118" s="119">
        <f t="shared" si="94"/>
        <v>237.99959726568616</v>
      </c>
      <c r="AG118" s="119">
        <f t="shared" si="95"/>
        <v>137.66704083845195</v>
      </c>
      <c r="AH118" s="119">
        <f t="shared" si="96"/>
        <v>40.660896370340851</v>
      </c>
      <c r="AI118" s="168">
        <f t="shared" si="97"/>
        <v>41.768544736646362</v>
      </c>
      <c r="AJ118" s="136"/>
      <c r="AK118" s="58">
        <f t="shared" si="98"/>
        <v>-59.499899316421541</v>
      </c>
      <c r="AL118" s="59">
        <f t="shared" si="75"/>
        <v>-94.946590845359523</v>
      </c>
      <c r="AM118" s="64">
        <f t="shared" si="99"/>
        <v>118.99979863284308</v>
      </c>
      <c r="AN118" s="64">
        <f t="shared" si="76"/>
        <v>83.553107103905091</v>
      </c>
      <c r="AO118" s="59">
        <f t="shared" si="100"/>
        <v>-3.0065472024249473</v>
      </c>
      <c r="AP118" s="60">
        <f t="shared" si="77"/>
        <v>-12.3453889979005</v>
      </c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</row>
    <row r="119" spans="3:55" ht="35.1" customHeight="1" thickBot="1" x14ac:dyDescent="0.8">
      <c r="C119" s="178" t="s">
        <v>123</v>
      </c>
      <c r="D119" s="182">
        <v>3</v>
      </c>
      <c r="K119" s="163">
        <v>5</v>
      </c>
      <c r="L119" s="164">
        <v>114</v>
      </c>
      <c r="M119" s="120">
        <f t="shared" si="78"/>
        <v>116.52597273242097</v>
      </c>
      <c r="N119" s="121">
        <f t="shared" si="79"/>
        <v>42.759663440726861</v>
      </c>
      <c r="O119" s="121">
        <f t="shared" si="80"/>
        <v>20.119256977764561</v>
      </c>
      <c r="P119" s="121">
        <f t="shared" si="81"/>
        <v>5.4458500316178027</v>
      </c>
      <c r="Q119" s="121">
        <f t="shared" si="82"/>
        <v>77.469471843844502</v>
      </c>
      <c r="R119" s="121">
        <f t="shared" si="74"/>
        <v>193.99544457626547</v>
      </c>
      <c r="S119" s="122">
        <f t="shared" si="83"/>
        <v>49.99544457626547</v>
      </c>
      <c r="U119" s="124">
        <f t="shared" si="84"/>
        <v>12.974927912181824</v>
      </c>
      <c r="V119" s="121">
        <f t="shared" si="85"/>
        <v>8.0250720878181756</v>
      </c>
      <c r="W119" s="125">
        <f t="shared" si="86"/>
        <v>20.777234608281184</v>
      </c>
      <c r="X119" s="125">
        <f t="shared" si="87"/>
        <v>13.027285828918767</v>
      </c>
      <c r="Y119" s="125">
        <f t="shared" si="88"/>
        <v>19.694494396500975</v>
      </c>
      <c r="Z119" s="125">
        <f t="shared" si="89"/>
        <v>13.281768903774871</v>
      </c>
      <c r="AA119" s="125">
        <f t="shared" si="90"/>
        <v>19.490634675339205</v>
      </c>
      <c r="AB119" s="126">
        <f t="shared" si="91"/>
        <v>13.329683304769787</v>
      </c>
      <c r="AD119" s="123">
        <f t="shared" si="92"/>
        <v>58.262986366210484</v>
      </c>
      <c r="AE119" s="121">
        <f t="shared" si="93"/>
        <v>-42.977350193062648</v>
      </c>
      <c r="AF119" s="121">
        <f t="shared" si="94"/>
        <v>233.05194546484194</v>
      </c>
      <c r="AG119" s="121">
        <f t="shared" si="95"/>
        <v>131.81160890556879</v>
      </c>
      <c r="AH119" s="121">
        <f t="shared" si="96"/>
        <v>39.815617809108332</v>
      </c>
      <c r="AI119" s="122">
        <f t="shared" si="97"/>
        <v>37.906697550911673</v>
      </c>
      <c r="AJ119" s="136"/>
      <c r="AK119" s="123">
        <f t="shared" si="98"/>
        <v>-58.262986366210484</v>
      </c>
      <c r="AL119" s="121">
        <f t="shared" si="75"/>
        <v>-92.972794769328118</v>
      </c>
      <c r="AM119" s="121">
        <f t="shared" si="99"/>
        <v>116.52597273242097</v>
      </c>
      <c r="AN119" s="121">
        <f t="shared" si="76"/>
        <v>81.816164329303319</v>
      </c>
      <c r="AO119" s="121">
        <f t="shared" si="100"/>
        <v>-2.9440456316185291</v>
      </c>
      <c r="AP119" s="122">
        <f t="shared" si="77"/>
        <v>-12.088747025353797</v>
      </c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</row>
    <row r="120" spans="3:55" ht="35.1" customHeight="1" thickBot="1" x14ac:dyDescent="0.8">
      <c r="C120" s="176"/>
      <c r="D120" s="175"/>
      <c r="K120" s="144">
        <v>5</v>
      </c>
      <c r="L120" s="145">
        <v>115</v>
      </c>
      <c r="M120" s="146">
        <f t="shared" si="78"/>
        <v>118.9997986328431</v>
      </c>
      <c r="N120" s="146">
        <f t="shared" si="79"/>
        <v>43.667443572765805</v>
      </c>
      <c r="O120" s="146">
        <f t="shared" si="80"/>
        <v>20.546385263774525</v>
      </c>
      <c r="P120" s="146">
        <f t="shared" si="81"/>
        <v>5.5614644696879045</v>
      </c>
      <c r="Q120" s="146">
        <f t="shared" si="82"/>
        <v>79.114135101703795</v>
      </c>
      <c r="R120" s="146">
        <f t="shared" si="74"/>
        <v>198.11393373454689</v>
      </c>
      <c r="S120" s="147">
        <f t="shared" si="83"/>
        <v>54.11393373454689</v>
      </c>
      <c r="U120" s="43">
        <f t="shared" si="84"/>
        <v>12.804557043627163</v>
      </c>
      <c r="V120" s="47">
        <f t="shared" si="85"/>
        <v>8.1954429563728368</v>
      </c>
      <c r="W120" s="47">
        <f t="shared" si="86"/>
        <v>20.772505338206631</v>
      </c>
      <c r="X120" s="47">
        <f t="shared" si="87"/>
        <v>12.858026509724981</v>
      </c>
      <c r="Y120" s="57">
        <f t="shared" si="88"/>
        <v>19.666778742219346</v>
      </c>
      <c r="Z120" s="47">
        <f t="shared" si="89"/>
        <v>13.117912215488477</v>
      </c>
      <c r="AA120" s="57">
        <f t="shared" si="90"/>
        <v>19.458591115042832</v>
      </c>
      <c r="AB120" s="46">
        <f t="shared" si="91"/>
        <v>13.166843830786821</v>
      </c>
      <c r="AD120" s="167">
        <f t="shared" si="92"/>
        <v>59.499899316421548</v>
      </c>
      <c r="AE120" s="119">
        <f t="shared" si="93"/>
        <v>-40.832657110812647</v>
      </c>
      <c r="AF120" s="119">
        <f t="shared" si="94"/>
        <v>237.99959726568619</v>
      </c>
      <c r="AG120" s="119">
        <f t="shared" si="95"/>
        <v>137.66704083845201</v>
      </c>
      <c r="AH120" s="119">
        <f t="shared" si="96"/>
        <v>40.660896370340858</v>
      </c>
      <c r="AI120" s="168">
        <f t="shared" si="97"/>
        <v>41.76854473664639</v>
      </c>
      <c r="AJ120" s="136"/>
      <c r="AK120" s="58">
        <f t="shared" si="98"/>
        <v>-59.499899316421548</v>
      </c>
      <c r="AL120" s="59">
        <f t="shared" si="75"/>
        <v>-94.946590845359538</v>
      </c>
      <c r="AM120" s="64">
        <f t="shared" si="99"/>
        <v>118.9997986328431</v>
      </c>
      <c r="AN120" s="64">
        <f t="shared" si="76"/>
        <v>83.55310710390512</v>
      </c>
      <c r="AO120" s="59">
        <f t="shared" si="100"/>
        <v>-3.0065472024249473</v>
      </c>
      <c r="AP120" s="60">
        <f t="shared" si="77"/>
        <v>-12.3453889979005</v>
      </c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</row>
    <row r="121" spans="3:55" ht="35.1" customHeight="1" x14ac:dyDescent="0.75">
      <c r="C121" s="180" t="s">
        <v>124</v>
      </c>
      <c r="D121" s="173"/>
      <c r="K121" s="144">
        <v>5</v>
      </c>
      <c r="L121" s="145">
        <v>116</v>
      </c>
      <c r="M121" s="146">
        <f t="shared" si="78"/>
        <v>126.25268918718619</v>
      </c>
      <c r="N121" s="146">
        <f t="shared" si="79"/>
        <v>46.328920253061732</v>
      </c>
      <c r="O121" s="146">
        <f t="shared" si="80"/>
        <v>21.798662034975678</v>
      </c>
      <c r="P121" s="146">
        <f t="shared" si="81"/>
        <v>5.9004288510056178</v>
      </c>
      <c r="Q121" s="146">
        <f t="shared" si="82"/>
        <v>83.93604379219299</v>
      </c>
      <c r="R121" s="146">
        <f t="shared" si="74"/>
        <v>210.18873297937918</v>
      </c>
      <c r="S121" s="147">
        <f t="shared" si="83"/>
        <v>66.188732979379182</v>
      </c>
      <c r="U121" s="43">
        <f t="shared" si="84"/>
        <v>12.305054931104017</v>
      </c>
      <c r="V121" s="47">
        <f t="shared" si="85"/>
        <v>8.6949450688959828</v>
      </c>
      <c r="W121" s="47">
        <f t="shared" si="86"/>
        <v>20.758639819923065</v>
      </c>
      <c r="X121" s="47">
        <f t="shared" si="87"/>
        <v>12.361783295032437</v>
      </c>
      <c r="Y121" s="57">
        <f t="shared" si="88"/>
        <v>19.585520555411478</v>
      </c>
      <c r="Z121" s="47">
        <f t="shared" si="89"/>
        <v>12.637508713150041</v>
      </c>
      <c r="AA121" s="57">
        <f t="shared" si="90"/>
        <v>19.364644149833421</v>
      </c>
      <c r="AB121" s="46">
        <f t="shared" si="91"/>
        <v>12.68942264988492</v>
      </c>
      <c r="AD121" s="167">
        <f t="shared" si="92"/>
        <v>63.126344593593096</v>
      </c>
      <c r="AE121" s="119">
        <f t="shared" si="93"/>
        <v>-34.544735153345172</v>
      </c>
      <c r="AF121" s="119">
        <f t="shared" si="94"/>
        <v>252.50537837437238</v>
      </c>
      <c r="AG121" s="119">
        <f t="shared" si="95"/>
        <v>154.83429862743412</v>
      </c>
      <c r="AH121" s="119">
        <f t="shared" si="96"/>
        <v>43.139127716979246</v>
      </c>
      <c r="AI121" s="168">
        <f t="shared" si="97"/>
        <v>53.09090779014673</v>
      </c>
      <c r="AJ121" s="136"/>
      <c r="AK121" s="58">
        <f t="shared" si="98"/>
        <v>-63.126344593593096</v>
      </c>
      <c r="AL121" s="59">
        <f t="shared" si="75"/>
        <v>-100.73346813272435</v>
      </c>
      <c r="AM121" s="64">
        <f t="shared" si="99"/>
        <v>126.25268918718619</v>
      </c>
      <c r="AN121" s="64">
        <f t="shared" si="76"/>
        <v>88.645565648054941</v>
      </c>
      <c r="AO121" s="59">
        <f t="shared" si="100"/>
        <v>-3.1897925360824857</v>
      </c>
      <c r="AP121" s="60">
        <f t="shared" si="77"/>
        <v>-13.097825189232452</v>
      </c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</row>
    <row r="122" spans="3:55" ht="35.1" customHeight="1" x14ac:dyDescent="0.75">
      <c r="C122" s="174" t="s">
        <v>122</v>
      </c>
      <c r="D122" s="175">
        <v>0.3</v>
      </c>
      <c r="K122" s="144">
        <v>5</v>
      </c>
      <c r="L122" s="145">
        <v>117</v>
      </c>
      <c r="M122" s="146">
        <f t="shared" si="78"/>
        <v>137.79037189014008</v>
      </c>
      <c r="N122" s="146">
        <f t="shared" si="79"/>
        <v>50.562718244150631</v>
      </c>
      <c r="O122" s="146">
        <f t="shared" si="80"/>
        <v>23.790746698895873</v>
      </c>
      <c r="P122" s="146">
        <f t="shared" si="81"/>
        <v>6.439643313149265</v>
      </c>
      <c r="Q122" s="146">
        <f t="shared" si="82"/>
        <v>91.606592806636115</v>
      </c>
      <c r="R122" s="146">
        <f t="shared" si="74"/>
        <v>229.39696469677619</v>
      </c>
      <c r="S122" s="147">
        <f t="shared" si="83"/>
        <v>85.396964696776195</v>
      </c>
      <c r="U122" s="43">
        <f t="shared" si="84"/>
        <v>11.510461818114569</v>
      </c>
      <c r="V122" s="47">
        <f t="shared" si="85"/>
        <v>9.4895381818854307</v>
      </c>
      <c r="W122" s="47">
        <f t="shared" si="86"/>
        <v>20.736582965587655</v>
      </c>
      <c r="X122" s="47">
        <f t="shared" si="87"/>
        <v>11.572374339841746</v>
      </c>
      <c r="Y122" s="57">
        <f t="shared" si="88"/>
        <v>19.456257447222814</v>
      </c>
      <c r="Z122" s="47">
        <f t="shared" si="89"/>
        <v>11.873297101539601</v>
      </c>
      <c r="AA122" s="57">
        <f t="shared" si="90"/>
        <v>19.215196110135299</v>
      </c>
      <c r="AB122" s="46">
        <f t="shared" si="91"/>
        <v>11.92995522656674</v>
      </c>
      <c r="AD122" s="167">
        <f t="shared" si="92"/>
        <v>68.89518594507004</v>
      </c>
      <c r="AE122" s="119">
        <f t="shared" si="93"/>
        <v>-24.54209581077933</v>
      </c>
      <c r="AF122" s="119">
        <f t="shared" si="94"/>
        <v>275.58074378028016</v>
      </c>
      <c r="AG122" s="119">
        <f t="shared" si="95"/>
        <v>182.14346202443079</v>
      </c>
      <c r="AH122" s="119">
        <f t="shared" si="96"/>
        <v>47.081424478221038</v>
      </c>
      <c r="AI122" s="168">
        <f t="shared" si="97"/>
        <v>71.102186380406238</v>
      </c>
      <c r="AJ122" s="136"/>
      <c r="AK122" s="58">
        <f t="shared" si="98"/>
        <v>-68.89518594507004</v>
      </c>
      <c r="AL122" s="59">
        <f t="shared" si="75"/>
        <v>-109.93906050755552</v>
      </c>
      <c r="AM122" s="64">
        <f t="shared" si="99"/>
        <v>137.79037189014008</v>
      </c>
      <c r="AN122" s="64">
        <f t="shared" si="76"/>
        <v>96.746497327654595</v>
      </c>
      <c r="AO122" s="59">
        <f t="shared" si="100"/>
        <v>-3.4812937659295926</v>
      </c>
      <c r="AP122" s="60">
        <f t="shared" si="77"/>
        <v>-14.294778316369957</v>
      </c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</row>
    <row r="123" spans="3:55" ht="35.1" customHeight="1" x14ac:dyDescent="0.75">
      <c r="C123" s="178" t="s">
        <v>123</v>
      </c>
      <c r="D123" s="182">
        <v>1.6</v>
      </c>
      <c r="K123" s="144">
        <v>5</v>
      </c>
      <c r="L123" s="145">
        <v>118</v>
      </c>
      <c r="M123" s="146">
        <f t="shared" si="78"/>
        <v>152.82657273242091</v>
      </c>
      <c r="N123" s="146">
        <f t="shared" si="79"/>
        <v>56.080311209621897</v>
      </c>
      <c r="O123" s="146">
        <f t="shared" si="80"/>
        <v>26.386881977764553</v>
      </c>
      <c r="P123" s="146">
        <f t="shared" si="81"/>
        <v>7.1423612816177986</v>
      </c>
      <c r="Q123" s="146">
        <f t="shared" si="82"/>
        <v>101.60304690588065</v>
      </c>
      <c r="R123" s="146">
        <f t="shared" si="74"/>
        <v>254.42961963830157</v>
      </c>
      <c r="S123" s="147">
        <f t="shared" si="83"/>
        <v>110.42961963830157</v>
      </c>
      <c r="U123" s="43">
        <f t="shared" si="84"/>
        <v>10.474927912181828</v>
      </c>
      <c r="V123" s="47">
        <f t="shared" si="85"/>
        <v>10.525072087818172</v>
      </c>
      <c r="W123" s="47">
        <f t="shared" si="86"/>
        <v>20.707837913372686</v>
      </c>
      <c r="X123" s="47">
        <f t="shared" si="87"/>
        <v>10.543596559889158</v>
      </c>
      <c r="Y123" s="57">
        <f t="shared" si="88"/>
        <v>19.287798484859028</v>
      </c>
      <c r="Z123" s="47">
        <f t="shared" si="89"/>
        <v>10.877357139068993</v>
      </c>
      <c r="AA123" s="57">
        <f t="shared" si="90"/>
        <v>19.020431632879323</v>
      </c>
      <c r="AB123" s="46">
        <f t="shared" si="91"/>
        <v>10.940198010652143</v>
      </c>
      <c r="AD123" s="167">
        <f t="shared" si="92"/>
        <v>76.413286366210457</v>
      </c>
      <c r="AE123" s="119">
        <f t="shared" si="93"/>
        <v>-11.506402424167646</v>
      </c>
      <c r="AF123" s="119">
        <f t="shared" si="94"/>
        <v>305.65314546484183</v>
      </c>
      <c r="AG123" s="119">
        <f t="shared" si="95"/>
        <v>217.7334566744637</v>
      </c>
      <c r="AH123" s="119">
        <f t="shared" si="96"/>
        <v>52.219125644741119</v>
      </c>
      <c r="AI123" s="168">
        <f t="shared" si="97"/>
        <v>94.574941636544395</v>
      </c>
      <c r="AJ123" s="136"/>
      <c r="AK123" s="58">
        <f t="shared" si="98"/>
        <v>-76.413286366210457</v>
      </c>
      <c r="AL123" s="59">
        <f t="shared" si="75"/>
        <v>-121.93602206246922</v>
      </c>
      <c r="AM123" s="64">
        <f t="shared" si="99"/>
        <v>152.82657273242091</v>
      </c>
      <c r="AN123" s="64">
        <f t="shared" si="76"/>
        <v>107.30383703616212</v>
      </c>
      <c r="AO123" s="59">
        <f t="shared" si="100"/>
        <v>-3.8611855648807776</v>
      </c>
      <c r="AP123" s="60">
        <f t="shared" si="77"/>
        <v>-15.854678001757179</v>
      </c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</row>
    <row r="124" spans="3:55" ht="35.1" customHeight="1" x14ac:dyDescent="0.75">
      <c r="C124" s="176"/>
      <c r="D124" s="175"/>
      <c r="K124" s="144">
        <v>5</v>
      </c>
      <c r="L124" s="145">
        <v>119</v>
      </c>
      <c r="M124" s="146">
        <f t="shared" si="78"/>
        <v>170.33659947512365</v>
      </c>
      <c r="N124" s="146">
        <f t="shared" si="79"/>
        <v>62.505684307132015</v>
      </c>
      <c r="O124" s="146">
        <f t="shared" si="80"/>
        <v>29.410145542643157</v>
      </c>
      <c r="P124" s="146">
        <f t="shared" si="81"/>
        <v>7.9606936881564234</v>
      </c>
      <c r="Q124" s="146">
        <f t="shared" si="82"/>
        <v>113.2441642629843</v>
      </c>
      <c r="R124" s="146">
        <f t="shared" si="74"/>
        <v>283.58076373810798</v>
      </c>
      <c r="S124" s="147">
        <f t="shared" si="83"/>
        <v>139.58076373810798</v>
      </c>
      <c r="U124" s="43">
        <f t="shared" si="84"/>
        <v>9.2690231376944414</v>
      </c>
      <c r="V124" s="47">
        <f t="shared" si="85"/>
        <v>11.730976862305559</v>
      </c>
      <c r="W124" s="47">
        <f t="shared" si="86"/>
        <v>20.674363591083164</v>
      </c>
      <c r="X124" s="47">
        <f t="shared" si="87"/>
        <v>9.3455594607427983</v>
      </c>
      <c r="Y124" s="57">
        <f t="shared" si="88"/>
        <v>19.091623868213617</v>
      </c>
      <c r="Z124" s="47">
        <f t="shared" si="89"/>
        <v>9.7175604883120066</v>
      </c>
      <c r="AA124" s="57">
        <f t="shared" si="90"/>
        <v>18.793623595326977</v>
      </c>
      <c r="AB124" s="46">
        <f t="shared" si="91"/>
        <v>9.7876013207545967</v>
      </c>
      <c r="AD124" s="167">
        <f t="shared" si="92"/>
        <v>85.168299737561824</v>
      </c>
      <c r="AE124" s="119">
        <f t="shared" si="93"/>
        <v>3.6739840446938388</v>
      </c>
      <c r="AF124" s="119">
        <f t="shared" si="94"/>
        <v>340.6731989502473</v>
      </c>
      <c r="AG124" s="119">
        <f t="shared" si="95"/>
        <v>259.17888325737931</v>
      </c>
      <c r="AH124" s="119">
        <f t="shared" si="96"/>
        <v>58.202105372493641</v>
      </c>
      <c r="AI124" s="168">
        <f t="shared" si="97"/>
        <v>121.90954407841684</v>
      </c>
      <c r="AJ124" s="136"/>
      <c r="AK124" s="58">
        <f t="shared" si="98"/>
        <v>-85.168299737561824</v>
      </c>
      <c r="AL124" s="59">
        <f t="shared" si="75"/>
        <v>-135.90677969341414</v>
      </c>
      <c r="AM124" s="64">
        <f t="shared" si="99"/>
        <v>170.33659947512365</v>
      </c>
      <c r="AN124" s="64">
        <f t="shared" si="76"/>
        <v>119.59811951927134</v>
      </c>
      <c r="AO124" s="59">
        <f t="shared" si="100"/>
        <v>-4.3035789346383737</v>
      </c>
      <c r="AP124" s="60">
        <f t="shared" si="77"/>
        <v>-17.671219659691133</v>
      </c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</row>
    <row r="125" spans="3:55" ht="35.1" customHeight="1" x14ac:dyDescent="0.75">
      <c r="C125" s="180" t="s">
        <v>125</v>
      </c>
      <c r="D125" s="181"/>
      <c r="K125" s="144">
        <v>5</v>
      </c>
      <c r="L125" s="145">
        <v>120</v>
      </c>
      <c r="M125" s="146">
        <f t="shared" si="78"/>
        <v>189.12717273242063</v>
      </c>
      <c r="N125" s="146">
        <f t="shared" si="79"/>
        <v>69.40095897851684</v>
      </c>
      <c r="O125" s="146">
        <f t="shared" si="80"/>
        <v>32.654506977764505</v>
      </c>
      <c r="P125" s="146">
        <f t="shared" si="81"/>
        <v>8.838872531617783</v>
      </c>
      <c r="Q125" s="146">
        <f t="shared" si="82"/>
        <v>125.73662196791662</v>
      </c>
      <c r="R125" s="146">
        <f t="shared" si="74"/>
        <v>314.86379470033728</v>
      </c>
      <c r="S125" s="147">
        <f t="shared" si="83"/>
        <v>170.86379470033728</v>
      </c>
      <c r="U125" s="43">
        <f t="shared" si="84"/>
        <v>7.9749279121818475</v>
      </c>
      <c r="V125" s="47">
        <f t="shared" si="85"/>
        <v>13.025072087818153</v>
      </c>
      <c r="W125" s="47">
        <f t="shared" si="86"/>
        <v>20.638441218464187</v>
      </c>
      <c r="X125" s="47">
        <f t="shared" si="87"/>
        <v>8.059907290859563</v>
      </c>
      <c r="Y125" s="57">
        <f t="shared" si="88"/>
        <v>18.881102573217085</v>
      </c>
      <c r="Z125" s="47">
        <f t="shared" si="89"/>
        <v>8.47294537436313</v>
      </c>
      <c r="AA125" s="57">
        <f t="shared" si="90"/>
        <v>18.550228590419444</v>
      </c>
      <c r="AB125" s="46">
        <f t="shared" si="91"/>
        <v>8.5507127165345143</v>
      </c>
      <c r="AD125" s="167">
        <f t="shared" si="92"/>
        <v>94.563586366210316</v>
      </c>
      <c r="AE125" s="119">
        <f t="shared" si="93"/>
        <v>19.964545344727156</v>
      </c>
      <c r="AF125" s="119">
        <f t="shared" si="94"/>
        <v>378.25434546484126</v>
      </c>
      <c r="AG125" s="119">
        <f t="shared" si="95"/>
        <v>303.65530444335809</v>
      </c>
      <c r="AH125" s="119">
        <f t="shared" si="96"/>
        <v>64.622633480373821</v>
      </c>
      <c r="AI125" s="168">
        <f t="shared" si="97"/>
        <v>151.24318572217675</v>
      </c>
      <c r="AJ125" s="136"/>
      <c r="AK125" s="58">
        <f t="shared" si="98"/>
        <v>-94.563586366210316</v>
      </c>
      <c r="AL125" s="59">
        <f t="shared" si="75"/>
        <v>-150.89924935561012</v>
      </c>
      <c r="AM125" s="64">
        <f t="shared" si="99"/>
        <v>189.12717273242063</v>
      </c>
      <c r="AN125" s="64">
        <f t="shared" si="76"/>
        <v>132.79150974302081</v>
      </c>
      <c r="AO125" s="59">
        <f t="shared" si="100"/>
        <v>-4.778325498143019</v>
      </c>
      <c r="AP125" s="60">
        <f t="shared" si="77"/>
        <v>-19.620608978160533</v>
      </c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</row>
    <row r="126" spans="3:55" ht="35.1" customHeight="1" x14ac:dyDescent="0.75">
      <c r="C126" s="174" t="s">
        <v>122</v>
      </c>
      <c r="D126" s="177">
        <f>D118-H95</f>
        <v>0.36862563627950018</v>
      </c>
      <c r="K126" s="144">
        <v>6</v>
      </c>
      <c r="L126" s="145">
        <v>121</v>
      </c>
      <c r="M126" s="146">
        <f t="shared" si="78"/>
        <v>210.72155249230551</v>
      </c>
      <c r="N126" s="146">
        <f t="shared" si="79"/>
        <v>77.325101460161321</v>
      </c>
      <c r="O126" s="146">
        <f t="shared" si="80"/>
        <v>36.382970816999908</v>
      </c>
      <c r="P126" s="146">
        <f t="shared" si="81"/>
        <v>9.848087481216881</v>
      </c>
      <c r="Q126" s="146">
        <f t="shared" si="82"/>
        <v>140.0931225451329</v>
      </c>
      <c r="R126" s="146">
        <f t="shared" si="74"/>
        <v>350.81467503743841</v>
      </c>
      <c r="S126" s="147">
        <f t="shared" si="83"/>
        <v>206.81467503743841</v>
      </c>
      <c r="U126" s="43">
        <f t="shared" si="84"/>
        <v>6.4877362569554258</v>
      </c>
      <c r="V126" s="47">
        <f t="shared" si="85"/>
        <v>14.512263743044574</v>
      </c>
      <c r="W126" s="47">
        <f t="shared" si="86"/>
        <v>20.5971587442369</v>
      </c>
      <c r="X126" s="47">
        <f t="shared" si="87"/>
        <v>6.5824185088290621</v>
      </c>
      <c r="Y126" s="57">
        <f t="shared" si="88"/>
        <v>18.639168666813639</v>
      </c>
      <c r="Z126" s="47">
        <f t="shared" si="89"/>
        <v>7.042616929483601</v>
      </c>
      <c r="AA126" s="57">
        <f t="shared" si="90"/>
        <v>18.270515774016079</v>
      </c>
      <c r="AB126" s="46">
        <f t="shared" si="91"/>
        <v>7.129263680655308</v>
      </c>
      <c r="AD126" s="167">
        <f t="shared" si="92"/>
        <v>105.36077624615275</v>
      </c>
      <c r="AE126" s="119">
        <f t="shared" si="93"/>
        <v>38.685877706314074</v>
      </c>
      <c r="AF126" s="119">
        <f t="shared" si="94"/>
        <v>421.44310498461101</v>
      </c>
      <c r="AG126" s="119">
        <f t="shared" si="95"/>
        <v>354.76820644477232</v>
      </c>
      <c r="AH126" s="119">
        <f t="shared" si="96"/>
        <v>72.001190819849285</v>
      </c>
      <c r="AI126" s="168">
        <f t="shared" si="97"/>
        <v>184.95380161037156</v>
      </c>
      <c r="AJ126" s="136"/>
      <c r="AK126" s="58">
        <f t="shared" si="98"/>
        <v>-105.36077624615275</v>
      </c>
      <c r="AL126" s="59">
        <f t="shared" si="75"/>
        <v>-168.12879733112433</v>
      </c>
      <c r="AM126" s="64">
        <f t="shared" si="99"/>
        <v>210.72155249230551</v>
      </c>
      <c r="AN126" s="64">
        <f t="shared" si="76"/>
        <v>147.95353140733391</v>
      </c>
      <c r="AO126" s="59">
        <f t="shared" si="100"/>
        <v>-5.323910640312036</v>
      </c>
      <c r="AP126" s="60">
        <f t="shared" si="77"/>
        <v>-21.860873427066849</v>
      </c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</row>
    <row r="127" spans="3:55" ht="35.1" customHeight="1" x14ac:dyDescent="0.75">
      <c r="C127" s="178" t="s">
        <v>123</v>
      </c>
      <c r="D127" s="179">
        <f>D119-H97</f>
        <v>1.7</v>
      </c>
      <c r="K127" s="144">
        <v>6</v>
      </c>
      <c r="L127" s="145">
        <v>122</v>
      </c>
      <c r="M127" s="146">
        <f t="shared" si="78"/>
        <v>228.23157923500827</v>
      </c>
      <c r="N127" s="146">
        <f t="shared" si="79"/>
        <v>83.750474557671438</v>
      </c>
      <c r="O127" s="146">
        <f t="shared" si="80"/>
        <v>39.406234381878512</v>
      </c>
      <c r="P127" s="146">
        <f t="shared" si="81"/>
        <v>10.666419887755506</v>
      </c>
      <c r="Q127" s="146">
        <f t="shared" si="82"/>
        <v>151.73423990223657</v>
      </c>
      <c r="R127" s="146">
        <f t="shared" si="74"/>
        <v>379.96581913724481</v>
      </c>
      <c r="S127" s="147">
        <f t="shared" si="83"/>
        <v>235.96581913724481</v>
      </c>
      <c r="U127" s="43">
        <f t="shared" si="84"/>
        <v>5.2818314824680375</v>
      </c>
      <c r="V127" s="47">
        <f t="shared" si="85"/>
        <v>15.718168517531963</v>
      </c>
      <c r="W127" s="47">
        <f t="shared" si="86"/>
        <v>20.563684421947379</v>
      </c>
      <c r="X127" s="47">
        <f t="shared" si="87"/>
        <v>5.3843814096827014</v>
      </c>
      <c r="Y127" s="57">
        <f t="shared" si="88"/>
        <v>18.442994050168231</v>
      </c>
      <c r="Z127" s="47">
        <f t="shared" si="89"/>
        <v>5.8828202787266122</v>
      </c>
      <c r="AA127" s="57">
        <f t="shared" si="90"/>
        <v>18.04370773646373</v>
      </c>
      <c r="AB127" s="46">
        <f t="shared" si="91"/>
        <v>5.9766669907577592</v>
      </c>
      <c r="AD127" s="167">
        <f t="shared" si="92"/>
        <v>114.11578961750413</v>
      </c>
      <c r="AE127" s="119">
        <f t="shared" si="93"/>
        <v>53.866264175175559</v>
      </c>
      <c r="AF127" s="119">
        <f t="shared" si="94"/>
        <v>456.46315847001654</v>
      </c>
      <c r="AG127" s="119">
        <f t="shared" si="95"/>
        <v>396.21363302768793</v>
      </c>
      <c r="AH127" s="119">
        <f t="shared" si="96"/>
        <v>77.984170547601806</v>
      </c>
      <c r="AI127" s="168">
        <f t="shared" si="97"/>
        <v>212.28840405224412</v>
      </c>
      <c r="AJ127" s="136"/>
      <c r="AK127" s="58">
        <f t="shared" si="98"/>
        <v>-114.11578961750413</v>
      </c>
      <c r="AL127" s="59">
        <f t="shared" si="75"/>
        <v>-182.09955496206925</v>
      </c>
      <c r="AM127" s="64">
        <f t="shared" si="99"/>
        <v>228.23157923500827</v>
      </c>
      <c r="AN127" s="64">
        <f t="shared" si="76"/>
        <v>160.24781389044313</v>
      </c>
      <c r="AO127" s="59">
        <f t="shared" si="100"/>
        <v>-5.7663040100696321</v>
      </c>
      <c r="AP127" s="60">
        <f t="shared" si="77"/>
        <v>-23.677415085000689</v>
      </c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</row>
    <row r="128" spans="3:55" ht="35.1" customHeight="1" x14ac:dyDescent="0.75">
      <c r="C128" s="176"/>
      <c r="D128" s="175"/>
      <c r="K128" s="144">
        <v>6</v>
      </c>
      <c r="L128" s="145">
        <v>123</v>
      </c>
      <c r="M128" s="146">
        <f t="shared" si="78"/>
        <v>243.26778007728896</v>
      </c>
      <c r="N128" s="146">
        <f t="shared" si="79"/>
        <v>89.268067523142662</v>
      </c>
      <c r="O128" s="146">
        <f t="shared" si="80"/>
        <v>42.002369660747171</v>
      </c>
      <c r="P128" s="146">
        <f t="shared" si="81"/>
        <v>11.369137856224034</v>
      </c>
      <c r="Q128" s="146">
        <f t="shared" si="82"/>
        <v>161.730694001481</v>
      </c>
      <c r="R128" s="146">
        <f t="shared" si="74"/>
        <v>404.99847407876996</v>
      </c>
      <c r="S128" s="147">
        <f t="shared" si="83"/>
        <v>260.99847407876996</v>
      </c>
      <c r="U128" s="43">
        <f t="shared" si="84"/>
        <v>4.2462975765353059</v>
      </c>
      <c r="V128" s="47">
        <f t="shared" si="85"/>
        <v>16.753702423464695</v>
      </c>
      <c r="W128" s="47">
        <f t="shared" si="86"/>
        <v>20.53493936973241</v>
      </c>
      <c r="X128" s="47">
        <f t="shared" si="87"/>
        <v>4.3556036297301226</v>
      </c>
      <c r="Y128" s="57">
        <f t="shared" si="88"/>
        <v>18.274535087804445</v>
      </c>
      <c r="Z128" s="47">
        <f t="shared" si="89"/>
        <v>4.8868803162560148</v>
      </c>
      <c r="AA128" s="57">
        <f t="shared" si="90"/>
        <v>17.848943259207758</v>
      </c>
      <c r="AB128" s="46">
        <f t="shared" si="91"/>
        <v>4.9869097748431717</v>
      </c>
      <c r="AD128" s="167">
        <f t="shared" si="92"/>
        <v>121.63389003864448</v>
      </c>
      <c r="AE128" s="119">
        <f t="shared" si="93"/>
        <v>66.901957561787128</v>
      </c>
      <c r="AF128" s="119">
        <f t="shared" si="94"/>
        <v>486.53556015457792</v>
      </c>
      <c r="AG128" s="119">
        <f t="shared" si="95"/>
        <v>431.80362767772056</v>
      </c>
      <c r="AH128" s="119">
        <f t="shared" si="96"/>
        <v>83.121871714121852</v>
      </c>
      <c r="AI128" s="168">
        <f t="shared" si="97"/>
        <v>235.76115930838205</v>
      </c>
      <c r="AJ128" s="136"/>
      <c r="AK128" s="58">
        <f t="shared" si="98"/>
        <v>-121.63389003864448</v>
      </c>
      <c r="AL128" s="59">
        <f t="shared" si="75"/>
        <v>-194.09651651698283</v>
      </c>
      <c r="AM128" s="64">
        <f t="shared" si="99"/>
        <v>243.26778007728896</v>
      </c>
      <c r="AN128" s="64">
        <f t="shared" si="76"/>
        <v>170.8051535989506</v>
      </c>
      <c r="AO128" s="59">
        <f t="shared" si="100"/>
        <v>-6.14619580902081</v>
      </c>
      <c r="AP128" s="60">
        <f t="shared" si="77"/>
        <v>-25.237314770387911</v>
      </c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</row>
    <row r="129" spans="3:55" ht="35.1" customHeight="1" x14ac:dyDescent="0.75">
      <c r="C129" s="180" t="s">
        <v>126</v>
      </c>
      <c r="D129" s="173"/>
      <c r="K129" s="144">
        <v>6</v>
      </c>
      <c r="L129" s="145">
        <v>124</v>
      </c>
      <c r="M129" s="146">
        <f t="shared" si="78"/>
        <v>254.80546278024303</v>
      </c>
      <c r="N129" s="146">
        <f t="shared" si="79"/>
        <v>93.501865514231625</v>
      </c>
      <c r="O129" s="146">
        <f t="shared" si="80"/>
        <v>43.994454324667402</v>
      </c>
      <c r="P129" s="146">
        <f t="shared" si="81"/>
        <v>11.90835231836769</v>
      </c>
      <c r="Q129" s="146">
        <f t="shared" si="82"/>
        <v>169.40124301592425</v>
      </c>
      <c r="R129" s="146">
        <f t="shared" si="74"/>
        <v>424.20670579616728</v>
      </c>
      <c r="S129" s="147">
        <f t="shared" si="83"/>
        <v>280.20670579616728</v>
      </c>
      <c r="U129" s="43">
        <f t="shared" si="84"/>
        <v>3.4517044635458434</v>
      </c>
      <c r="V129" s="47">
        <f t="shared" si="85"/>
        <v>17.548295536454155</v>
      </c>
      <c r="W129" s="47">
        <f t="shared" si="86"/>
        <v>20.512882515396999</v>
      </c>
      <c r="X129" s="47">
        <f t="shared" si="87"/>
        <v>3.5661946745394171</v>
      </c>
      <c r="Y129" s="57">
        <f t="shared" si="88"/>
        <v>18.145271979615782</v>
      </c>
      <c r="Z129" s="47">
        <f t="shared" si="89"/>
        <v>4.1226687046455615</v>
      </c>
      <c r="AA129" s="57">
        <f t="shared" si="90"/>
        <v>17.699495219509632</v>
      </c>
      <c r="AB129" s="46">
        <f t="shared" si="91"/>
        <v>4.2274423515249779</v>
      </c>
      <c r="AD129" s="167">
        <f t="shared" si="92"/>
        <v>127.40273139012152</v>
      </c>
      <c r="AE129" s="119">
        <f t="shared" si="93"/>
        <v>76.904596904353127</v>
      </c>
      <c r="AF129" s="119">
        <f t="shared" si="94"/>
        <v>509.61092556048607</v>
      </c>
      <c r="AG129" s="119">
        <f t="shared" si="95"/>
        <v>459.11279107471773</v>
      </c>
      <c r="AH129" s="119">
        <f t="shared" si="96"/>
        <v>87.064168475363701</v>
      </c>
      <c r="AI129" s="168">
        <f t="shared" si="97"/>
        <v>253.77243789864184</v>
      </c>
      <c r="AJ129" s="136"/>
      <c r="AK129" s="58">
        <f t="shared" si="98"/>
        <v>-127.40273139012152</v>
      </c>
      <c r="AL129" s="59">
        <f t="shared" si="75"/>
        <v>-203.30210889181416</v>
      </c>
      <c r="AM129" s="64">
        <f t="shared" si="99"/>
        <v>254.80546278024303</v>
      </c>
      <c r="AN129" s="64">
        <f t="shared" si="76"/>
        <v>178.90608527855045</v>
      </c>
      <c r="AO129" s="59">
        <f t="shared" si="100"/>
        <v>-6.437697038867924</v>
      </c>
      <c r="AP129" s="60">
        <f t="shared" si="77"/>
        <v>-26.434267897525444</v>
      </c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</row>
    <row r="130" spans="3:55" ht="35.1" customHeight="1" x14ac:dyDescent="0.75">
      <c r="C130" s="174" t="s">
        <v>122</v>
      </c>
      <c r="D130" s="177">
        <f>D122-H95</f>
        <v>6.8625636279500218E-2</v>
      </c>
      <c r="K130" s="144">
        <v>6</v>
      </c>
      <c r="L130" s="145">
        <v>125</v>
      </c>
      <c r="M130" s="146">
        <f t="shared" si="78"/>
        <v>262.05835333458623</v>
      </c>
      <c r="N130" s="146">
        <f t="shared" si="79"/>
        <v>96.163342194527587</v>
      </c>
      <c r="O130" s="146">
        <f t="shared" si="80"/>
        <v>45.246731095868569</v>
      </c>
      <c r="P130" s="146">
        <f t="shared" si="81"/>
        <v>12.247316699685408</v>
      </c>
      <c r="Q130" s="146">
        <f t="shared" si="82"/>
        <v>174.22315170641352</v>
      </c>
      <c r="R130" s="146">
        <f t="shared" si="74"/>
        <v>436.28150504099972</v>
      </c>
      <c r="S130" s="147">
        <f t="shared" si="83"/>
        <v>292.28150504099972</v>
      </c>
      <c r="U130" s="43">
        <f t="shared" si="84"/>
        <v>2.9522023510226902</v>
      </c>
      <c r="V130" s="47">
        <f t="shared" si="85"/>
        <v>18.047797648977308</v>
      </c>
      <c r="W130" s="47">
        <f t="shared" si="86"/>
        <v>20.499016997113433</v>
      </c>
      <c r="X130" s="47">
        <f t="shared" si="87"/>
        <v>3.0699514598468656</v>
      </c>
      <c r="Y130" s="57">
        <f t="shared" si="88"/>
        <v>18.064013792807909</v>
      </c>
      <c r="Z130" s="47">
        <f t="shared" si="89"/>
        <v>3.6422652023071169</v>
      </c>
      <c r="AA130" s="57">
        <f t="shared" si="90"/>
        <v>17.605548254300221</v>
      </c>
      <c r="AB130" s="46">
        <f t="shared" si="91"/>
        <v>3.7500211706230693</v>
      </c>
      <c r="AD130" s="167">
        <f t="shared" si="92"/>
        <v>131.02917666729311</v>
      </c>
      <c r="AE130" s="119">
        <f t="shared" si="93"/>
        <v>83.192518861820702</v>
      </c>
      <c r="AF130" s="119">
        <f t="shared" si="94"/>
        <v>524.11670666917246</v>
      </c>
      <c r="AG130" s="119">
        <f t="shared" si="95"/>
        <v>476.28004886370002</v>
      </c>
      <c r="AH130" s="119">
        <f t="shared" si="96"/>
        <v>89.542399822002125</v>
      </c>
      <c r="AI130" s="168">
        <f t="shared" si="97"/>
        <v>265.09480095214235</v>
      </c>
      <c r="AJ130" s="136"/>
      <c r="AK130" s="58">
        <f t="shared" si="98"/>
        <v>-131.02917666729311</v>
      </c>
      <c r="AL130" s="59">
        <f t="shared" si="75"/>
        <v>-209.08898617917902</v>
      </c>
      <c r="AM130" s="64">
        <f t="shared" si="99"/>
        <v>262.05835333458623</v>
      </c>
      <c r="AN130" s="64">
        <f t="shared" si="76"/>
        <v>183.9985438227003</v>
      </c>
      <c r="AO130" s="59">
        <f t="shared" si="100"/>
        <v>-6.6209423725254624</v>
      </c>
      <c r="AP130" s="60">
        <f t="shared" si="77"/>
        <v>-27.186704088857368</v>
      </c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</row>
    <row r="131" spans="3:55" ht="35.1" customHeight="1" x14ac:dyDescent="0.75">
      <c r="C131" s="178" t="s">
        <v>123</v>
      </c>
      <c r="D131" s="179">
        <f>D123-H97</f>
        <v>0.30000000000000004</v>
      </c>
      <c r="K131" s="144">
        <v>6</v>
      </c>
      <c r="L131" s="145">
        <v>126</v>
      </c>
      <c r="M131" s="146">
        <f t="shared" si="78"/>
        <v>264.53217923500841</v>
      </c>
      <c r="N131" s="146">
        <f t="shared" si="79"/>
        <v>97.071122326566538</v>
      </c>
      <c r="O131" s="146">
        <f t="shared" si="80"/>
        <v>45.673859381878536</v>
      </c>
      <c r="P131" s="146">
        <f t="shared" si="81"/>
        <v>12.362931137755512</v>
      </c>
      <c r="Q131" s="146">
        <f t="shared" si="82"/>
        <v>175.86781496427281</v>
      </c>
      <c r="R131" s="146">
        <f t="shared" si="74"/>
        <v>440.3999941992812</v>
      </c>
      <c r="S131" s="147">
        <f t="shared" si="83"/>
        <v>296.3999941992812</v>
      </c>
      <c r="U131" s="43">
        <f t="shared" si="84"/>
        <v>2.7818314824680299</v>
      </c>
      <c r="V131" s="47">
        <f t="shared" si="85"/>
        <v>18.218168517531971</v>
      </c>
      <c r="W131" s="47">
        <f t="shared" si="86"/>
        <v>20.494287727038877</v>
      </c>
      <c r="X131" s="47">
        <f t="shared" si="87"/>
        <v>2.9006921406530797</v>
      </c>
      <c r="Y131" s="57">
        <f t="shared" si="88"/>
        <v>18.036298138526281</v>
      </c>
      <c r="Z131" s="47">
        <f t="shared" si="89"/>
        <v>3.4784085140207228</v>
      </c>
      <c r="AA131" s="57">
        <f t="shared" si="90"/>
        <v>17.573504694003848</v>
      </c>
      <c r="AB131" s="46">
        <f t="shared" si="91"/>
        <v>3.5871816966401049</v>
      </c>
      <c r="AD131" s="167">
        <f t="shared" si="92"/>
        <v>132.26608961750421</v>
      </c>
      <c r="AE131" s="119">
        <f t="shared" si="93"/>
        <v>85.337211944070759</v>
      </c>
      <c r="AF131" s="119">
        <f t="shared" si="94"/>
        <v>529.06435847001683</v>
      </c>
      <c r="AG131" s="119">
        <f t="shared" si="95"/>
        <v>482.13548079658335</v>
      </c>
      <c r="AH131" s="119">
        <f t="shared" si="96"/>
        <v>90.387678383234658</v>
      </c>
      <c r="AI131" s="168">
        <f t="shared" si="97"/>
        <v>268.9566481378771</v>
      </c>
      <c r="AJ131" s="136"/>
      <c r="AK131" s="58">
        <f t="shared" si="98"/>
        <v>-132.26608961750421</v>
      </c>
      <c r="AL131" s="59">
        <f t="shared" si="75"/>
        <v>-211.06278225521044</v>
      </c>
      <c r="AM131" s="64">
        <f t="shared" si="99"/>
        <v>264.53217923500841</v>
      </c>
      <c r="AN131" s="64">
        <f t="shared" si="76"/>
        <v>185.73548659730216</v>
      </c>
      <c r="AO131" s="59">
        <f t="shared" si="100"/>
        <v>-6.6834439433318806</v>
      </c>
      <c r="AP131" s="60">
        <f t="shared" si="77"/>
        <v>-27.4433460614041</v>
      </c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</row>
    <row r="132" spans="3:55" ht="35.1" customHeight="1" x14ac:dyDescent="0.75">
      <c r="K132" s="144">
        <v>6</v>
      </c>
      <c r="L132" s="145">
        <v>127</v>
      </c>
      <c r="M132" s="146">
        <f t="shared" si="78"/>
        <v>262.05835333458623</v>
      </c>
      <c r="N132" s="146">
        <f t="shared" si="79"/>
        <v>96.163342194527587</v>
      </c>
      <c r="O132" s="146">
        <f t="shared" si="80"/>
        <v>45.246731095868569</v>
      </c>
      <c r="P132" s="146">
        <f t="shared" si="81"/>
        <v>12.247316699685408</v>
      </c>
      <c r="Q132" s="146">
        <f t="shared" si="82"/>
        <v>174.22315170641352</v>
      </c>
      <c r="R132" s="146">
        <f t="shared" si="74"/>
        <v>436.28150504099972</v>
      </c>
      <c r="S132" s="147">
        <f t="shared" si="83"/>
        <v>292.28150504099972</v>
      </c>
      <c r="U132" s="43">
        <f t="shared" si="84"/>
        <v>2.9522023510226911</v>
      </c>
      <c r="V132" s="47">
        <f t="shared" si="85"/>
        <v>18.047797648977308</v>
      </c>
      <c r="W132" s="47">
        <f t="shared" si="86"/>
        <v>20.499016997113433</v>
      </c>
      <c r="X132" s="47">
        <f t="shared" si="87"/>
        <v>3.0699514598468665</v>
      </c>
      <c r="Y132" s="57">
        <f t="shared" si="88"/>
        <v>18.064013792807909</v>
      </c>
      <c r="Z132" s="47">
        <f t="shared" si="89"/>
        <v>3.6422652023071178</v>
      </c>
      <c r="AA132" s="57">
        <f t="shared" si="90"/>
        <v>17.605548254300221</v>
      </c>
      <c r="AB132" s="46">
        <f t="shared" si="91"/>
        <v>3.7500211706230702</v>
      </c>
      <c r="AD132" s="167">
        <f t="shared" si="92"/>
        <v>131.02917666729311</v>
      </c>
      <c r="AE132" s="119">
        <f t="shared" si="93"/>
        <v>83.192518861820702</v>
      </c>
      <c r="AF132" s="119">
        <f t="shared" si="94"/>
        <v>524.11670666917246</v>
      </c>
      <c r="AG132" s="119">
        <f t="shared" si="95"/>
        <v>476.28004886370002</v>
      </c>
      <c r="AH132" s="119">
        <f t="shared" si="96"/>
        <v>89.542399822002125</v>
      </c>
      <c r="AI132" s="168">
        <f t="shared" si="97"/>
        <v>265.09480095214235</v>
      </c>
      <c r="AJ132" s="136"/>
      <c r="AK132" s="58">
        <f t="shared" si="98"/>
        <v>-131.02917666729311</v>
      </c>
      <c r="AL132" s="59">
        <f t="shared" si="75"/>
        <v>-209.08898617917902</v>
      </c>
      <c r="AM132" s="64">
        <f t="shared" si="99"/>
        <v>262.05835333458623</v>
      </c>
      <c r="AN132" s="64">
        <f t="shared" si="76"/>
        <v>183.9985438227003</v>
      </c>
      <c r="AO132" s="59">
        <f t="shared" si="100"/>
        <v>-6.6209423725254624</v>
      </c>
      <c r="AP132" s="60">
        <f t="shared" si="77"/>
        <v>-27.186704088857368</v>
      </c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</row>
    <row r="133" spans="3:55" ht="35.1" customHeight="1" x14ac:dyDescent="0.75">
      <c r="K133" s="144">
        <v>6</v>
      </c>
      <c r="L133" s="145">
        <v>128</v>
      </c>
      <c r="M133" s="146">
        <f t="shared" si="78"/>
        <v>254.80546278024329</v>
      </c>
      <c r="N133" s="146">
        <f t="shared" si="79"/>
        <v>93.501865514231724</v>
      </c>
      <c r="O133" s="146">
        <f t="shared" si="80"/>
        <v>43.994454324667444</v>
      </c>
      <c r="P133" s="146">
        <f t="shared" si="81"/>
        <v>11.908352318367703</v>
      </c>
      <c r="Q133" s="146">
        <f t="shared" si="82"/>
        <v>169.40124301592442</v>
      </c>
      <c r="R133" s="146">
        <f t="shared" si="74"/>
        <v>424.20670579616774</v>
      </c>
      <c r="S133" s="147">
        <f t="shared" si="83"/>
        <v>280.20670579616774</v>
      </c>
      <c r="U133" s="43">
        <f t="shared" si="84"/>
        <v>3.4517044635458274</v>
      </c>
      <c r="V133" s="47">
        <f t="shared" si="85"/>
        <v>17.548295536454173</v>
      </c>
      <c r="W133" s="47">
        <f t="shared" si="86"/>
        <v>20.512882515396999</v>
      </c>
      <c r="X133" s="47">
        <f t="shared" si="87"/>
        <v>3.5661946745394011</v>
      </c>
      <c r="Y133" s="57">
        <f t="shared" si="88"/>
        <v>18.145271979615778</v>
      </c>
      <c r="Z133" s="47">
        <f t="shared" si="89"/>
        <v>4.1226687046455455</v>
      </c>
      <c r="AA133" s="57">
        <f t="shared" si="90"/>
        <v>17.699495219509629</v>
      </c>
      <c r="AB133" s="46">
        <f t="shared" si="91"/>
        <v>4.2274423515249637</v>
      </c>
      <c r="AD133" s="167">
        <f t="shared" si="92"/>
        <v>127.40273139012164</v>
      </c>
      <c r="AE133" s="119">
        <f t="shared" si="93"/>
        <v>76.904596904353355</v>
      </c>
      <c r="AF133" s="119">
        <f t="shared" si="94"/>
        <v>509.61092556048658</v>
      </c>
      <c r="AG133" s="119">
        <f t="shared" si="95"/>
        <v>459.1127910747183</v>
      </c>
      <c r="AH133" s="119">
        <f t="shared" si="96"/>
        <v>87.064168475363786</v>
      </c>
      <c r="AI133" s="168">
        <f t="shared" si="97"/>
        <v>253.77243789864224</v>
      </c>
      <c r="AJ133" s="136"/>
      <c r="AK133" s="58">
        <f t="shared" si="98"/>
        <v>-127.40273139012164</v>
      </c>
      <c r="AL133" s="59">
        <f t="shared" si="75"/>
        <v>-203.30210889181438</v>
      </c>
      <c r="AM133" s="64">
        <f t="shared" si="99"/>
        <v>254.80546278024329</v>
      </c>
      <c r="AN133" s="64">
        <f t="shared" si="76"/>
        <v>178.90608527855056</v>
      </c>
      <c r="AO133" s="59">
        <f t="shared" si="100"/>
        <v>-6.4376970388679382</v>
      </c>
      <c r="AP133" s="60">
        <f t="shared" si="77"/>
        <v>-26.434267897525501</v>
      </c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</row>
    <row r="134" spans="3:55" ht="35.1" customHeight="1" x14ac:dyDescent="0.75">
      <c r="K134" s="144">
        <v>6</v>
      </c>
      <c r="L134" s="145">
        <v>129</v>
      </c>
      <c r="M134" s="146">
        <f t="shared" ref="M134:M165" si="101">$E$17*$E$15*$E$16*V134</f>
        <v>243.26778007728927</v>
      </c>
      <c r="N134" s="146">
        <f t="shared" ref="N134:N165" si="102">V134/$I$39</f>
        <v>89.268067523142776</v>
      </c>
      <c r="O134" s="146">
        <f t="shared" ref="O134:O165" si="103">V134/$I$59</f>
        <v>42.002369660747227</v>
      </c>
      <c r="P134" s="146">
        <f t="shared" ref="P134:P165" si="104">V134/$I$71</f>
        <v>11.36913785622405</v>
      </c>
      <c r="Q134" s="146">
        <f t="shared" ref="Q134:Q165" si="105">V134/$H$90</f>
        <v>161.7306940014812</v>
      </c>
      <c r="R134" s="146">
        <f t="shared" si="74"/>
        <v>404.99847407877047</v>
      </c>
      <c r="S134" s="147">
        <f t="shared" ref="S134:S165" si="106">Q134+M134-$E$24*$E$10*$E$11</f>
        <v>260.99847407877047</v>
      </c>
      <c r="U134" s="43">
        <f t="shared" ref="U134:U165" si="107">7-($E$21*SIN(2*$E$22*L134/24))-SIN(2*$E$22*K134/7)</f>
        <v>4.2462975765352837</v>
      </c>
      <c r="V134" s="47">
        <f t="shared" ref="V134:V165" si="108">$E$23-U134</f>
        <v>16.753702423464716</v>
      </c>
      <c r="W134" s="47">
        <f t="shared" ref="W134:W165" si="109">$E$23-(N134)/($D$77*$G$31)</f>
        <v>20.53493936973241</v>
      </c>
      <c r="X134" s="47">
        <f t="shared" ref="X134:X165" si="110">U134+(N134)/($G$31*$D$78)</f>
        <v>4.3556036297301004</v>
      </c>
      <c r="Y134" s="57">
        <f t="shared" ref="Y134:Y165" si="111">$E$23-(O134)/($D$77*$G$53)</f>
        <v>18.274535087804441</v>
      </c>
      <c r="Z134" s="47">
        <f t="shared" ref="Z134:Z165" si="112">U134+(O134)/($G$53*$D$78)</f>
        <v>4.8868803162559935</v>
      </c>
      <c r="AA134" s="57">
        <f t="shared" ref="AA134:AA165" si="113">$E$23-(P134)/($D$77*$G$67)</f>
        <v>17.848943259207751</v>
      </c>
      <c r="AB134" s="46">
        <f t="shared" ref="AB134:AB165" si="114">U134+(P134)/($G$66*$D$78)</f>
        <v>4.9869097748431503</v>
      </c>
      <c r="AD134" s="167">
        <f t="shared" ref="AD134:AD165" si="115">($E$17/2)*$E$15*$E$16*V134</f>
        <v>121.63389003864464</v>
      </c>
      <c r="AE134" s="119">
        <f t="shared" ref="AE134:AE165" si="116">N134+AD134-$E$24*$E$10*$E$11</f>
        <v>66.901957561787412</v>
      </c>
      <c r="AF134" s="119">
        <f t="shared" ref="AF134:AF165" si="117">($E$17*2)*$E$15*$E$16*V134</f>
        <v>486.53556015457855</v>
      </c>
      <c r="AG134" s="119">
        <f t="shared" ref="AG134:AG165" si="118">N134+AF134-$E$24*$E$10*$E$11</f>
        <v>431.80362767772135</v>
      </c>
      <c r="AH134" s="119">
        <f t="shared" ref="AH134:AH165" si="119">V134/$I$45</f>
        <v>83.121871714121951</v>
      </c>
      <c r="AI134" s="168">
        <f t="shared" ref="AI134:AI165" si="120">AH134+O134+P134 +M134-$E$24*$E$10*$E$11</f>
        <v>235.7611593083825</v>
      </c>
      <c r="AJ134" s="136"/>
      <c r="AK134" s="58">
        <f t="shared" ref="AK134:AK165" si="121">AD134-M134</f>
        <v>-121.63389003864464</v>
      </c>
      <c r="AL134" s="59">
        <f t="shared" si="75"/>
        <v>-194.09651651698306</v>
      </c>
      <c r="AM134" s="64">
        <f t="shared" ref="AM134:AM165" si="122">AF134-M134</f>
        <v>243.26778007728927</v>
      </c>
      <c r="AN134" s="64">
        <f t="shared" si="76"/>
        <v>170.80515359895088</v>
      </c>
      <c r="AO134" s="59">
        <f t="shared" ref="AO134:AO165" si="123">AH134-N134</f>
        <v>-6.1461958090208242</v>
      </c>
      <c r="AP134" s="60">
        <f t="shared" si="77"/>
        <v>-25.237314770387968</v>
      </c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</row>
    <row r="135" spans="3:55" ht="35.1" customHeight="1" x14ac:dyDescent="0.75">
      <c r="K135" s="144">
        <v>6</v>
      </c>
      <c r="L135" s="145">
        <v>130</v>
      </c>
      <c r="M135" s="146">
        <f t="shared" si="101"/>
        <v>228.23157923500841</v>
      </c>
      <c r="N135" s="146">
        <f t="shared" si="102"/>
        <v>83.750474557671495</v>
      </c>
      <c r="O135" s="146">
        <f t="shared" si="103"/>
        <v>39.406234381878541</v>
      </c>
      <c r="P135" s="146">
        <f t="shared" si="104"/>
        <v>10.666419887755515</v>
      </c>
      <c r="Q135" s="146">
        <f t="shared" si="105"/>
        <v>151.73423990223668</v>
      </c>
      <c r="R135" s="146">
        <f t="shared" ref="R135:R173" si="124">M135+Q135</f>
        <v>379.96581913724509</v>
      </c>
      <c r="S135" s="147">
        <f t="shared" si="106"/>
        <v>235.96581913724509</v>
      </c>
      <c r="U135" s="43">
        <f t="shared" si="107"/>
        <v>5.2818314824680268</v>
      </c>
      <c r="V135" s="47">
        <f t="shared" si="108"/>
        <v>15.718168517531973</v>
      </c>
      <c r="W135" s="47">
        <f t="shared" si="109"/>
        <v>20.563684421947379</v>
      </c>
      <c r="X135" s="47">
        <f t="shared" si="110"/>
        <v>5.3843814096826907</v>
      </c>
      <c r="Y135" s="57">
        <f t="shared" si="111"/>
        <v>18.442994050168227</v>
      </c>
      <c r="Z135" s="47">
        <f t="shared" si="112"/>
        <v>5.8828202787266024</v>
      </c>
      <c r="AA135" s="57">
        <f t="shared" si="113"/>
        <v>18.04370773646373</v>
      </c>
      <c r="AB135" s="46">
        <f t="shared" si="114"/>
        <v>5.9766669907577494</v>
      </c>
      <c r="AD135" s="167">
        <f t="shared" si="115"/>
        <v>114.11578961750421</v>
      </c>
      <c r="AE135" s="119">
        <f t="shared" si="116"/>
        <v>53.866264175175701</v>
      </c>
      <c r="AF135" s="119">
        <f t="shared" si="117"/>
        <v>456.46315847001682</v>
      </c>
      <c r="AG135" s="119">
        <f t="shared" si="118"/>
        <v>396.21363302768827</v>
      </c>
      <c r="AH135" s="119">
        <f t="shared" si="119"/>
        <v>77.984170547601863</v>
      </c>
      <c r="AI135" s="168">
        <f t="shared" si="120"/>
        <v>212.28840405224435</v>
      </c>
      <c r="AJ135" s="136"/>
      <c r="AK135" s="58">
        <f t="shared" si="121"/>
        <v>-114.11578961750421</v>
      </c>
      <c r="AL135" s="59">
        <f t="shared" ref="AL135:AL173" si="125">$AE135-$S135</f>
        <v>-182.09955496206939</v>
      </c>
      <c r="AM135" s="64">
        <f t="shared" si="122"/>
        <v>228.23157923500841</v>
      </c>
      <c r="AN135" s="64">
        <f t="shared" ref="AN135:AN173" si="126">AG135-$S135</f>
        <v>160.24781389044318</v>
      </c>
      <c r="AO135" s="59">
        <f t="shared" si="123"/>
        <v>-5.7663040100696321</v>
      </c>
      <c r="AP135" s="60">
        <f t="shared" ref="AP135:AP173" si="127">AI135-$S135</f>
        <v>-23.677415085000746</v>
      </c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</row>
    <row r="136" spans="3:55" ht="35.1" customHeight="1" x14ac:dyDescent="0.75">
      <c r="K136" s="144">
        <v>6</v>
      </c>
      <c r="L136" s="145">
        <v>131</v>
      </c>
      <c r="M136" s="146">
        <f t="shared" si="101"/>
        <v>210.72155249230545</v>
      </c>
      <c r="N136" s="146">
        <f t="shared" si="102"/>
        <v>77.325101460161292</v>
      </c>
      <c r="O136" s="146">
        <f t="shared" si="103"/>
        <v>36.382970816999901</v>
      </c>
      <c r="P136" s="146">
        <f t="shared" si="104"/>
        <v>9.8480874812168775</v>
      </c>
      <c r="Q136" s="146">
        <f t="shared" si="105"/>
        <v>140.09312254513284</v>
      </c>
      <c r="R136" s="146">
        <f t="shared" si="124"/>
        <v>350.81467503743829</v>
      </c>
      <c r="S136" s="147">
        <f t="shared" si="106"/>
        <v>206.81467503743829</v>
      </c>
      <c r="U136" s="43">
        <f t="shared" si="107"/>
        <v>6.4877362569554293</v>
      </c>
      <c r="V136" s="47">
        <f t="shared" si="108"/>
        <v>14.512263743044571</v>
      </c>
      <c r="W136" s="47">
        <f t="shared" si="109"/>
        <v>20.5971587442369</v>
      </c>
      <c r="X136" s="47">
        <f t="shared" si="110"/>
        <v>6.5824185088290657</v>
      </c>
      <c r="Y136" s="57">
        <f t="shared" si="111"/>
        <v>18.639168666813642</v>
      </c>
      <c r="Z136" s="47">
        <f t="shared" si="112"/>
        <v>7.0426169294836036</v>
      </c>
      <c r="AA136" s="57">
        <f t="shared" si="113"/>
        <v>18.270515774016079</v>
      </c>
      <c r="AB136" s="46">
        <f t="shared" si="114"/>
        <v>7.1292636806553116</v>
      </c>
      <c r="AD136" s="167">
        <f t="shared" si="115"/>
        <v>105.36077624615272</v>
      </c>
      <c r="AE136" s="119">
        <f t="shared" si="116"/>
        <v>38.685877706314017</v>
      </c>
      <c r="AF136" s="119">
        <f t="shared" si="117"/>
        <v>421.4431049846109</v>
      </c>
      <c r="AG136" s="119">
        <f t="shared" si="118"/>
        <v>354.7682064447722</v>
      </c>
      <c r="AH136" s="119">
        <f t="shared" si="119"/>
        <v>72.001190819849256</v>
      </c>
      <c r="AI136" s="168">
        <f t="shared" si="120"/>
        <v>184.9538016103715</v>
      </c>
      <c r="AJ136" s="136"/>
      <c r="AK136" s="58">
        <f t="shared" si="121"/>
        <v>-105.36077624615272</v>
      </c>
      <c r="AL136" s="59">
        <f t="shared" si="125"/>
        <v>-168.12879733112428</v>
      </c>
      <c r="AM136" s="64">
        <f t="shared" si="122"/>
        <v>210.72155249230545</v>
      </c>
      <c r="AN136" s="64">
        <f t="shared" si="126"/>
        <v>147.95353140733391</v>
      </c>
      <c r="AO136" s="59">
        <f t="shared" si="123"/>
        <v>-5.323910640312036</v>
      </c>
      <c r="AP136" s="60">
        <f t="shared" si="127"/>
        <v>-21.860873427066792</v>
      </c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</row>
    <row r="137" spans="3:55" ht="35.1" customHeight="1" x14ac:dyDescent="0.75">
      <c r="K137" s="144">
        <v>6</v>
      </c>
      <c r="L137" s="145">
        <v>132</v>
      </c>
      <c r="M137" s="146">
        <f t="shared" si="101"/>
        <v>191.93097923500821</v>
      </c>
      <c r="N137" s="146">
        <f t="shared" si="102"/>
        <v>70.429826788776367</v>
      </c>
      <c r="O137" s="146">
        <f t="shared" si="103"/>
        <v>33.138609381878503</v>
      </c>
      <c r="P137" s="146">
        <f t="shared" si="104"/>
        <v>8.9699086377555055</v>
      </c>
      <c r="Q137" s="146">
        <f t="shared" si="105"/>
        <v>127.60066484020037</v>
      </c>
      <c r="R137" s="146">
        <f t="shared" si="124"/>
        <v>319.53164407520859</v>
      </c>
      <c r="S137" s="147">
        <f t="shared" si="106"/>
        <v>175.53164407520859</v>
      </c>
      <c r="U137" s="43">
        <f t="shared" si="107"/>
        <v>7.781831482468041</v>
      </c>
      <c r="V137" s="47">
        <f t="shared" si="108"/>
        <v>13.218168517531959</v>
      </c>
      <c r="W137" s="47">
        <f t="shared" si="109"/>
        <v>20.633081116855877</v>
      </c>
      <c r="X137" s="47">
        <f t="shared" si="110"/>
        <v>7.8680706787123187</v>
      </c>
      <c r="Y137" s="57">
        <f t="shared" si="111"/>
        <v>18.849689961810178</v>
      </c>
      <c r="Z137" s="47">
        <f t="shared" si="112"/>
        <v>8.287232043432498</v>
      </c>
      <c r="AA137" s="57">
        <f t="shared" si="113"/>
        <v>18.513910778923616</v>
      </c>
      <c r="AB137" s="46">
        <f t="shared" si="114"/>
        <v>8.36615228487541</v>
      </c>
      <c r="AD137" s="167">
        <f t="shared" si="115"/>
        <v>95.965489617504105</v>
      </c>
      <c r="AE137" s="119">
        <f t="shared" si="116"/>
        <v>22.395316406280472</v>
      </c>
      <c r="AF137" s="119">
        <f t="shared" si="117"/>
        <v>383.86195847001642</v>
      </c>
      <c r="AG137" s="119">
        <f t="shared" si="118"/>
        <v>310.2917852587928</v>
      </c>
      <c r="AH137" s="119">
        <f t="shared" si="119"/>
        <v>65.580662711968984</v>
      </c>
      <c r="AI137" s="168">
        <f t="shared" si="120"/>
        <v>155.6201599666112</v>
      </c>
      <c r="AJ137" s="136"/>
      <c r="AK137" s="58">
        <f t="shared" si="121"/>
        <v>-95.965489617504105</v>
      </c>
      <c r="AL137" s="59">
        <f t="shared" si="125"/>
        <v>-153.13632766892812</v>
      </c>
      <c r="AM137" s="64">
        <f t="shared" si="122"/>
        <v>191.93097923500821</v>
      </c>
      <c r="AN137" s="64">
        <f t="shared" si="126"/>
        <v>134.76014118358421</v>
      </c>
      <c r="AO137" s="59">
        <f t="shared" si="123"/>
        <v>-4.8491640768073836</v>
      </c>
      <c r="AP137" s="60">
        <f t="shared" si="127"/>
        <v>-19.911484108597392</v>
      </c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</row>
    <row r="138" spans="3:55" ht="35.1" customHeight="1" x14ac:dyDescent="0.75">
      <c r="K138" s="144">
        <v>6</v>
      </c>
      <c r="L138" s="145">
        <v>133</v>
      </c>
      <c r="M138" s="146">
        <f t="shared" si="101"/>
        <v>173.14040597771148</v>
      </c>
      <c r="N138" s="146">
        <f t="shared" si="102"/>
        <v>63.534552117391634</v>
      </c>
      <c r="O138" s="146">
        <f t="shared" si="103"/>
        <v>29.894247946757201</v>
      </c>
      <c r="P138" s="146">
        <f t="shared" si="104"/>
        <v>8.0917297942941584</v>
      </c>
      <c r="Q138" s="146">
        <f t="shared" si="105"/>
        <v>115.1082071352682</v>
      </c>
      <c r="R138" s="146">
        <f t="shared" si="124"/>
        <v>288.24861311297968</v>
      </c>
      <c r="S138" s="147">
        <f t="shared" si="106"/>
        <v>144.24861311297968</v>
      </c>
      <c r="U138" s="43">
        <f t="shared" si="107"/>
        <v>9.0759267079806172</v>
      </c>
      <c r="V138" s="47">
        <f t="shared" si="108"/>
        <v>11.924073292019383</v>
      </c>
      <c r="W138" s="47">
        <f t="shared" si="109"/>
        <v>20.669003489474854</v>
      </c>
      <c r="X138" s="47">
        <f t="shared" si="110"/>
        <v>9.1537228485955353</v>
      </c>
      <c r="Y138" s="57">
        <f t="shared" si="111"/>
        <v>19.06021125680671</v>
      </c>
      <c r="Z138" s="47">
        <f t="shared" si="112"/>
        <v>9.5318471573813586</v>
      </c>
      <c r="AA138" s="57">
        <f t="shared" si="113"/>
        <v>18.757305783831143</v>
      </c>
      <c r="AB138" s="46">
        <f t="shared" si="114"/>
        <v>9.6030408890954746</v>
      </c>
      <c r="AD138" s="167">
        <f t="shared" si="115"/>
        <v>86.570202988855741</v>
      </c>
      <c r="AE138" s="119">
        <f t="shared" si="116"/>
        <v>6.1047551062473815</v>
      </c>
      <c r="AF138" s="119">
        <f t="shared" si="117"/>
        <v>346.28081195542296</v>
      </c>
      <c r="AG138" s="119">
        <f t="shared" si="118"/>
        <v>265.81536407281459</v>
      </c>
      <c r="AH138" s="119">
        <f t="shared" si="119"/>
        <v>59.160134604088896</v>
      </c>
      <c r="AI138" s="168">
        <f t="shared" si="120"/>
        <v>126.28651832285175</v>
      </c>
      <c r="AJ138" s="136"/>
      <c r="AK138" s="58">
        <f t="shared" si="121"/>
        <v>-86.570202988855741</v>
      </c>
      <c r="AL138" s="59">
        <f t="shared" si="125"/>
        <v>-138.1438580067323</v>
      </c>
      <c r="AM138" s="64">
        <f t="shared" si="122"/>
        <v>173.14040597771148</v>
      </c>
      <c r="AN138" s="64">
        <f t="shared" si="126"/>
        <v>121.56675095983491</v>
      </c>
      <c r="AO138" s="59">
        <f t="shared" si="123"/>
        <v>-4.3744175133027383</v>
      </c>
      <c r="AP138" s="60">
        <f t="shared" si="127"/>
        <v>-17.962094790127935</v>
      </c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</row>
    <row r="139" spans="3:55" ht="35.1" customHeight="1" x14ac:dyDescent="0.75">
      <c r="K139" s="144">
        <v>6</v>
      </c>
      <c r="L139" s="145">
        <v>134</v>
      </c>
      <c r="M139" s="146">
        <f t="shared" si="101"/>
        <v>155.63037923500852</v>
      </c>
      <c r="N139" s="146">
        <f t="shared" si="102"/>
        <v>57.109179019881424</v>
      </c>
      <c r="O139" s="146">
        <f t="shared" si="103"/>
        <v>26.870984381878554</v>
      </c>
      <c r="P139" s="146">
        <f t="shared" si="104"/>
        <v>7.2733973877555211</v>
      </c>
      <c r="Q139" s="146">
        <f t="shared" si="105"/>
        <v>103.46708977816438</v>
      </c>
      <c r="R139" s="146">
        <f t="shared" si="124"/>
        <v>259.09746901317288</v>
      </c>
      <c r="S139" s="147">
        <f t="shared" si="106"/>
        <v>115.09746901317288</v>
      </c>
      <c r="U139" s="43">
        <f t="shared" si="107"/>
        <v>10.281831482468021</v>
      </c>
      <c r="V139" s="47">
        <f t="shared" si="108"/>
        <v>10.718168517531979</v>
      </c>
      <c r="W139" s="47">
        <f t="shared" si="109"/>
        <v>20.702477811764378</v>
      </c>
      <c r="X139" s="47">
        <f t="shared" si="110"/>
        <v>10.351759947741913</v>
      </c>
      <c r="Y139" s="57">
        <f t="shared" si="111"/>
        <v>19.256385873452125</v>
      </c>
      <c r="Z139" s="47">
        <f t="shared" si="112"/>
        <v>10.691643808138362</v>
      </c>
      <c r="AA139" s="57">
        <f t="shared" si="113"/>
        <v>18.984113821383495</v>
      </c>
      <c r="AB139" s="46">
        <f t="shared" si="114"/>
        <v>10.755637578993039</v>
      </c>
      <c r="AD139" s="167">
        <f t="shared" si="115"/>
        <v>77.815189617504259</v>
      </c>
      <c r="AE139" s="119">
        <f t="shared" si="116"/>
        <v>-9.075631362614331</v>
      </c>
      <c r="AF139" s="119">
        <f t="shared" si="117"/>
        <v>311.26075847001704</v>
      </c>
      <c r="AG139" s="119">
        <f t="shared" si="118"/>
        <v>224.36993748989846</v>
      </c>
      <c r="AH139" s="119">
        <f t="shared" si="119"/>
        <v>53.177154876336282</v>
      </c>
      <c r="AI139" s="168">
        <f t="shared" si="120"/>
        <v>98.951915880978873</v>
      </c>
      <c r="AJ139" s="136"/>
      <c r="AK139" s="58">
        <f t="shared" si="121"/>
        <v>-77.815189617504259</v>
      </c>
      <c r="AL139" s="59">
        <f t="shared" si="125"/>
        <v>-124.17310037578721</v>
      </c>
      <c r="AM139" s="64">
        <f t="shared" si="122"/>
        <v>155.63037923500852</v>
      </c>
      <c r="AN139" s="64">
        <f t="shared" si="126"/>
        <v>109.27246847672558</v>
      </c>
      <c r="AO139" s="59">
        <f t="shared" si="123"/>
        <v>-3.9320241435451422</v>
      </c>
      <c r="AP139" s="60">
        <f t="shared" si="127"/>
        <v>-16.14555313219401</v>
      </c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</row>
    <row r="140" spans="3:55" ht="35.1" customHeight="1" x14ac:dyDescent="0.75">
      <c r="K140" s="144">
        <v>6</v>
      </c>
      <c r="L140" s="145">
        <v>135</v>
      </c>
      <c r="M140" s="146">
        <f t="shared" si="101"/>
        <v>140.59417839272763</v>
      </c>
      <c r="N140" s="146">
        <f t="shared" si="102"/>
        <v>51.591586054410143</v>
      </c>
      <c r="O140" s="146">
        <f t="shared" si="103"/>
        <v>24.274849103009863</v>
      </c>
      <c r="P140" s="146">
        <f t="shared" si="104"/>
        <v>6.5706794192869848</v>
      </c>
      <c r="Q140" s="146">
        <f t="shared" si="105"/>
        <v>93.47063567891982</v>
      </c>
      <c r="R140" s="146">
        <f t="shared" si="124"/>
        <v>234.06481407164745</v>
      </c>
      <c r="S140" s="147">
        <f t="shared" si="106"/>
        <v>90.064814071647447</v>
      </c>
      <c r="U140" s="43">
        <f t="shared" si="107"/>
        <v>11.317365388400766</v>
      </c>
      <c r="V140" s="47">
        <f t="shared" si="108"/>
        <v>9.6826346115992337</v>
      </c>
      <c r="W140" s="47">
        <f t="shared" si="109"/>
        <v>20.731222863979347</v>
      </c>
      <c r="X140" s="47">
        <f t="shared" si="110"/>
        <v>11.380537727694504</v>
      </c>
      <c r="Y140" s="57">
        <f t="shared" si="111"/>
        <v>19.424844835815907</v>
      </c>
      <c r="Z140" s="47">
        <f t="shared" si="112"/>
        <v>11.687583770608972</v>
      </c>
      <c r="AA140" s="57">
        <f t="shared" si="113"/>
        <v>19.178878298639471</v>
      </c>
      <c r="AB140" s="46">
        <f t="shared" si="114"/>
        <v>11.745394794907638</v>
      </c>
      <c r="AD140" s="167">
        <f t="shared" si="115"/>
        <v>70.297089196363814</v>
      </c>
      <c r="AE140" s="119">
        <f t="shared" si="116"/>
        <v>-22.111324749226043</v>
      </c>
      <c r="AF140" s="119">
        <f t="shared" si="117"/>
        <v>281.18835678545526</v>
      </c>
      <c r="AG140" s="119">
        <f t="shared" si="118"/>
        <v>188.77994283986538</v>
      </c>
      <c r="AH140" s="119">
        <f t="shared" si="119"/>
        <v>48.039453709816186</v>
      </c>
      <c r="AI140" s="168">
        <f t="shared" si="120"/>
        <v>75.479160624840659</v>
      </c>
      <c r="AJ140" s="136"/>
      <c r="AK140" s="58">
        <f t="shared" si="121"/>
        <v>-70.297089196363814</v>
      </c>
      <c r="AL140" s="59">
        <f t="shared" si="125"/>
        <v>-112.17613882087349</v>
      </c>
      <c r="AM140" s="64">
        <f t="shared" si="122"/>
        <v>140.59417839272763</v>
      </c>
      <c r="AN140" s="64">
        <f t="shared" si="126"/>
        <v>98.715128768217937</v>
      </c>
      <c r="AO140" s="59">
        <f t="shared" si="123"/>
        <v>-3.5521323445939572</v>
      </c>
      <c r="AP140" s="60">
        <f t="shared" si="127"/>
        <v>-14.585653446806788</v>
      </c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</row>
    <row r="141" spans="3:55" ht="35.1" customHeight="1" x14ac:dyDescent="0.75">
      <c r="K141" s="144">
        <v>6</v>
      </c>
      <c r="L141" s="145">
        <v>136</v>
      </c>
      <c r="M141" s="146">
        <f t="shared" si="101"/>
        <v>129.05649568977358</v>
      </c>
      <c r="N141" s="146">
        <f t="shared" si="102"/>
        <v>47.357788063321181</v>
      </c>
      <c r="O141" s="146">
        <f t="shared" si="103"/>
        <v>22.282764439089643</v>
      </c>
      <c r="P141" s="146">
        <f t="shared" si="104"/>
        <v>6.0314649571433305</v>
      </c>
      <c r="Q141" s="146">
        <f t="shared" si="105"/>
        <v>85.800086664476581</v>
      </c>
      <c r="R141" s="146">
        <f t="shared" si="124"/>
        <v>214.85658235425018</v>
      </c>
      <c r="S141" s="147">
        <f t="shared" si="106"/>
        <v>70.856582354250179</v>
      </c>
      <c r="U141" s="43">
        <f t="shared" si="107"/>
        <v>12.111958501390225</v>
      </c>
      <c r="V141" s="47">
        <f t="shared" si="108"/>
        <v>8.8880414986097751</v>
      </c>
      <c r="W141" s="47">
        <f t="shared" si="109"/>
        <v>20.753279718314758</v>
      </c>
      <c r="X141" s="47">
        <f t="shared" si="110"/>
        <v>12.169946682885206</v>
      </c>
      <c r="Y141" s="57">
        <f t="shared" si="111"/>
        <v>19.554107944004574</v>
      </c>
      <c r="Z141" s="47">
        <f t="shared" si="112"/>
        <v>12.451795382219423</v>
      </c>
      <c r="AA141" s="57">
        <f t="shared" si="113"/>
        <v>19.328326338337597</v>
      </c>
      <c r="AB141" s="46">
        <f t="shared" si="114"/>
        <v>12.504862218225828</v>
      </c>
      <c r="AD141" s="167">
        <f t="shared" si="115"/>
        <v>64.528247844886792</v>
      </c>
      <c r="AE141" s="119">
        <f t="shared" si="116"/>
        <v>-32.113964091792027</v>
      </c>
      <c r="AF141" s="119">
        <f t="shared" si="117"/>
        <v>258.11299137954717</v>
      </c>
      <c r="AG141" s="119">
        <f t="shared" si="118"/>
        <v>161.47077944286832</v>
      </c>
      <c r="AH141" s="119">
        <f t="shared" si="119"/>
        <v>44.097156948574344</v>
      </c>
      <c r="AI141" s="168">
        <f t="shared" si="120"/>
        <v>57.467882034580896</v>
      </c>
      <c r="AJ141" s="136"/>
      <c r="AK141" s="58">
        <f t="shared" si="121"/>
        <v>-64.528247844886792</v>
      </c>
      <c r="AL141" s="59">
        <f t="shared" si="125"/>
        <v>-102.97054644604221</v>
      </c>
      <c r="AM141" s="64">
        <f t="shared" si="122"/>
        <v>129.05649568977358</v>
      </c>
      <c r="AN141" s="64">
        <f t="shared" si="126"/>
        <v>90.614197088618141</v>
      </c>
      <c r="AO141" s="59">
        <f t="shared" si="123"/>
        <v>-3.2606311147468361</v>
      </c>
      <c r="AP141" s="60">
        <f t="shared" si="127"/>
        <v>-13.388700319669283</v>
      </c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</row>
    <row r="142" spans="3:55" ht="35.1" customHeight="1" x14ac:dyDescent="0.75">
      <c r="K142" s="144">
        <v>6</v>
      </c>
      <c r="L142" s="145">
        <v>137</v>
      </c>
      <c r="M142" s="146">
        <f t="shared" si="101"/>
        <v>121.80360513543044</v>
      </c>
      <c r="N142" s="146">
        <f t="shared" si="102"/>
        <v>44.696311383025233</v>
      </c>
      <c r="O142" s="146">
        <f t="shared" si="103"/>
        <v>21.03048766788848</v>
      </c>
      <c r="P142" s="146">
        <f t="shared" si="104"/>
        <v>5.6925005758256155</v>
      </c>
      <c r="Q142" s="146">
        <f t="shared" si="105"/>
        <v>80.978177973987357</v>
      </c>
      <c r="R142" s="146">
        <f t="shared" si="124"/>
        <v>202.7817831094178</v>
      </c>
      <c r="S142" s="147">
        <f t="shared" si="106"/>
        <v>58.781783109417802</v>
      </c>
      <c r="U142" s="43">
        <f t="shared" si="107"/>
        <v>12.611460613913374</v>
      </c>
      <c r="V142" s="47">
        <f t="shared" si="108"/>
        <v>8.3885393860866255</v>
      </c>
      <c r="W142" s="47">
        <f t="shared" si="109"/>
        <v>20.767145236598324</v>
      </c>
      <c r="X142" s="47">
        <f t="shared" si="110"/>
        <v>12.666189897577754</v>
      </c>
      <c r="Y142" s="57">
        <f t="shared" si="111"/>
        <v>19.635366130812447</v>
      </c>
      <c r="Z142" s="47">
        <f t="shared" si="112"/>
        <v>12.932198884557863</v>
      </c>
      <c r="AA142" s="57">
        <f t="shared" si="113"/>
        <v>19.422273303547005</v>
      </c>
      <c r="AB142" s="46">
        <f t="shared" si="114"/>
        <v>12.982283399127732</v>
      </c>
      <c r="AD142" s="167">
        <f t="shared" si="115"/>
        <v>60.901802567715222</v>
      </c>
      <c r="AE142" s="119">
        <f t="shared" si="116"/>
        <v>-38.401886049259545</v>
      </c>
      <c r="AF142" s="119">
        <f t="shared" si="117"/>
        <v>243.60721027086089</v>
      </c>
      <c r="AG142" s="119">
        <f t="shared" si="118"/>
        <v>144.30352165388615</v>
      </c>
      <c r="AH142" s="119">
        <f t="shared" si="119"/>
        <v>41.618925601935935</v>
      </c>
      <c r="AI142" s="168">
        <f t="shared" si="120"/>
        <v>46.145518981080471</v>
      </c>
      <c r="AJ142" s="136"/>
      <c r="AK142" s="58">
        <f t="shared" si="121"/>
        <v>-60.901802567715222</v>
      </c>
      <c r="AL142" s="59">
        <f t="shared" si="125"/>
        <v>-97.183669158677347</v>
      </c>
      <c r="AM142" s="64">
        <f t="shared" si="122"/>
        <v>121.80360513543044</v>
      </c>
      <c r="AN142" s="64">
        <f t="shared" si="126"/>
        <v>85.521738544468349</v>
      </c>
      <c r="AO142" s="59">
        <f t="shared" si="123"/>
        <v>-3.0773857810892977</v>
      </c>
      <c r="AP142" s="60">
        <f t="shared" si="127"/>
        <v>-12.636264128337331</v>
      </c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</row>
    <row r="143" spans="3:55" ht="35.1" customHeight="1" x14ac:dyDescent="0.75">
      <c r="K143" s="144">
        <v>6</v>
      </c>
      <c r="L143" s="145">
        <v>138</v>
      </c>
      <c r="M143" s="146">
        <f t="shared" si="101"/>
        <v>119.32977923500839</v>
      </c>
      <c r="N143" s="146">
        <f t="shared" si="102"/>
        <v>43.788531250986317</v>
      </c>
      <c r="O143" s="146">
        <f t="shared" si="103"/>
        <v>20.60335938187853</v>
      </c>
      <c r="P143" s="146">
        <f t="shared" si="104"/>
        <v>5.5768861377555172</v>
      </c>
      <c r="Q143" s="146">
        <f t="shared" si="105"/>
        <v>79.333514716128121</v>
      </c>
      <c r="R143" s="146">
        <f t="shared" si="124"/>
        <v>198.6632939511365</v>
      </c>
      <c r="S143" s="147">
        <f t="shared" si="106"/>
        <v>54.663293951136495</v>
      </c>
      <c r="U143" s="43">
        <f t="shared" si="107"/>
        <v>12.78183148246803</v>
      </c>
      <c r="V143" s="47">
        <f t="shared" si="108"/>
        <v>8.2181685175319696</v>
      </c>
      <c r="W143" s="47">
        <f t="shared" si="109"/>
        <v>20.771874506672876</v>
      </c>
      <c r="X143" s="47">
        <f t="shared" si="110"/>
        <v>12.835449216771535</v>
      </c>
      <c r="Y143" s="57">
        <f t="shared" si="111"/>
        <v>19.663081785094072</v>
      </c>
      <c r="Z143" s="47">
        <f t="shared" si="112"/>
        <v>13.096055572844254</v>
      </c>
      <c r="AA143" s="57">
        <f t="shared" si="113"/>
        <v>19.454316863843378</v>
      </c>
      <c r="AB143" s="46">
        <f t="shared" si="114"/>
        <v>13.145122873110694</v>
      </c>
      <c r="AD143" s="167">
        <f t="shared" si="115"/>
        <v>59.664889617504194</v>
      </c>
      <c r="AE143" s="119">
        <f t="shared" si="116"/>
        <v>-40.546579131509489</v>
      </c>
      <c r="AF143" s="119">
        <f t="shared" si="117"/>
        <v>238.65955847001678</v>
      </c>
      <c r="AG143" s="119">
        <f t="shared" si="118"/>
        <v>138.4480897210031</v>
      </c>
      <c r="AH143" s="119">
        <f t="shared" si="119"/>
        <v>40.773647040703437</v>
      </c>
      <c r="AI143" s="168">
        <f t="shared" si="120"/>
        <v>42.283671795345867</v>
      </c>
      <c r="AJ143" s="136"/>
      <c r="AK143" s="58">
        <f t="shared" si="121"/>
        <v>-59.664889617504194</v>
      </c>
      <c r="AL143" s="59">
        <f t="shared" si="125"/>
        <v>-95.209873082645984</v>
      </c>
      <c r="AM143" s="64">
        <f t="shared" si="122"/>
        <v>119.32977923500839</v>
      </c>
      <c r="AN143" s="64">
        <f t="shared" si="126"/>
        <v>83.784795769866605</v>
      </c>
      <c r="AO143" s="59">
        <f t="shared" si="123"/>
        <v>-3.0148842102828795</v>
      </c>
      <c r="AP143" s="60">
        <f t="shared" si="127"/>
        <v>-12.379622155790628</v>
      </c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</row>
    <row r="144" spans="3:55" ht="35.1" customHeight="1" x14ac:dyDescent="0.75">
      <c r="K144" s="144">
        <v>6</v>
      </c>
      <c r="L144" s="145">
        <v>139</v>
      </c>
      <c r="M144" s="146">
        <f t="shared" si="101"/>
        <v>121.80360513543044</v>
      </c>
      <c r="N144" s="146">
        <f t="shared" si="102"/>
        <v>44.696311383025233</v>
      </c>
      <c r="O144" s="146">
        <f t="shared" si="103"/>
        <v>21.03048766788848</v>
      </c>
      <c r="P144" s="146">
        <f t="shared" si="104"/>
        <v>5.6925005758256155</v>
      </c>
      <c r="Q144" s="146">
        <f t="shared" si="105"/>
        <v>80.978177973987357</v>
      </c>
      <c r="R144" s="146">
        <f t="shared" si="124"/>
        <v>202.7817831094178</v>
      </c>
      <c r="S144" s="147">
        <f t="shared" si="106"/>
        <v>58.781783109417802</v>
      </c>
      <c r="U144" s="43">
        <f t="shared" si="107"/>
        <v>12.611460613913374</v>
      </c>
      <c r="V144" s="47">
        <f t="shared" si="108"/>
        <v>8.3885393860866255</v>
      </c>
      <c r="W144" s="47">
        <f t="shared" si="109"/>
        <v>20.767145236598324</v>
      </c>
      <c r="X144" s="47">
        <f t="shared" si="110"/>
        <v>12.666189897577754</v>
      </c>
      <c r="Y144" s="57">
        <f t="shared" si="111"/>
        <v>19.635366130812447</v>
      </c>
      <c r="Z144" s="47">
        <f t="shared" si="112"/>
        <v>12.932198884557863</v>
      </c>
      <c r="AA144" s="57">
        <f t="shared" si="113"/>
        <v>19.422273303547005</v>
      </c>
      <c r="AB144" s="46">
        <f t="shared" si="114"/>
        <v>12.982283399127732</v>
      </c>
      <c r="AD144" s="167">
        <f t="shared" si="115"/>
        <v>60.901802567715222</v>
      </c>
      <c r="AE144" s="119">
        <f t="shared" si="116"/>
        <v>-38.401886049259545</v>
      </c>
      <c r="AF144" s="119">
        <f t="shared" si="117"/>
        <v>243.60721027086089</v>
      </c>
      <c r="AG144" s="119">
        <f t="shared" si="118"/>
        <v>144.30352165388615</v>
      </c>
      <c r="AH144" s="119">
        <f t="shared" si="119"/>
        <v>41.618925601935935</v>
      </c>
      <c r="AI144" s="168">
        <f t="shared" si="120"/>
        <v>46.145518981080471</v>
      </c>
      <c r="AJ144" s="136"/>
      <c r="AK144" s="58">
        <f t="shared" si="121"/>
        <v>-60.901802567715222</v>
      </c>
      <c r="AL144" s="59">
        <f t="shared" si="125"/>
        <v>-97.183669158677347</v>
      </c>
      <c r="AM144" s="64">
        <f t="shared" si="122"/>
        <v>121.80360513543044</v>
      </c>
      <c r="AN144" s="64">
        <f t="shared" si="126"/>
        <v>85.521738544468349</v>
      </c>
      <c r="AO144" s="59">
        <f t="shared" si="123"/>
        <v>-3.0773857810892977</v>
      </c>
      <c r="AP144" s="60">
        <f t="shared" si="127"/>
        <v>-12.636264128337331</v>
      </c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</row>
    <row r="145" spans="2:55" ht="35.1" customHeight="1" x14ac:dyDescent="0.75">
      <c r="K145" s="144">
        <v>6</v>
      </c>
      <c r="L145" s="145">
        <v>140</v>
      </c>
      <c r="M145" s="146">
        <f t="shared" si="101"/>
        <v>129.05649568977358</v>
      </c>
      <c r="N145" s="146">
        <f t="shared" si="102"/>
        <v>47.357788063321181</v>
      </c>
      <c r="O145" s="146">
        <f t="shared" si="103"/>
        <v>22.282764439089643</v>
      </c>
      <c r="P145" s="146">
        <f t="shared" si="104"/>
        <v>6.0314649571433305</v>
      </c>
      <c r="Q145" s="146">
        <f t="shared" si="105"/>
        <v>85.800086664476581</v>
      </c>
      <c r="R145" s="146">
        <f t="shared" si="124"/>
        <v>214.85658235425018</v>
      </c>
      <c r="S145" s="147">
        <f t="shared" si="106"/>
        <v>70.856582354250179</v>
      </c>
      <c r="U145" s="43">
        <f t="shared" si="107"/>
        <v>12.111958501390225</v>
      </c>
      <c r="V145" s="47">
        <f t="shared" si="108"/>
        <v>8.8880414986097751</v>
      </c>
      <c r="W145" s="47">
        <f t="shared" si="109"/>
        <v>20.753279718314758</v>
      </c>
      <c r="X145" s="47">
        <f t="shared" si="110"/>
        <v>12.169946682885206</v>
      </c>
      <c r="Y145" s="57">
        <f t="shared" si="111"/>
        <v>19.554107944004574</v>
      </c>
      <c r="Z145" s="47">
        <f t="shared" si="112"/>
        <v>12.451795382219423</v>
      </c>
      <c r="AA145" s="57">
        <f t="shared" si="113"/>
        <v>19.328326338337597</v>
      </c>
      <c r="AB145" s="46">
        <f t="shared" si="114"/>
        <v>12.504862218225828</v>
      </c>
      <c r="AD145" s="167">
        <f t="shared" si="115"/>
        <v>64.528247844886792</v>
      </c>
      <c r="AE145" s="119">
        <f t="shared" si="116"/>
        <v>-32.113964091792027</v>
      </c>
      <c r="AF145" s="119">
        <f t="shared" si="117"/>
        <v>258.11299137954717</v>
      </c>
      <c r="AG145" s="119">
        <f t="shared" si="118"/>
        <v>161.47077944286832</v>
      </c>
      <c r="AH145" s="119">
        <f t="shared" si="119"/>
        <v>44.097156948574344</v>
      </c>
      <c r="AI145" s="168">
        <f t="shared" si="120"/>
        <v>57.467882034580896</v>
      </c>
      <c r="AJ145" s="136"/>
      <c r="AK145" s="58">
        <f t="shared" si="121"/>
        <v>-64.528247844886792</v>
      </c>
      <c r="AL145" s="59">
        <f t="shared" si="125"/>
        <v>-102.97054644604221</v>
      </c>
      <c r="AM145" s="64">
        <f t="shared" si="122"/>
        <v>129.05649568977358</v>
      </c>
      <c r="AN145" s="64">
        <f t="shared" si="126"/>
        <v>90.614197088618141</v>
      </c>
      <c r="AO145" s="59">
        <f t="shared" si="123"/>
        <v>-3.2606311147468361</v>
      </c>
      <c r="AP145" s="60">
        <f t="shared" si="127"/>
        <v>-13.388700319669283</v>
      </c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</row>
    <row r="146" spans="2:55" ht="35.1" customHeight="1" x14ac:dyDescent="0.75">
      <c r="B146" s="4"/>
      <c r="C146" s="4"/>
      <c r="K146" s="144">
        <v>6</v>
      </c>
      <c r="L146" s="145">
        <v>141</v>
      </c>
      <c r="M146" s="146">
        <f t="shared" si="101"/>
        <v>140.59417839272729</v>
      </c>
      <c r="N146" s="146">
        <f t="shared" si="102"/>
        <v>51.591586054410016</v>
      </c>
      <c r="O146" s="146">
        <f t="shared" si="103"/>
        <v>24.274849103009807</v>
      </c>
      <c r="P146" s="146">
        <f t="shared" si="104"/>
        <v>6.5706794192869689</v>
      </c>
      <c r="Q146" s="146">
        <f t="shared" si="105"/>
        <v>93.470635678919592</v>
      </c>
      <c r="R146" s="146">
        <f t="shared" si="124"/>
        <v>234.06481407164688</v>
      </c>
      <c r="S146" s="147">
        <f t="shared" si="106"/>
        <v>90.064814071646879</v>
      </c>
      <c r="U146" s="43">
        <f t="shared" si="107"/>
        <v>11.317365388400789</v>
      </c>
      <c r="V146" s="47">
        <f t="shared" si="108"/>
        <v>9.6826346115992106</v>
      </c>
      <c r="W146" s="47">
        <f t="shared" si="109"/>
        <v>20.731222863979347</v>
      </c>
      <c r="X146" s="47">
        <f t="shared" si="110"/>
        <v>11.380537727694527</v>
      </c>
      <c r="Y146" s="57">
        <f t="shared" si="111"/>
        <v>19.424844835815911</v>
      </c>
      <c r="Z146" s="47">
        <f t="shared" si="112"/>
        <v>11.687583770608995</v>
      </c>
      <c r="AA146" s="57">
        <f t="shared" si="113"/>
        <v>19.178878298639475</v>
      </c>
      <c r="AB146" s="46">
        <f t="shared" si="114"/>
        <v>11.745394794907661</v>
      </c>
      <c r="AD146" s="167">
        <f t="shared" si="115"/>
        <v>70.297089196363643</v>
      </c>
      <c r="AE146" s="119">
        <f t="shared" si="116"/>
        <v>-22.111324749226341</v>
      </c>
      <c r="AF146" s="119">
        <f t="shared" si="117"/>
        <v>281.18835678545457</v>
      </c>
      <c r="AG146" s="119">
        <f t="shared" si="118"/>
        <v>188.77994283986459</v>
      </c>
      <c r="AH146" s="119">
        <f t="shared" si="119"/>
        <v>48.039453709816073</v>
      </c>
      <c r="AI146" s="168">
        <f t="shared" si="120"/>
        <v>75.479160624840119</v>
      </c>
      <c r="AJ146" s="136"/>
      <c r="AK146" s="58">
        <f t="shared" si="121"/>
        <v>-70.297089196363643</v>
      </c>
      <c r="AL146" s="59">
        <f t="shared" si="125"/>
        <v>-112.17613882087322</v>
      </c>
      <c r="AM146" s="64">
        <f t="shared" si="122"/>
        <v>140.59417839272729</v>
      </c>
      <c r="AN146" s="64">
        <f t="shared" si="126"/>
        <v>98.71512876821771</v>
      </c>
      <c r="AO146" s="59">
        <f t="shared" si="123"/>
        <v>-3.552132344593943</v>
      </c>
      <c r="AP146" s="60">
        <f t="shared" si="127"/>
        <v>-14.585653446806759</v>
      </c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</row>
    <row r="147" spans="2:55" ht="35.1" customHeight="1" x14ac:dyDescent="0.75">
      <c r="B147" s="4"/>
      <c r="C147" s="4"/>
      <c r="K147" s="144">
        <v>6</v>
      </c>
      <c r="L147" s="145">
        <v>142</v>
      </c>
      <c r="M147" s="146">
        <f t="shared" si="101"/>
        <v>155.63037923500855</v>
      </c>
      <c r="N147" s="146">
        <f t="shared" si="102"/>
        <v>57.109179019881431</v>
      </c>
      <c r="O147" s="146">
        <f t="shared" si="103"/>
        <v>26.870984381878557</v>
      </c>
      <c r="P147" s="146">
        <f t="shared" si="104"/>
        <v>7.2733973877555229</v>
      </c>
      <c r="Q147" s="146">
        <f t="shared" si="105"/>
        <v>103.46708977816439</v>
      </c>
      <c r="R147" s="146">
        <f t="shared" si="124"/>
        <v>259.09746901317294</v>
      </c>
      <c r="S147" s="147">
        <f t="shared" si="106"/>
        <v>115.09746901317294</v>
      </c>
      <c r="U147" s="43">
        <f t="shared" si="107"/>
        <v>10.28183148246802</v>
      </c>
      <c r="V147" s="47">
        <f t="shared" si="108"/>
        <v>10.71816851753198</v>
      </c>
      <c r="W147" s="47">
        <f t="shared" si="109"/>
        <v>20.702477811764378</v>
      </c>
      <c r="X147" s="47">
        <f t="shared" si="110"/>
        <v>10.351759947741911</v>
      </c>
      <c r="Y147" s="57">
        <f t="shared" si="111"/>
        <v>19.256385873452121</v>
      </c>
      <c r="Z147" s="47">
        <f t="shared" si="112"/>
        <v>10.691643808138361</v>
      </c>
      <c r="AA147" s="57">
        <f t="shared" si="113"/>
        <v>18.984113821383492</v>
      </c>
      <c r="AB147" s="46">
        <f t="shared" si="114"/>
        <v>10.755637578993037</v>
      </c>
      <c r="AD147" s="167">
        <f t="shared" si="115"/>
        <v>77.815189617504274</v>
      </c>
      <c r="AE147" s="119">
        <f t="shared" si="116"/>
        <v>-9.0756313626143026</v>
      </c>
      <c r="AF147" s="119">
        <f t="shared" si="117"/>
        <v>311.26075847001709</v>
      </c>
      <c r="AG147" s="119">
        <f t="shared" si="118"/>
        <v>224.36993748989852</v>
      </c>
      <c r="AH147" s="119">
        <f t="shared" si="119"/>
        <v>53.177154876336296</v>
      </c>
      <c r="AI147" s="168">
        <f t="shared" si="120"/>
        <v>98.95191588097893</v>
      </c>
      <c r="AJ147" s="136"/>
      <c r="AK147" s="58">
        <f t="shared" si="121"/>
        <v>-77.815189617504274</v>
      </c>
      <c r="AL147" s="59">
        <f t="shared" si="125"/>
        <v>-124.17310037578724</v>
      </c>
      <c r="AM147" s="64">
        <f t="shared" si="122"/>
        <v>155.63037923500855</v>
      </c>
      <c r="AN147" s="64">
        <f t="shared" si="126"/>
        <v>109.27246847672558</v>
      </c>
      <c r="AO147" s="59">
        <f t="shared" si="123"/>
        <v>-3.9320241435451351</v>
      </c>
      <c r="AP147" s="60">
        <f t="shared" si="127"/>
        <v>-16.14555313219401</v>
      </c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</row>
    <row r="148" spans="2:55" ht="35.1" customHeight="1" x14ac:dyDescent="0.75">
      <c r="B148" s="4"/>
      <c r="C148" s="4"/>
      <c r="K148" s="144">
        <v>6</v>
      </c>
      <c r="L148" s="145">
        <v>143</v>
      </c>
      <c r="M148" s="146">
        <f t="shared" si="101"/>
        <v>173.14040597771103</v>
      </c>
      <c r="N148" s="146">
        <f t="shared" si="102"/>
        <v>63.534552117391463</v>
      </c>
      <c r="O148" s="146">
        <f t="shared" si="103"/>
        <v>29.894247946757119</v>
      </c>
      <c r="P148" s="146">
        <f t="shared" si="104"/>
        <v>8.0917297942941371</v>
      </c>
      <c r="Q148" s="146">
        <f t="shared" si="105"/>
        <v>115.1082071352679</v>
      </c>
      <c r="R148" s="146">
        <f t="shared" si="124"/>
        <v>288.24861311297894</v>
      </c>
      <c r="S148" s="147">
        <f t="shared" si="106"/>
        <v>144.24861311297894</v>
      </c>
      <c r="U148" s="43">
        <f t="shared" si="107"/>
        <v>9.0759267079806492</v>
      </c>
      <c r="V148" s="47">
        <f t="shared" si="108"/>
        <v>11.924073292019351</v>
      </c>
      <c r="W148" s="47">
        <f t="shared" si="109"/>
        <v>20.669003489474857</v>
      </c>
      <c r="X148" s="47">
        <f t="shared" si="110"/>
        <v>9.1537228485955673</v>
      </c>
      <c r="Y148" s="57">
        <f t="shared" si="111"/>
        <v>19.060211256806717</v>
      </c>
      <c r="Z148" s="47">
        <f t="shared" si="112"/>
        <v>9.5318471573813888</v>
      </c>
      <c r="AA148" s="57">
        <f t="shared" si="113"/>
        <v>18.75730578383115</v>
      </c>
      <c r="AB148" s="46">
        <f t="shared" si="114"/>
        <v>9.6030408890955048</v>
      </c>
      <c r="AD148" s="167">
        <f t="shared" si="115"/>
        <v>86.570202988855513</v>
      </c>
      <c r="AE148" s="119">
        <f t="shared" si="116"/>
        <v>6.1047551062469836</v>
      </c>
      <c r="AF148" s="119">
        <f t="shared" si="117"/>
        <v>346.28081195542205</v>
      </c>
      <c r="AG148" s="119">
        <f t="shared" si="118"/>
        <v>265.81536407281351</v>
      </c>
      <c r="AH148" s="119">
        <f t="shared" si="119"/>
        <v>59.160134604088739</v>
      </c>
      <c r="AI148" s="168">
        <f t="shared" si="120"/>
        <v>126.28651832285101</v>
      </c>
      <c r="AJ148" s="136"/>
      <c r="AK148" s="58">
        <f t="shared" si="121"/>
        <v>-86.570202988855513</v>
      </c>
      <c r="AL148" s="59">
        <f t="shared" si="125"/>
        <v>-138.14385800673196</v>
      </c>
      <c r="AM148" s="64">
        <f t="shared" si="122"/>
        <v>173.14040597771103</v>
      </c>
      <c r="AN148" s="64">
        <f t="shared" si="126"/>
        <v>121.56675095983456</v>
      </c>
      <c r="AO148" s="59">
        <f t="shared" si="123"/>
        <v>-4.3744175133027241</v>
      </c>
      <c r="AP148" s="60">
        <f t="shared" si="127"/>
        <v>-17.962094790127935</v>
      </c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</row>
    <row r="149" spans="2:55" ht="35.1" customHeight="1" x14ac:dyDescent="0.75">
      <c r="B149" s="4"/>
      <c r="C149" s="4"/>
      <c r="K149" s="144">
        <v>6</v>
      </c>
      <c r="L149" s="145">
        <v>144</v>
      </c>
      <c r="M149" s="146">
        <f t="shared" si="101"/>
        <v>191.93097923500827</v>
      </c>
      <c r="N149" s="146">
        <f t="shared" si="102"/>
        <v>70.429826788776396</v>
      </c>
      <c r="O149" s="146">
        <f t="shared" si="103"/>
        <v>33.138609381878517</v>
      </c>
      <c r="P149" s="146">
        <f t="shared" si="104"/>
        <v>8.9699086377555091</v>
      </c>
      <c r="Q149" s="146">
        <f t="shared" si="105"/>
        <v>127.60066484020039</v>
      </c>
      <c r="R149" s="146">
        <f t="shared" si="124"/>
        <v>319.53164407520865</v>
      </c>
      <c r="S149" s="147">
        <f t="shared" si="106"/>
        <v>175.53164407520865</v>
      </c>
      <c r="U149" s="43">
        <f t="shared" si="107"/>
        <v>7.7818314824680375</v>
      </c>
      <c r="V149" s="47">
        <f t="shared" si="108"/>
        <v>13.218168517531963</v>
      </c>
      <c r="W149" s="47">
        <f t="shared" si="109"/>
        <v>20.633081116855877</v>
      </c>
      <c r="X149" s="47">
        <f t="shared" si="110"/>
        <v>7.8680706787123151</v>
      </c>
      <c r="Y149" s="57">
        <f t="shared" si="111"/>
        <v>18.849689961810178</v>
      </c>
      <c r="Z149" s="47">
        <f t="shared" si="112"/>
        <v>8.2872320434324944</v>
      </c>
      <c r="AA149" s="57">
        <f t="shared" si="113"/>
        <v>18.513910778923613</v>
      </c>
      <c r="AB149" s="46">
        <f t="shared" si="114"/>
        <v>8.3661522848754064</v>
      </c>
      <c r="AD149" s="167">
        <f t="shared" si="115"/>
        <v>95.965489617504133</v>
      </c>
      <c r="AE149" s="119">
        <f t="shared" si="116"/>
        <v>22.395316406280529</v>
      </c>
      <c r="AF149" s="119">
        <f t="shared" si="117"/>
        <v>383.86195847001653</v>
      </c>
      <c r="AG149" s="119">
        <f t="shared" si="118"/>
        <v>310.29178525879291</v>
      </c>
      <c r="AH149" s="119">
        <f t="shared" si="119"/>
        <v>65.580662711969012</v>
      </c>
      <c r="AI149" s="168">
        <f t="shared" si="120"/>
        <v>155.62015996661131</v>
      </c>
      <c r="AJ149" s="136"/>
      <c r="AK149" s="58">
        <f t="shared" si="121"/>
        <v>-95.965489617504133</v>
      </c>
      <c r="AL149" s="59">
        <f t="shared" si="125"/>
        <v>-153.13632766892812</v>
      </c>
      <c r="AM149" s="64">
        <f t="shared" si="122"/>
        <v>191.93097923500827</v>
      </c>
      <c r="AN149" s="64">
        <f t="shared" si="126"/>
        <v>134.76014118358427</v>
      </c>
      <c r="AO149" s="59">
        <f t="shared" si="123"/>
        <v>-4.8491640768073836</v>
      </c>
      <c r="AP149" s="60">
        <f t="shared" si="127"/>
        <v>-19.911484108597335</v>
      </c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</row>
    <row r="150" spans="2:55" ht="35.1" customHeight="1" x14ac:dyDescent="0.75">
      <c r="B150" s="4"/>
      <c r="C150" s="4"/>
      <c r="K150" s="144">
        <v>7</v>
      </c>
      <c r="L150" s="145">
        <v>145</v>
      </c>
      <c r="M150" s="146">
        <f t="shared" si="101"/>
        <v>222.07393325729709</v>
      </c>
      <c r="N150" s="146">
        <f t="shared" si="102"/>
        <v>81.490902177197171</v>
      </c>
      <c r="O150" s="146">
        <f t="shared" si="103"/>
        <v>38.343061435121378</v>
      </c>
      <c r="P150" s="146">
        <f t="shared" si="104"/>
        <v>10.378641843461356</v>
      </c>
      <c r="Q150" s="146">
        <f t="shared" si="105"/>
        <v>147.64047805233497</v>
      </c>
      <c r="R150" s="146">
        <f t="shared" si="124"/>
        <v>369.71441130963206</v>
      </c>
      <c r="S150" s="147">
        <f t="shared" si="106"/>
        <v>225.71441130963206</v>
      </c>
      <c r="U150" s="43">
        <f t="shared" si="107"/>
        <v>5.7059047744873963</v>
      </c>
      <c r="V150" s="47">
        <f t="shared" si="108"/>
        <v>15.294095225512603</v>
      </c>
      <c r="W150" s="47">
        <f t="shared" si="109"/>
        <v>20.575456135893422</v>
      </c>
      <c r="X150" s="47">
        <f t="shared" si="110"/>
        <v>5.8056879235509182</v>
      </c>
      <c r="Y150" s="57">
        <f t="shared" si="111"/>
        <v>18.511981599808557</v>
      </c>
      <c r="Z150" s="47">
        <f t="shared" si="112"/>
        <v>6.2906790036981723</v>
      </c>
      <c r="AA150" s="57">
        <f t="shared" si="113"/>
        <v>18.123467957317125</v>
      </c>
      <c r="AB150" s="46">
        <f t="shared" si="114"/>
        <v>6.3819937487210856</v>
      </c>
      <c r="AD150" s="167">
        <f t="shared" si="115"/>
        <v>111.03696662864854</v>
      </c>
      <c r="AE150" s="119">
        <f t="shared" si="116"/>
        <v>48.527868805845713</v>
      </c>
      <c r="AF150" s="119">
        <f t="shared" si="117"/>
        <v>444.14786651459417</v>
      </c>
      <c r="AG150" s="119">
        <f t="shared" si="118"/>
        <v>381.63876869179137</v>
      </c>
      <c r="AH150" s="119">
        <f t="shared" si="119"/>
        <v>75.880171987423921</v>
      </c>
      <c r="AI150" s="168">
        <f t="shared" si="120"/>
        <v>202.67580852330371</v>
      </c>
      <c r="AJ150" s="136"/>
      <c r="AK150" s="58">
        <f t="shared" si="121"/>
        <v>-111.03696662864854</v>
      </c>
      <c r="AL150" s="59">
        <f t="shared" si="125"/>
        <v>-177.18654250378634</v>
      </c>
      <c r="AM150" s="64">
        <f t="shared" si="122"/>
        <v>222.07393325729709</v>
      </c>
      <c r="AN150" s="64">
        <f t="shared" si="126"/>
        <v>155.92435738215931</v>
      </c>
      <c r="AO150" s="59">
        <f t="shared" si="123"/>
        <v>-5.6107301897732498</v>
      </c>
      <c r="AP150" s="60">
        <f t="shared" si="127"/>
        <v>-23.03860278632834</v>
      </c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</row>
    <row r="151" spans="2:55" ht="35.1" customHeight="1" x14ac:dyDescent="0.75">
      <c r="B151" s="4"/>
      <c r="C151" s="4"/>
      <c r="K151" s="144">
        <v>7</v>
      </c>
      <c r="L151" s="145">
        <v>146</v>
      </c>
      <c r="M151" s="146">
        <f t="shared" si="101"/>
        <v>239.58395999999959</v>
      </c>
      <c r="N151" s="146">
        <f t="shared" si="102"/>
        <v>87.916275274707218</v>
      </c>
      <c r="O151" s="146">
        <f t="shared" si="103"/>
        <v>41.366324999999946</v>
      </c>
      <c r="P151" s="146">
        <f t="shared" si="104"/>
        <v>11.19697424999997</v>
      </c>
      <c r="Q151" s="146">
        <f t="shared" si="105"/>
        <v>159.28159540943849</v>
      </c>
      <c r="R151" s="146">
        <f t="shared" si="124"/>
        <v>398.86555540943812</v>
      </c>
      <c r="S151" s="147">
        <f t="shared" si="106"/>
        <v>254.86555540943812</v>
      </c>
      <c r="U151" s="43">
        <f t="shared" si="107"/>
        <v>4.5000000000000249</v>
      </c>
      <c r="V151" s="47">
        <f t="shared" si="108"/>
        <v>16.499999999999975</v>
      </c>
      <c r="W151" s="47">
        <f t="shared" si="109"/>
        <v>20.541981813603901</v>
      </c>
      <c r="X151" s="47">
        <f t="shared" si="110"/>
        <v>4.6076508244045744</v>
      </c>
      <c r="Y151" s="57">
        <f t="shared" si="111"/>
        <v>18.315806983163149</v>
      </c>
      <c r="Z151" s="47">
        <f t="shared" si="112"/>
        <v>5.1308823529412004</v>
      </c>
      <c r="AA151" s="57">
        <f t="shared" si="113"/>
        <v>17.89665991976478</v>
      </c>
      <c r="AB151" s="46">
        <f t="shared" si="114"/>
        <v>5.2293970588235528</v>
      </c>
      <c r="AD151" s="167">
        <f t="shared" si="115"/>
        <v>119.7919799999998</v>
      </c>
      <c r="AE151" s="119">
        <f t="shared" si="116"/>
        <v>63.708255274707028</v>
      </c>
      <c r="AF151" s="119">
        <f t="shared" si="117"/>
        <v>479.16791999999919</v>
      </c>
      <c r="AG151" s="119">
        <f t="shared" si="118"/>
        <v>423.08419527470642</v>
      </c>
      <c r="AH151" s="119">
        <f t="shared" si="119"/>
        <v>81.863151715176372</v>
      </c>
      <c r="AI151" s="168">
        <f t="shared" si="120"/>
        <v>230.01041096517588</v>
      </c>
      <c r="AJ151" s="136"/>
      <c r="AK151" s="58">
        <f t="shared" si="121"/>
        <v>-119.7919799999998</v>
      </c>
      <c r="AL151" s="59">
        <f t="shared" si="125"/>
        <v>-191.15730013473109</v>
      </c>
      <c r="AM151" s="64">
        <f t="shared" si="122"/>
        <v>239.58395999999959</v>
      </c>
      <c r="AN151" s="64">
        <f t="shared" si="126"/>
        <v>168.2186398652683</v>
      </c>
      <c r="AO151" s="59">
        <f t="shared" si="123"/>
        <v>-6.0531235595308459</v>
      </c>
      <c r="AP151" s="60">
        <f t="shared" si="127"/>
        <v>-24.855144444262237</v>
      </c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</row>
    <row r="152" spans="2:55" ht="35.1" customHeight="1" x14ac:dyDescent="0.75">
      <c r="B152" s="4"/>
      <c r="C152" s="4"/>
      <c r="K152" s="144">
        <v>7</v>
      </c>
      <c r="L152" s="145">
        <v>147</v>
      </c>
      <c r="M152" s="146">
        <f t="shared" si="101"/>
        <v>254.62016084228088</v>
      </c>
      <c r="N152" s="146">
        <f t="shared" si="102"/>
        <v>93.433868240178654</v>
      </c>
      <c r="O152" s="146">
        <f t="shared" si="103"/>
        <v>43.962460278868704</v>
      </c>
      <c r="P152" s="146">
        <f t="shared" si="104"/>
        <v>11.899692218468527</v>
      </c>
      <c r="Q152" s="146">
        <f t="shared" si="105"/>
        <v>169.27804950868332</v>
      </c>
      <c r="R152" s="146">
        <f t="shared" si="124"/>
        <v>423.89821035096418</v>
      </c>
      <c r="S152" s="147">
        <f t="shared" si="106"/>
        <v>279.89821035096418</v>
      </c>
      <c r="U152" s="43">
        <f t="shared" si="107"/>
        <v>3.4644660940672525</v>
      </c>
      <c r="V152" s="47">
        <f t="shared" si="108"/>
        <v>17.535533905932748</v>
      </c>
      <c r="W152" s="47">
        <f t="shared" si="109"/>
        <v>20.513236761388931</v>
      </c>
      <c r="X152" s="47">
        <f t="shared" si="110"/>
        <v>3.5788730444519548</v>
      </c>
      <c r="Y152" s="57">
        <f t="shared" si="111"/>
        <v>18.14734802079936</v>
      </c>
      <c r="Z152" s="47">
        <f t="shared" si="112"/>
        <v>4.1349423904705631</v>
      </c>
      <c r="AA152" s="57">
        <f t="shared" si="113"/>
        <v>17.701895442508796</v>
      </c>
      <c r="AB152" s="46">
        <f t="shared" si="114"/>
        <v>4.2396398429089261</v>
      </c>
      <c r="AD152" s="167">
        <f t="shared" si="115"/>
        <v>127.31008042114044</v>
      </c>
      <c r="AE152" s="119">
        <f t="shared" si="116"/>
        <v>76.743948661319109</v>
      </c>
      <c r="AF152" s="119">
        <f t="shared" si="117"/>
        <v>509.24032168456176</v>
      </c>
      <c r="AG152" s="119">
        <f t="shared" si="118"/>
        <v>458.6741899247404</v>
      </c>
      <c r="AH152" s="119">
        <f t="shared" si="119"/>
        <v>87.000852881696616</v>
      </c>
      <c r="AI152" s="168">
        <f t="shared" si="120"/>
        <v>253.48316622131472</v>
      </c>
      <c r="AJ152" s="136"/>
      <c r="AK152" s="58">
        <f t="shared" si="121"/>
        <v>-127.31008042114044</v>
      </c>
      <c r="AL152" s="59">
        <f t="shared" si="125"/>
        <v>-203.15426168964507</v>
      </c>
      <c r="AM152" s="64">
        <f t="shared" si="122"/>
        <v>254.62016084228088</v>
      </c>
      <c r="AN152" s="64">
        <f t="shared" si="126"/>
        <v>178.77597957377623</v>
      </c>
      <c r="AO152" s="59">
        <f t="shared" si="123"/>
        <v>-6.433015358482038</v>
      </c>
      <c r="AP152" s="60">
        <f t="shared" si="127"/>
        <v>-26.415044129649459</v>
      </c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</row>
    <row r="153" spans="2:55" ht="35.1" customHeight="1" x14ac:dyDescent="0.75">
      <c r="B153" s="4"/>
      <c r="C153" s="4"/>
      <c r="K153" s="144">
        <v>7</v>
      </c>
      <c r="L153" s="145">
        <v>148</v>
      </c>
      <c r="M153" s="146">
        <f t="shared" si="101"/>
        <v>266.15784354523464</v>
      </c>
      <c r="N153" s="146">
        <f t="shared" si="102"/>
        <v>97.667666231267503</v>
      </c>
      <c r="O153" s="146">
        <f t="shared" si="103"/>
        <v>45.954544942788878</v>
      </c>
      <c r="P153" s="146">
        <f t="shared" si="104"/>
        <v>12.438906680612167</v>
      </c>
      <c r="Q153" s="146">
        <f t="shared" si="105"/>
        <v>176.94859852312635</v>
      </c>
      <c r="R153" s="146">
        <f t="shared" si="124"/>
        <v>443.10644206836099</v>
      </c>
      <c r="S153" s="147">
        <f t="shared" si="106"/>
        <v>299.10644206836099</v>
      </c>
      <c r="U153" s="43">
        <f t="shared" si="107"/>
        <v>2.6698729810778139</v>
      </c>
      <c r="V153" s="47">
        <f t="shared" si="108"/>
        <v>18.330127018922187</v>
      </c>
      <c r="W153" s="47">
        <f t="shared" si="109"/>
        <v>20.491179907053521</v>
      </c>
      <c r="X153" s="47">
        <f t="shared" si="110"/>
        <v>2.7894640892612732</v>
      </c>
      <c r="Y153" s="57">
        <f t="shared" si="111"/>
        <v>18.018084912610696</v>
      </c>
      <c r="Z153" s="47">
        <f t="shared" si="112"/>
        <v>3.3707307788601328</v>
      </c>
      <c r="AA153" s="57">
        <f t="shared" si="113"/>
        <v>17.552447402810675</v>
      </c>
      <c r="AB153" s="46">
        <f t="shared" si="114"/>
        <v>3.4801724195907564</v>
      </c>
      <c r="AD153" s="167">
        <f t="shared" si="115"/>
        <v>133.07892177261732</v>
      </c>
      <c r="AE153" s="119">
        <f t="shared" si="116"/>
        <v>86.746588003884824</v>
      </c>
      <c r="AF153" s="119">
        <f t="shared" si="117"/>
        <v>532.31568709046928</v>
      </c>
      <c r="AG153" s="119">
        <f t="shared" si="118"/>
        <v>485.98335332173679</v>
      </c>
      <c r="AH153" s="119">
        <f t="shared" si="119"/>
        <v>90.943149642938351</v>
      </c>
      <c r="AI153" s="168">
        <f t="shared" si="120"/>
        <v>271.49444481157406</v>
      </c>
      <c r="AJ153" s="136"/>
      <c r="AK153" s="58">
        <f t="shared" si="121"/>
        <v>-133.07892177261732</v>
      </c>
      <c r="AL153" s="59">
        <f t="shared" si="125"/>
        <v>-212.35985406447617</v>
      </c>
      <c r="AM153" s="64">
        <f t="shared" si="122"/>
        <v>266.15784354523464</v>
      </c>
      <c r="AN153" s="64">
        <f t="shared" si="126"/>
        <v>186.87691125337579</v>
      </c>
      <c r="AO153" s="59">
        <f t="shared" si="123"/>
        <v>-6.724516588329152</v>
      </c>
      <c r="AP153" s="60">
        <f t="shared" si="127"/>
        <v>-27.611997256786935</v>
      </c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</row>
    <row r="154" spans="2:55" ht="35.1" customHeight="1" x14ac:dyDescent="0.75">
      <c r="B154" s="4"/>
      <c r="C154" s="4"/>
      <c r="K154" s="144">
        <v>7</v>
      </c>
      <c r="L154" s="145">
        <v>149</v>
      </c>
      <c r="M154" s="146">
        <f t="shared" si="101"/>
        <v>273.41073409957784</v>
      </c>
      <c r="N154" s="146">
        <f t="shared" si="102"/>
        <v>100.32914291156347</v>
      </c>
      <c r="O154" s="146">
        <f t="shared" si="103"/>
        <v>47.206821713990053</v>
      </c>
      <c r="P154" s="146">
        <f t="shared" si="104"/>
        <v>12.777871061929885</v>
      </c>
      <c r="Q154" s="146">
        <f t="shared" si="105"/>
        <v>181.77050721361562</v>
      </c>
      <c r="R154" s="146">
        <f t="shared" si="124"/>
        <v>455.18124131319348</v>
      </c>
      <c r="S154" s="147">
        <f t="shared" si="106"/>
        <v>311.18124131319348</v>
      </c>
      <c r="U154" s="43">
        <f t="shared" si="107"/>
        <v>2.1703708685546608</v>
      </c>
      <c r="V154" s="47">
        <f t="shared" si="108"/>
        <v>18.829629131445341</v>
      </c>
      <c r="W154" s="47">
        <f t="shared" si="109"/>
        <v>20.477314388769955</v>
      </c>
      <c r="X154" s="47">
        <f t="shared" si="110"/>
        <v>2.2932208745687221</v>
      </c>
      <c r="Y154" s="57">
        <f t="shared" si="111"/>
        <v>17.936826725802824</v>
      </c>
      <c r="Z154" s="47">
        <f t="shared" si="112"/>
        <v>2.8903272765216883</v>
      </c>
      <c r="AA154" s="57">
        <f t="shared" si="113"/>
        <v>17.458500437601266</v>
      </c>
      <c r="AB154" s="46">
        <f t="shared" si="114"/>
        <v>3.0027512386888473</v>
      </c>
      <c r="AD154" s="167">
        <f t="shared" si="115"/>
        <v>136.70536704978892</v>
      </c>
      <c r="AE154" s="119">
        <f t="shared" si="116"/>
        <v>93.034509961352398</v>
      </c>
      <c r="AF154" s="119">
        <f t="shared" si="117"/>
        <v>546.82146819915567</v>
      </c>
      <c r="AG154" s="119">
        <f t="shared" si="118"/>
        <v>503.15061111071918</v>
      </c>
      <c r="AH154" s="119">
        <f t="shared" si="119"/>
        <v>93.421380989576789</v>
      </c>
      <c r="AI154" s="168">
        <f t="shared" si="120"/>
        <v>282.81680786507457</v>
      </c>
      <c r="AJ154" s="136"/>
      <c r="AK154" s="58">
        <f t="shared" si="121"/>
        <v>-136.70536704978892</v>
      </c>
      <c r="AL154" s="59">
        <f t="shared" si="125"/>
        <v>-218.14673135184108</v>
      </c>
      <c r="AM154" s="64">
        <f t="shared" si="122"/>
        <v>273.41073409957784</v>
      </c>
      <c r="AN154" s="64">
        <f t="shared" si="126"/>
        <v>191.9693697975257</v>
      </c>
      <c r="AO154" s="59">
        <f t="shared" si="123"/>
        <v>-6.9077619219866762</v>
      </c>
      <c r="AP154" s="60">
        <f t="shared" si="127"/>
        <v>-28.364433448118916</v>
      </c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</row>
    <row r="155" spans="2:55" ht="35.1" customHeight="1" x14ac:dyDescent="0.75">
      <c r="B155" s="4"/>
      <c r="C155" s="4"/>
      <c r="K155" s="144">
        <v>7</v>
      </c>
      <c r="L155" s="145">
        <v>150</v>
      </c>
      <c r="M155" s="146">
        <f t="shared" si="101"/>
        <v>275.88455999999996</v>
      </c>
      <c r="N155" s="146">
        <f t="shared" si="102"/>
        <v>101.2369230436024</v>
      </c>
      <c r="O155" s="146">
        <f t="shared" si="103"/>
        <v>47.633950000000013</v>
      </c>
      <c r="P155" s="146">
        <f t="shared" si="104"/>
        <v>12.893485499999986</v>
      </c>
      <c r="Q155" s="146">
        <f t="shared" si="105"/>
        <v>183.41517047147488</v>
      </c>
      <c r="R155" s="146">
        <f t="shared" si="124"/>
        <v>459.29973047147485</v>
      </c>
      <c r="S155" s="147">
        <f t="shared" si="106"/>
        <v>315.29973047147485</v>
      </c>
      <c r="U155" s="43">
        <f t="shared" si="107"/>
        <v>2.0000000000000004</v>
      </c>
      <c r="V155" s="47">
        <f t="shared" si="108"/>
        <v>19</v>
      </c>
      <c r="W155" s="47">
        <f t="shared" si="109"/>
        <v>20.472585118695399</v>
      </c>
      <c r="X155" s="47">
        <f t="shared" si="110"/>
        <v>2.1239615553749362</v>
      </c>
      <c r="Y155" s="57">
        <f t="shared" si="111"/>
        <v>17.909111071521195</v>
      </c>
      <c r="Z155" s="47">
        <f t="shared" si="112"/>
        <v>2.7264705882352946</v>
      </c>
      <c r="AA155" s="57">
        <f t="shared" si="113"/>
        <v>17.426456877304894</v>
      </c>
      <c r="AB155" s="46">
        <f t="shared" si="114"/>
        <v>2.8399117647058825</v>
      </c>
      <c r="AD155" s="167">
        <f t="shared" si="115"/>
        <v>137.94227999999998</v>
      </c>
      <c r="AE155" s="119">
        <f t="shared" si="116"/>
        <v>95.179203043602399</v>
      </c>
      <c r="AF155" s="119">
        <f t="shared" si="117"/>
        <v>551.76911999999993</v>
      </c>
      <c r="AG155" s="119">
        <f t="shared" si="118"/>
        <v>509.00604304360229</v>
      </c>
      <c r="AH155" s="119">
        <f t="shared" si="119"/>
        <v>94.266659550809294</v>
      </c>
      <c r="AI155" s="168">
        <f t="shared" si="120"/>
        <v>286.67865505080925</v>
      </c>
      <c r="AJ155" s="136"/>
      <c r="AK155" s="58">
        <f t="shared" si="121"/>
        <v>-137.94227999999998</v>
      </c>
      <c r="AL155" s="59">
        <f t="shared" si="125"/>
        <v>-220.12052742787245</v>
      </c>
      <c r="AM155" s="64">
        <f t="shared" si="122"/>
        <v>275.88455999999996</v>
      </c>
      <c r="AN155" s="64">
        <f t="shared" si="126"/>
        <v>193.70631257212744</v>
      </c>
      <c r="AO155" s="59">
        <f t="shared" si="123"/>
        <v>-6.9702634927931086</v>
      </c>
      <c r="AP155" s="60">
        <f t="shared" si="127"/>
        <v>-28.621075420665591</v>
      </c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</row>
    <row r="156" spans="2:55" ht="35.1" customHeight="1" x14ac:dyDescent="0.75">
      <c r="B156" s="4"/>
      <c r="C156" s="4"/>
      <c r="K156" s="144">
        <v>7</v>
      </c>
      <c r="L156" s="145">
        <v>151</v>
      </c>
      <c r="M156" s="146">
        <f t="shared" si="101"/>
        <v>273.41073409957795</v>
      </c>
      <c r="N156" s="146">
        <f t="shared" si="102"/>
        <v>100.32914291156351</v>
      </c>
      <c r="O156" s="146">
        <f t="shared" si="103"/>
        <v>47.206821713990067</v>
      </c>
      <c r="P156" s="146">
        <f t="shared" si="104"/>
        <v>12.77787106192989</v>
      </c>
      <c r="Q156" s="146">
        <f t="shared" si="105"/>
        <v>181.7705072136157</v>
      </c>
      <c r="R156" s="146">
        <f t="shared" si="124"/>
        <v>455.18124131319365</v>
      </c>
      <c r="S156" s="147">
        <f t="shared" si="106"/>
        <v>311.18124131319365</v>
      </c>
      <c r="U156" s="43">
        <f t="shared" si="107"/>
        <v>2.1703708685546519</v>
      </c>
      <c r="V156" s="47">
        <f t="shared" si="108"/>
        <v>18.829629131445348</v>
      </c>
      <c r="W156" s="47">
        <f t="shared" si="109"/>
        <v>20.477314388769955</v>
      </c>
      <c r="X156" s="47">
        <f t="shared" si="110"/>
        <v>2.2932208745687133</v>
      </c>
      <c r="Y156" s="57">
        <f t="shared" si="111"/>
        <v>17.936826725802824</v>
      </c>
      <c r="Z156" s="47">
        <f t="shared" si="112"/>
        <v>2.8903272765216799</v>
      </c>
      <c r="AA156" s="57">
        <f t="shared" si="113"/>
        <v>17.458500437601266</v>
      </c>
      <c r="AB156" s="46">
        <f t="shared" si="114"/>
        <v>3.0027512386888389</v>
      </c>
      <c r="AD156" s="167">
        <f t="shared" si="115"/>
        <v>136.70536704978898</v>
      </c>
      <c r="AE156" s="119">
        <f t="shared" si="116"/>
        <v>93.034509961352484</v>
      </c>
      <c r="AF156" s="119">
        <f t="shared" si="117"/>
        <v>546.8214681991559</v>
      </c>
      <c r="AG156" s="119">
        <f t="shared" si="118"/>
        <v>503.15061111071941</v>
      </c>
      <c r="AH156" s="119">
        <f t="shared" si="119"/>
        <v>93.421380989576818</v>
      </c>
      <c r="AI156" s="168">
        <f t="shared" si="120"/>
        <v>282.81680786507474</v>
      </c>
      <c r="AJ156" s="136"/>
      <c r="AK156" s="58">
        <f t="shared" si="121"/>
        <v>-136.70536704978898</v>
      </c>
      <c r="AL156" s="59">
        <f t="shared" si="125"/>
        <v>-218.14673135184117</v>
      </c>
      <c r="AM156" s="64">
        <f t="shared" si="122"/>
        <v>273.41073409957795</v>
      </c>
      <c r="AN156" s="64">
        <f t="shared" si="126"/>
        <v>191.96936979752576</v>
      </c>
      <c r="AO156" s="59">
        <f t="shared" si="123"/>
        <v>-6.9077619219866904</v>
      </c>
      <c r="AP156" s="60">
        <f t="shared" si="127"/>
        <v>-28.364433448118916</v>
      </c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</row>
    <row r="157" spans="2:55" ht="35.1" customHeight="1" x14ac:dyDescent="0.75">
      <c r="B157" s="4"/>
      <c r="C157" s="4"/>
      <c r="K157" s="144">
        <v>7</v>
      </c>
      <c r="L157" s="145">
        <v>152</v>
      </c>
      <c r="M157" s="146">
        <f t="shared" si="101"/>
        <v>266.15784354523487</v>
      </c>
      <c r="N157" s="146">
        <f t="shared" si="102"/>
        <v>97.667666231267589</v>
      </c>
      <c r="O157" s="146">
        <f t="shared" si="103"/>
        <v>45.954544942788914</v>
      </c>
      <c r="P157" s="146">
        <f t="shared" si="104"/>
        <v>12.438906680612178</v>
      </c>
      <c r="Q157" s="146">
        <f t="shared" si="105"/>
        <v>176.94859852312649</v>
      </c>
      <c r="R157" s="146">
        <f t="shared" si="124"/>
        <v>443.10644206836139</v>
      </c>
      <c r="S157" s="147">
        <f t="shared" si="106"/>
        <v>299.10644206836139</v>
      </c>
      <c r="U157" s="43">
        <f t="shared" si="107"/>
        <v>2.669872981077797</v>
      </c>
      <c r="V157" s="47">
        <f t="shared" si="108"/>
        <v>18.330127018922202</v>
      </c>
      <c r="W157" s="47">
        <f t="shared" si="109"/>
        <v>20.491179907053521</v>
      </c>
      <c r="X157" s="47">
        <f t="shared" si="110"/>
        <v>2.7894640892612563</v>
      </c>
      <c r="Y157" s="57">
        <f t="shared" si="111"/>
        <v>18.018084912610696</v>
      </c>
      <c r="Z157" s="47">
        <f t="shared" si="112"/>
        <v>3.3707307788601164</v>
      </c>
      <c r="AA157" s="57">
        <f t="shared" si="113"/>
        <v>17.552447402810671</v>
      </c>
      <c r="AB157" s="46">
        <f t="shared" si="114"/>
        <v>3.4801724195907404</v>
      </c>
      <c r="AD157" s="167">
        <f t="shared" si="115"/>
        <v>133.07892177261743</v>
      </c>
      <c r="AE157" s="119">
        <f t="shared" si="116"/>
        <v>86.746588003885023</v>
      </c>
      <c r="AF157" s="119">
        <f t="shared" si="117"/>
        <v>532.31568709046974</v>
      </c>
      <c r="AG157" s="119">
        <f t="shared" si="118"/>
        <v>485.98335332173735</v>
      </c>
      <c r="AH157" s="119">
        <f t="shared" si="119"/>
        <v>90.943149642938423</v>
      </c>
      <c r="AI157" s="168">
        <f t="shared" si="120"/>
        <v>271.49444481157434</v>
      </c>
      <c r="AJ157" s="136"/>
      <c r="AK157" s="58">
        <f t="shared" si="121"/>
        <v>-133.07892177261743</v>
      </c>
      <c r="AL157" s="59">
        <f t="shared" si="125"/>
        <v>-212.35985406447637</v>
      </c>
      <c r="AM157" s="64">
        <f t="shared" si="122"/>
        <v>266.15784354523487</v>
      </c>
      <c r="AN157" s="64">
        <f t="shared" si="126"/>
        <v>186.87691125337597</v>
      </c>
      <c r="AO157" s="59">
        <f t="shared" si="123"/>
        <v>-6.7245165883291662</v>
      </c>
      <c r="AP157" s="60">
        <f t="shared" si="127"/>
        <v>-27.611997256787049</v>
      </c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</row>
    <row r="158" spans="2:55" ht="35.1" customHeight="1" x14ac:dyDescent="0.75">
      <c r="B158" s="4"/>
      <c r="C158" s="4"/>
      <c r="K158" s="144">
        <v>7</v>
      </c>
      <c r="L158" s="145">
        <v>153</v>
      </c>
      <c r="M158" s="146">
        <f t="shared" si="101"/>
        <v>254.62016084228082</v>
      </c>
      <c r="N158" s="146">
        <f t="shared" si="102"/>
        <v>93.433868240178626</v>
      </c>
      <c r="O158" s="146">
        <f t="shared" si="103"/>
        <v>43.962460278868697</v>
      </c>
      <c r="P158" s="146">
        <f t="shared" si="104"/>
        <v>11.899692218468523</v>
      </c>
      <c r="Q158" s="146">
        <f t="shared" si="105"/>
        <v>169.2780495086833</v>
      </c>
      <c r="R158" s="146">
        <f t="shared" si="124"/>
        <v>423.89821035096412</v>
      </c>
      <c r="S158" s="147">
        <f t="shared" si="106"/>
        <v>279.89821035096412</v>
      </c>
      <c r="U158" s="43">
        <f t="shared" si="107"/>
        <v>3.4644660940672543</v>
      </c>
      <c r="V158" s="47">
        <f t="shared" si="108"/>
        <v>17.535533905932745</v>
      </c>
      <c r="W158" s="47">
        <f t="shared" si="109"/>
        <v>20.513236761388931</v>
      </c>
      <c r="X158" s="47">
        <f t="shared" si="110"/>
        <v>3.5788730444519565</v>
      </c>
      <c r="Y158" s="57">
        <f t="shared" si="111"/>
        <v>18.14734802079936</v>
      </c>
      <c r="Z158" s="47">
        <f t="shared" si="112"/>
        <v>4.1349423904705649</v>
      </c>
      <c r="AA158" s="57">
        <f t="shared" si="113"/>
        <v>17.7018954425088</v>
      </c>
      <c r="AB158" s="46">
        <f t="shared" si="114"/>
        <v>4.2396398429089279</v>
      </c>
      <c r="AD158" s="167">
        <f t="shared" si="115"/>
        <v>127.31008042114041</v>
      </c>
      <c r="AE158" s="119">
        <f t="shared" si="116"/>
        <v>76.743948661319052</v>
      </c>
      <c r="AF158" s="119">
        <f t="shared" si="117"/>
        <v>509.24032168456165</v>
      </c>
      <c r="AG158" s="119">
        <f t="shared" si="118"/>
        <v>458.67418992474029</v>
      </c>
      <c r="AH158" s="119">
        <f t="shared" si="119"/>
        <v>87.000852881696588</v>
      </c>
      <c r="AI158" s="168">
        <f t="shared" si="120"/>
        <v>253.4831662213146</v>
      </c>
      <c r="AJ158" s="136"/>
      <c r="AK158" s="58">
        <f t="shared" si="121"/>
        <v>-127.31008042114041</v>
      </c>
      <c r="AL158" s="59">
        <f t="shared" si="125"/>
        <v>-203.15426168964507</v>
      </c>
      <c r="AM158" s="64">
        <f t="shared" si="122"/>
        <v>254.62016084228082</v>
      </c>
      <c r="AN158" s="64">
        <f t="shared" si="126"/>
        <v>178.77597957377617</v>
      </c>
      <c r="AO158" s="59">
        <f t="shared" si="123"/>
        <v>-6.433015358482038</v>
      </c>
      <c r="AP158" s="60">
        <f t="shared" si="127"/>
        <v>-26.415044129649516</v>
      </c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</row>
    <row r="159" spans="2:55" ht="35.1" customHeight="1" x14ac:dyDescent="0.75">
      <c r="B159" s="4"/>
      <c r="C159" s="4"/>
      <c r="K159" s="144">
        <v>7</v>
      </c>
      <c r="L159" s="145">
        <v>154</v>
      </c>
      <c r="M159" s="146">
        <f t="shared" si="101"/>
        <v>239.58396000000002</v>
      </c>
      <c r="N159" s="146">
        <f t="shared" si="102"/>
        <v>87.916275274707374</v>
      </c>
      <c r="O159" s="146">
        <f t="shared" si="103"/>
        <v>41.366325000000018</v>
      </c>
      <c r="P159" s="146">
        <f t="shared" si="104"/>
        <v>11.19697424999999</v>
      </c>
      <c r="Q159" s="146">
        <f t="shared" si="105"/>
        <v>159.28159540943875</v>
      </c>
      <c r="R159" s="146">
        <f t="shared" si="124"/>
        <v>398.8655554094388</v>
      </c>
      <c r="S159" s="147">
        <f t="shared" si="106"/>
        <v>254.8655554094388</v>
      </c>
      <c r="U159" s="43">
        <f t="shared" si="107"/>
        <v>4.4999999999999956</v>
      </c>
      <c r="V159" s="47">
        <f t="shared" si="108"/>
        <v>16.500000000000004</v>
      </c>
      <c r="W159" s="47">
        <f t="shared" si="109"/>
        <v>20.541981813603901</v>
      </c>
      <c r="X159" s="47">
        <f t="shared" si="110"/>
        <v>4.6076508244045451</v>
      </c>
      <c r="Y159" s="57">
        <f t="shared" si="111"/>
        <v>18.315806983163142</v>
      </c>
      <c r="Z159" s="47">
        <f t="shared" si="112"/>
        <v>5.130882352941172</v>
      </c>
      <c r="AA159" s="57">
        <f t="shared" si="113"/>
        <v>17.896659919764772</v>
      </c>
      <c r="AB159" s="46">
        <f t="shared" si="114"/>
        <v>5.2293970588235252</v>
      </c>
      <c r="AD159" s="167">
        <f t="shared" si="115"/>
        <v>119.79198000000001</v>
      </c>
      <c r="AE159" s="119">
        <f t="shared" si="116"/>
        <v>63.708255274707369</v>
      </c>
      <c r="AF159" s="119">
        <f t="shared" si="117"/>
        <v>479.16792000000004</v>
      </c>
      <c r="AG159" s="119">
        <f t="shared" si="118"/>
        <v>423.08419527470744</v>
      </c>
      <c r="AH159" s="119">
        <f t="shared" si="119"/>
        <v>81.863151715176514</v>
      </c>
      <c r="AI159" s="168">
        <f t="shared" si="120"/>
        <v>230.01041096517656</v>
      </c>
      <c r="AJ159" s="136"/>
      <c r="AK159" s="58">
        <f t="shared" si="121"/>
        <v>-119.79198000000001</v>
      </c>
      <c r="AL159" s="59">
        <f t="shared" si="125"/>
        <v>-191.15730013473143</v>
      </c>
      <c r="AM159" s="64">
        <f t="shared" si="122"/>
        <v>239.58396000000002</v>
      </c>
      <c r="AN159" s="64">
        <f t="shared" si="126"/>
        <v>168.21863986526864</v>
      </c>
      <c r="AO159" s="59">
        <f t="shared" si="123"/>
        <v>-6.0531235595308601</v>
      </c>
      <c r="AP159" s="60">
        <f t="shared" si="127"/>
        <v>-24.855144444262237</v>
      </c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</row>
    <row r="160" spans="2:55" ht="35.1" customHeight="1" x14ac:dyDescent="0.75">
      <c r="B160" s="4"/>
      <c r="C160" s="4"/>
      <c r="K160" s="144">
        <v>7</v>
      </c>
      <c r="L160" s="145">
        <v>155</v>
      </c>
      <c r="M160" s="146">
        <f t="shared" si="101"/>
        <v>222.07393325729706</v>
      </c>
      <c r="N160" s="146">
        <f t="shared" si="102"/>
        <v>81.490902177197171</v>
      </c>
      <c r="O160" s="146">
        <f t="shared" si="103"/>
        <v>38.343061435121378</v>
      </c>
      <c r="P160" s="146">
        <f t="shared" si="104"/>
        <v>10.378641843461354</v>
      </c>
      <c r="Q160" s="146">
        <f t="shared" si="105"/>
        <v>147.64047805233494</v>
      </c>
      <c r="R160" s="146">
        <f t="shared" si="124"/>
        <v>369.714411309632</v>
      </c>
      <c r="S160" s="147">
        <f t="shared" si="106"/>
        <v>225.714411309632</v>
      </c>
      <c r="U160" s="43">
        <f t="shared" si="107"/>
        <v>5.705904774487399</v>
      </c>
      <c r="V160" s="47">
        <f t="shared" si="108"/>
        <v>15.294095225512601</v>
      </c>
      <c r="W160" s="47">
        <f t="shared" si="109"/>
        <v>20.575456135893422</v>
      </c>
      <c r="X160" s="47">
        <f t="shared" si="110"/>
        <v>5.8056879235509209</v>
      </c>
      <c r="Y160" s="57">
        <f t="shared" si="111"/>
        <v>18.511981599808557</v>
      </c>
      <c r="Z160" s="47">
        <f t="shared" si="112"/>
        <v>6.290679003698175</v>
      </c>
      <c r="AA160" s="57">
        <f t="shared" si="113"/>
        <v>18.123467957317125</v>
      </c>
      <c r="AB160" s="46">
        <f t="shared" si="114"/>
        <v>6.3819937487210883</v>
      </c>
      <c r="AD160" s="167">
        <f t="shared" si="115"/>
        <v>111.03696662864853</v>
      </c>
      <c r="AE160" s="119">
        <f t="shared" si="116"/>
        <v>48.527868805845685</v>
      </c>
      <c r="AF160" s="119">
        <f t="shared" si="117"/>
        <v>444.14786651459411</v>
      </c>
      <c r="AG160" s="119">
        <f t="shared" si="118"/>
        <v>381.63876869179126</v>
      </c>
      <c r="AH160" s="119">
        <f t="shared" si="119"/>
        <v>75.880171987423907</v>
      </c>
      <c r="AI160" s="168">
        <f t="shared" si="120"/>
        <v>202.67580852330371</v>
      </c>
      <c r="AJ160" s="136"/>
      <c r="AK160" s="58">
        <f t="shared" si="121"/>
        <v>-111.03696662864853</v>
      </c>
      <c r="AL160" s="59">
        <f t="shared" si="125"/>
        <v>-177.18654250378631</v>
      </c>
      <c r="AM160" s="64">
        <f t="shared" si="122"/>
        <v>222.07393325729706</v>
      </c>
      <c r="AN160" s="64">
        <f t="shared" si="126"/>
        <v>155.92435738215926</v>
      </c>
      <c r="AO160" s="59">
        <f t="shared" si="123"/>
        <v>-5.610730189773264</v>
      </c>
      <c r="AP160" s="60">
        <f t="shared" si="127"/>
        <v>-23.038602786328283</v>
      </c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</row>
    <row r="161" spans="2:55" ht="35.1" customHeight="1" x14ac:dyDescent="0.75">
      <c r="B161" s="4"/>
      <c r="C161" s="4"/>
      <c r="K161" s="144">
        <v>7</v>
      </c>
      <c r="L161" s="145">
        <v>156</v>
      </c>
      <c r="M161" s="146">
        <f t="shared" si="101"/>
        <v>203.28336000000033</v>
      </c>
      <c r="N161" s="146">
        <f t="shared" si="102"/>
        <v>74.595627505812431</v>
      </c>
      <c r="O161" s="146">
        <f t="shared" si="103"/>
        <v>35.098700000000072</v>
      </c>
      <c r="P161" s="146">
        <f t="shared" si="104"/>
        <v>9.500463000000007</v>
      </c>
      <c r="Q161" s="146">
        <f t="shared" si="105"/>
        <v>135.14802034740279</v>
      </c>
      <c r="R161" s="146">
        <f t="shared" si="124"/>
        <v>338.43138034740309</v>
      </c>
      <c r="S161" s="147">
        <f t="shared" si="106"/>
        <v>194.43138034740309</v>
      </c>
      <c r="U161" s="43">
        <f t="shared" si="107"/>
        <v>6.9999999999999742</v>
      </c>
      <c r="V161" s="47">
        <f t="shared" si="108"/>
        <v>14.000000000000025</v>
      </c>
      <c r="W161" s="47">
        <f t="shared" si="109"/>
        <v>20.611378508512399</v>
      </c>
      <c r="X161" s="47">
        <f t="shared" si="110"/>
        <v>7.0913400934341375</v>
      </c>
      <c r="Y161" s="57">
        <f t="shared" si="111"/>
        <v>18.722502894805089</v>
      </c>
      <c r="Z161" s="47">
        <f t="shared" si="112"/>
        <v>7.5352941176470338</v>
      </c>
      <c r="AA161" s="57">
        <f t="shared" si="113"/>
        <v>18.366862962224651</v>
      </c>
      <c r="AB161" s="46">
        <f t="shared" si="114"/>
        <v>7.618882352941152</v>
      </c>
      <c r="AD161" s="167">
        <f t="shared" si="115"/>
        <v>101.64168000000016</v>
      </c>
      <c r="AE161" s="119">
        <f t="shared" si="116"/>
        <v>32.237307505812595</v>
      </c>
      <c r="AF161" s="119">
        <f t="shared" si="117"/>
        <v>406.56672000000066</v>
      </c>
      <c r="AG161" s="119">
        <f t="shared" si="118"/>
        <v>337.1623475058131</v>
      </c>
      <c r="AH161" s="119">
        <f t="shared" si="119"/>
        <v>69.459643879543819</v>
      </c>
      <c r="AI161" s="168">
        <f t="shared" si="120"/>
        <v>173.34216687954421</v>
      </c>
      <c r="AJ161" s="136"/>
      <c r="AK161" s="58">
        <f t="shared" si="121"/>
        <v>-101.64168000000016</v>
      </c>
      <c r="AL161" s="59">
        <f t="shared" si="125"/>
        <v>-162.1940728415905</v>
      </c>
      <c r="AM161" s="64">
        <f t="shared" si="122"/>
        <v>203.28336000000033</v>
      </c>
      <c r="AN161" s="64">
        <f t="shared" si="126"/>
        <v>142.73096715841001</v>
      </c>
      <c r="AO161" s="59">
        <f t="shared" si="123"/>
        <v>-5.1359836262686116</v>
      </c>
      <c r="AP161" s="60">
        <f t="shared" si="127"/>
        <v>-21.089213467858883</v>
      </c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</row>
    <row r="162" spans="2:55" ht="35.1" customHeight="1" x14ac:dyDescent="0.75">
      <c r="B162" s="4"/>
      <c r="C162" s="4"/>
      <c r="K162" s="144">
        <v>7</v>
      </c>
      <c r="L162" s="145">
        <v>157</v>
      </c>
      <c r="M162" s="146">
        <f t="shared" si="101"/>
        <v>184.49278674270312</v>
      </c>
      <c r="N162" s="146">
        <f t="shared" si="102"/>
        <v>67.70035283442752</v>
      </c>
      <c r="O162" s="146">
        <f t="shared" si="103"/>
        <v>31.854338564878681</v>
      </c>
      <c r="P162" s="146">
        <f t="shared" si="104"/>
        <v>8.622284156538635</v>
      </c>
      <c r="Q162" s="146">
        <f t="shared" si="105"/>
        <v>122.65556264247031</v>
      </c>
      <c r="R162" s="146">
        <f t="shared" si="124"/>
        <v>307.14834938517345</v>
      </c>
      <c r="S162" s="147">
        <f t="shared" si="106"/>
        <v>163.14834938517345</v>
      </c>
      <c r="U162" s="43">
        <f t="shared" si="107"/>
        <v>8.294095225512585</v>
      </c>
      <c r="V162" s="47">
        <f t="shared" si="108"/>
        <v>12.705904774487415</v>
      </c>
      <c r="W162" s="47">
        <f t="shared" si="109"/>
        <v>20.647300881131379</v>
      </c>
      <c r="X162" s="47">
        <f t="shared" si="110"/>
        <v>8.3769922633173888</v>
      </c>
      <c r="Y162" s="57">
        <f t="shared" si="111"/>
        <v>18.933024189801625</v>
      </c>
      <c r="Z162" s="47">
        <f t="shared" si="112"/>
        <v>8.7799092315959282</v>
      </c>
      <c r="AA162" s="57">
        <f t="shared" si="113"/>
        <v>18.610257967132188</v>
      </c>
      <c r="AB162" s="46">
        <f t="shared" si="114"/>
        <v>8.8557709571612495</v>
      </c>
      <c r="AD162" s="167">
        <f t="shared" si="115"/>
        <v>92.246393371351559</v>
      </c>
      <c r="AE162" s="119">
        <f t="shared" si="116"/>
        <v>15.946746205779078</v>
      </c>
      <c r="AF162" s="119">
        <f t="shared" si="117"/>
        <v>368.98557348540623</v>
      </c>
      <c r="AG162" s="119">
        <f t="shared" si="118"/>
        <v>292.68592631983375</v>
      </c>
      <c r="AH162" s="119">
        <f t="shared" si="119"/>
        <v>63.039115771663553</v>
      </c>
      <c r="AI162" s="168">
        <f t="shared" si="120"/>
        <v>144.00852523578396</v>
      </c>
      <c r="AJ162" s="136"/>
      <c r="AK162" s="58">
        <f t="shared" si="121"/>
        <v>-92.246393371351559</v>
      </c>
      <c r="AL162" s="59">
        <f t="shared" si="125"/>
        <v>-147.20160317939437</v>
      </c>
      <c r="AM162" s="64">
        <f t="shared" si="122"/>
        <v>184.49278674270312</v>
      </c>
      <c r="AN162" s="64">
        <f t="shared" si="126"/>
        <v>129.53757693466031</v>
      </c>
      <c r="AO162" s="59">
        <f t="shared" si="123"/>
        <v>-4.6612370627639663</v>
      </c>
      <c r="AP162" s="60">
        <f t="shared" si="127"/>
        <v>-19.139824149389483</v>
      </c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</row>
    <row r="163" spans="2:55" ht="35.1" customHeight="1" x14ac:dyDescent="0.75">
      <c r="B163" s="4"/>
      <c r="C163" s="4"/>
      <c r="K163" s="144">
        <v>7</v>
      </c>
      <c r="L163" s="145">
        <v>158</v>
      </c>
      <c r="M163" s="146">
        <f t="shared" si="101"/>
        <v>166.9827600000001</v>
      </c>
      <c r="N163" s="146">
        <f t="shared" si="102"/>
        <v>61.274979736917295</v>
      </c>
      <c r="O163" s="146">
        <f t="shared" si="103"/>
        <v>28.831075000000027</v>
      </c>
      <c r="P163" s="146">
        <f t="shared" si="104"/>
        <v>7.8039517499999969</v>
      </c>
      <c r="Q163" s="146">
        <f t="shared" si="105"/>
        <v>111.01444528536646</v>
      </c>
      <c r="R163" s="146">
        <f t="shared" si="124"/>
        <v>277.99720528536659</v>
      </c>
      <c r="S163" s="147">
        <f t="shared" si="106"/>
        <v>133.99720528536659</v>
      </c>
      <c r="U163" s="43">
        <f t="shared" si="107"/>
        <v>9.4999999999999911</v>
      </c>
      <c r="V163" s="47">
        <f t="shared" si="108"/>
        <v>11.500000000000009</v>
      </c>
      <c r="W163" s="47">
        <f t="shared" si="109"/>
        <v>20.6807752034209</v>
      </c>
      <c r="X163" s="47">
        <f t="shared" si="110"/>
        <v>9.5750293624637681</v>
      </c>
      <c r="Y163" s="57">
        <f t="shared" si="111"/>
        <v>19.12919880644704</v>
      </c>
      <c r="Z163" s="47">
        <f t="shared" si="112"/>
        <v>9.9397058823529321</v>
      </c>
      <c r="AA163" s="57">
        <f t="shared" si="113"/>
        <v>18.837066004684537</v>
      </c>
      <c r="AB163" s="46">
        <f t="shared" si="114"/>
        <v>10.008367647058815</v>
      </c>
      <c r="AD163" s="167">
        <f t="shared" si="115"/>
        <v>83.491380000000049</v>
      </c>
      <c r="AE163" s="119">
        <f t="shared" si="116"/>
        <v>0.76635973691733739</v>
      </c>
      <c r="AF163" s="119">
        <f t="shared" si="117"/>
        <v>333.9655200000002</v>
      </c>
      <c r="AG163" s="119">
        <f t="shared" si="118"/>
        <v>251.24049973691751</v>
      </c>
      <c r="AH163" s="119">
        <f t="shared" si="119"/>
        <v>57.056136043910932</v>
      </c>
      <c r="AI163" s="168">
        <f t="shared" si="120"/>
        <v>116.67392279391106</v>
      </c>
      <c r="AJ163" s="136"/>
      <c r="AK163" s="58">
        <f t="shared" si="121"/>
        <v>-83.491380000000049</v>
      </c>
      <c r="AL163" s="59">
        <f t="shared" si="125"/>
        <v>-133.23084554844925</v>
      </c>
      <c r="AM163" s="64">
        <f t="shared" si="122"/>
        <v>166.9827600000001</v>
      </c>
      <c r="AN163" s="64">
        <f t="shared" si="126"/>
        <v>117.24329445155092</v>
      </c>
      <c r="AO163" s="59">
        <f t="shared" si="123"/>
        <v>-4.2188436930063631</v>
      </c>
      <c r="AP163" s="60">
        <f t="shared" si="127"/>
        <v>-17.323282491455529</v>
      </c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</row>
    <row r="164" spans="2:55" ht="35.1" customHeight="1" x14ac:dyDescent="0.75">
      <c r="B164" s="4"/>
      <c r="C164" s="4"/>
      <c r="K164" s="144">
        <v>7</v>
      </c>
      <c r="L164" s="145">
        <v>159</v>
      </c>
      <c r="M164" s="146">
        <f t="shared" si="101"/>
        <v>151.94655915771926</v>
      </c>
      <c r="N164" s="146">
        <f t="shared" si="102"/>
        <v>55.757386771446022</v>
      </c>
      <c r="O164" s="146">
        <f t="shared" si="103"/>
        <v>26.234939721131344</v>
      </c>
      <c r="P164" s="146">
        <f t="shared" si="104"/>
        <v>7.1012337815314623</v>
      </c>
      <c r="Q164" s="146">
        <f t="shared" si="105"/>
        <v>101.01799118612193</v>
      </c>
      <c r="R164" s="146">
        <f t="shared" si="124"/>
        <v>252.96455034384121</v>
      </c>
      <c r="S164" s="147">
        <f t="shared" si="106"/>
        <v>108.96455034384121</v>
      </c>
      <c r="U164" s="43">
        <f t="shared" si="107"/>
        <v>10.535533905932734</v>
      </c>
      <c r="V164" s="47">
        <f t="shared" si="108"/>
        <v>10.464466094067266</v>
      </c>
      <c r="W164" s="47">
        <f t="shared" si="109"/>
        <v>20.709520255635869</v>
      </c>
      <c r="X164" s="47">
        <f t="shared" si="110"/>
        <v>10.603807142416358</v>
      </c>
      <c r="Y164" s="57">
        <f t="shared" si="111"/>
        <v>19.297657768810826</v>
      </c>
      <c r="Z164" s="47">
        <f t="shared" si="112"/>
        <v>10.935645844823542</v>
      </c>
      <c r="AA164" s="57">
        <f t="shared" si="113"/>
        <v>19.031830481940514</v>
      </c>
      <c r="AB164" s="46">
        <f t="shared" si="114"/>
        <v>10.998124862973414</v>
      </c>
      <c r="AD164" s="167">
        <f t="shared" si="115"/>
        <v>75.973279578859632</v>
      </c>
      <c r="AE164" s="119">
        <f t="shared" si="116"/>
        <v>-12.269333649694346</v>
      </c>
      <c r="AF164" s="119">
        <f t="shared" si="117"/>
        <v>303.89311831543853</v>
      </c>
      <c r="AG164" s="119">
        <f t="shared" si="118"/>
        <v>215.65050508688455</v>
      </c>
      <c r="AH164" s="119">
        <f t="shared" si="119"/>
        <v>51.918434877390844</v>
      </c>
      <c r="AI164" s="168">
        <f t="shared" si="120"/>
        <v>93.201167537772903</v>
      </c>
      <c r="AJ164" s="136"/>
      <c r="AK164" s="58">
        <f t="shared" si="121"/>
        <v>-75.973279578859632</v>
      </c>
      <c r="AL164" s="59">
        <f t="shared" si="125"/>
        <v>-121.23388399353556</v>
      </c>
      <c r="AM164" s="64">
        <f t="shared" si="122"/>
        <v>151.94655915771926</v>
      </c>
      <c r="AN164" s="64">
        <f t="shared" si="126"/>
        <v>106.68595474304334</v>
      </c>
      <c r="AO164" s="59">
        <f t="shared" si="123"/>
        <v>-3.8389518940551781</v>
      </c>
      <c r="AP164" s="60">
        <f t="shared" si="127"/>
        <v>-15.763382806068307</v>
      </c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</row>
    <row r="165" spans="2:55" ht="35.1" customHeight="1" x14ac:dyDescent="0.75">
      <c r="B165" s="4"/>
      <c r="C165" s="4"/>
      <c r="K165" s="144">
        <v>7</v>
      </c>
      <c r="L165" s="145">
        <v>160</v>
      </c>
      <c r="M165" s="146">
        <f t="shared" si="101"/>
        <v>140.40887645476516</v>
      </c>
      <c r="N165" s="146">
        <f t="shared" si="102"/>
        <v>51.523588780357052</v>
      </c>
      <c r="O165" s="146">
        <f t="shared" si="103"/>
        <v>24.242855057211116</v>
      </c>
      <c r="P165" s="146">
        <f t="shared" si="104"/>
        <v>6.5620193193878062</v>
      </c>
      <c r="Q165" s="146">
        <f t="shared" si="105"/>
        <v>93.347442171678679</v>
      </c>
      <c r="R165" s="146">
        <f t="shared" si="124"/>
        <v>233.75631862644383</v>
      </c>
      <c r="S165" s="147">
        <f t="shared" si="106"/>
        <v>89.756318626443829</v>
      </c>
      <c r="U165" s="43">
        <f t="shared" si="107"/>
        <v>11.330127018922195</v>
      </c>
      <c r="V165" s="47">
        <f t="shared" si="108"/>
        <v>9.6698729810778055</v>
      </c>
      <c r="W165" s="47">
        <f t="shared" si="109"/>
        <v>20.73157710997128</v>
      </c>
      <c r="X165" s="47">
        <f t="shared" si="110"/>
        <v>11.393216097607061</v>
      </c>
      <c r="Y165" s="57">
        <f t="shared" si="111"/>
        <v>19.426920876999489</v>
      </c>
      <c r="Z165" s="47">
        <f t="shared" si="112"/>
        <v>11.699857456433993</v>
      </c>
      <c r="AA165" s="57">
        <f t="shared" si="113"/>
        <v>19.181278521638639</v>
      </c>
      <c r="AB165" s="46">
        <f t="shared" si="114"/>
        <v>11.757592286291604</v>
      </c>
      <c r="AD165" s="167">
        <f t="shared" si="115"/>
        <v>70.204438227382582</v>
      </c>
      <c r="AE165" s="119">
        <f t="shared" si="116"/>
        <v>-22.271972992260373</v>
      </c>
      <c r="AF165" s="119">
        <f t="shared" si="117"/>
        <v>280.81775290953033</v>
      </c>
      <c r="AG165" s="119">
        <f t="shared" si="118"/>
        <v>188.34134168988737</v>
      </c>
      <c r="AH165" s="119">
        <f t="shared" si="119"/>
        <v>47.976138116148995</v>
      </c>
      <c r="AI165" s="168">
        <f t="shared" si="120"/>
        <v>75.189888947513055</v>
      </c>
      <c r="AJ165" s="136"/>
      <c r="AK165" s="58">
        <f t="shared" si="121"/>
        <v>-70.204438227382582</v>
      </c>
      <c r="AL165" s="59">
        <f t="shared" si="125"/>
        <v>-112.0282916187042</v>
      </c>
      <c r="AM165" s="64">
        <f t="shared" si="122"/>
        <v>140.40887645476516</v>
      </c>
      <c r="AN165" s="64">
        <f t="shared" si="126"/>
        <v>98.585023063443543</v>
      </c>
      <c r="AO165" s="59">
        <f t="shared" si="123"/>
        <v>-3.547450664208057</v>
      </c>
      <c r="AP165" s="60">
        <f t="shared" si="127"/>
        <v>-14.566429678930774</v>
      </c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</row>
    <row r="166" spans="2:55" ht="35.1" customHeight="1" x14ac:dyDescent="0.75">
      <c r="B166" s="4"/>
      <c r="C166" s="4"/>
      <c r="K166" s="144">
        <v>7</v>
      </c>
      <c r="L166" s="145">
        <v>161</v>
      </c>
      <c r="M166" s="146">
        <f t="shared" ref="M166:M173" si="128">$E$17*$E$15*$E$16*V166</f>
        <v>133.15598590042217</v>
      </c>
      <c r="N166" s="146">
        <f t="shared" ref="N166:N173" si="129">V166/$I$39</f>
        <v>48.862112100061154</v>
      </c>
      <c r="O166" s="146">
        <f t="shared" ref="O166:O173" si="130">V166/$I$59</f>
        <v>22.990578286009978</v>
      </c>
      <c r="P166" s="146">
        <f t="shared" ref="P166:P173" si="131">V166/$I$71</f>
        <v>6.2230549380700975</v>
      </c>
      <c r="Q166" s="146">
        <f t="shared" ref="Q166:Q173" si="132">V166/$H$90</f>
        <v>88.525533481189527</v>
      </c>
      <c r="R166" s="146">
        <f t="shared" si="124"/>
        <v>221.68151938161168</v>
      </c>
      <c r="S166" s="147">
        <f t="shared" ref="S166:S173" si="133">Q166+M166-$E$24*$E$10*$E$11</f>
        <v>77.681519381611679</v>
      </c>
      <c r="U166" s="43">
        <f t="shared" ref="U166:U173" si="134">7-($E$21*SIN(2*$E$22*L166/24))-SIN(2*$E$22*K166/7)</f>
        <v>11.829629131445335</v>
      </c>
      <c r="V166" s="47">
        <f t="shared" ref="V166:V173" si="135">$E$23-U166</f>
        <v>9.1703708685546648</v>
      </c>
      <c r="W166" s="47">
        <f t="shared" ref="W166:W173" si="136">$E$23-(N166)/($D$77*$G$31)</f>
        <v>20.745442628254846</v>
      </c>
      <c r="X166" s="47">
        <f t="shared" ref="X166:X173" si="137">U166+(N166)/($G$31*$D$78)</f>
        <v>11.8894593122996</v>
      </c>
      <c r="Y166" s="57">
        <f t="shared" ref="Y166:Y173" si="138">$E$23-(O166)/($D$77*$G$53)</f>
        <v>19.508179063807361</v>
      </c>
      <c r="Z166" s="47">
        <f t="shared" ref="Z166:Z173" si="139">U166+(O166)/($G$53*$D$78)</f>
        <v>12.180260958772426</v>
      </c>
      <c r="AA166" s="57">
        <f t="shared" ref="AA166:AA173" si="140">$E$23-(P166)/($D$77*$G$67)</f>
        <v>19.275225486848047</v>
      </c>
      <c r="AB166" s="46">
        <f t="shared" ref="AB166:AB173" si="141">U166+(P166)/($G$66*$D$78)</f>
        <v>12.235013467193502</v>
      </c>
      <c r="AD166" s="167">
        <f t="shared" ref="AD166:AD173" si="142">($E$17/2)*$E$15*$E$16*V166</f>
        <v>66.577992950211083</v>
      </c>
      <c r="AE166" s="119">
        <f t="shared" ref="AE166:AE173" si="143">N166+AD166-$E$24*$E$10*$E$11</f>
        <v>-28.559894949727763</v>
      </c>
      <c r="AF166" s="119">
        <f t="shared" ref="AF166:AF173" si="144">($E$17*2)*$E$15*$E$16*V166</f>
        <v>266.31197180084433</v>
      </c>
      <c r="AG166" s="119">
        <f t="shared" ref="AG166:AG173" si="145">N166+AF166-$E$24*$E$10*$E$11</f>
        <v>171.17408390090549</v>
      </c>
      <c r="AH166" s="119">
        <f t="shared" ref="AH166:AH173" si="146">V166/$I$45</f>
        <v>45.497906769510628</v>
      </c>
      <c r="AI166" s="168">
        <f t="shared" ref="AI166:AI173" si="147">AH166+O166+P166 +M166-$E$24*$E$10*$E$11</f>
        <v>63.867525894012886</v>
      </c>
      <c r="AJ166" s="136"/>
      <c r="AK166" s="58">
        <f t="shared" ref="AK166:AK173" si="148">AD166-M166</f>
        <v>-66.577992950211083</v>
      </c>
      <c r="AL166" s="59">
        <f t="shared" si="125"/>
        <v>-106.24141433133944</v>
      </c>
      <c r="AM166" s="64">
        <f t="shared" ref="AM166:AM173" si="149">AF166-M166</f>
        <v>133.15598590042217</v>
      </c>
      <c r="AN166" s="64">
        <f t="shared" si="126"/>
        <v>93.492564519293808</v>
      </c>
      <c r="AO166" s="59">
        <f t="shared" ref="AO166:AO173" si="150">AH166-N166</f>
        <v>-3.3642053305505257</v>
      </c>
      <c r="AP166" s="60">
        <f t="shared" si="127"/>
        <v>-13.813993487598793</v>
      </c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</row>
    <row r="167" spans="2:55" ht="35.1" customHeight="1" x14ac:dyDescent="0.75">
      <c r="B167" s="4"/>
      <c r="C167" s="4"/>
      <c r="K167" s="144">
        <v>7</v>
      </c>
      <c r="L167" s="145">
        <v>162</v>
      </c>
      <c r="M167" s="146">
        <f t="shared" si="128"/>
        <v>130.68215999999998</v>
      </c>
      <c r="N167" s="146">
        <f t="shared" si="129"/>
        <v>47.954331968022196</v>
      </c>
      <c r="O167" s="146">
        <f t="shared" si="130"/>
        <v>22.563450000000007</v>
      </c>
      <c r="P167" s="146">
        <f t="shared" si="131"/>
        <v>6.1074404999999929</v>
      </c>
      <c r="Q167" s="146">
        <f t="shared" si="132"/>
        <v>86.880870223330206</v>
      </c>
      <c r="R167" s="146">
        <f t="shared" si="124"/>
        <v>217.5630302233302</v>
      </c>
      <c r="S167" s="147">
        <f t="shared" si="133"/>
        <v>73.563030223330202</v>
      </c>
      <c r="U167" s="43">
        <f t="shared" si="134"/>
        <v>12</v>
      </c>
      <c r="V167" s="47">
        <f t="shared" si="135"/>
        <v>9</v>
      </c>
      <c r="W167" s="47">
        <f t="shared" si="136"/>
        <v>20.750171898329398</v>
      </c>
      <c r="X167" s="47">
        <f t="shared" si="137"/>
        <v>12.05871863149339</v>
      </c>
      <c r="Y167" s="57">
        <f t="shared" si="138"/>
        <v>19.535894718088986</v>
      </c>
      <c r="Z167" s="47">
        <f t="shared" si="139"/>
        <v>12.344117647058823</v>
      </c>
      <c r="AA167" s="57">
        <f t="shared" si="140"/>
        <v>19.307269047144423</v>
      </c>
      <c r="AB167" s="46">
        <f t="shared" si="141"/>
        <v>12.39785294117647</v>
      </c>
      <c r="AD167" s="167">
        <f t="shared" si="142"/>
        <v>65.341079999999991</v>
      </c>
      <c r="AE167" s="119">
        <f t="shared" si="143"/>
        <v>-30.704588031977806</v>
      </c>
      <c r="AF167" s="119">
        <f t="shared" si="144"/>
        <v>261.36431999999996</v>
      </c>
      <c r="AG167" s="119">
        <f t="shared" si="145"/>
        <v>165.31865196802215</v>
      </c>
      <c r="AH167" s="119">
        <f t="shared" si="146"/>
        <v>44.652628208278088</v>
      </c>
      <c r="AI167" s="168">
        <f t="shared" si="147"/>
        <v>60.005678708278083</v>
      </c>
      <c r="AJ167" s="136"/>
      <c r="AK167" s="58">
        <f t="shared" si="148"/>
        <v>-65.341079999999991</v>
      </c>
      <c r="AL167" s="59">
        <f t="shared" si="125"/>
        <v>-104.26761825530801</v>
      </c>
      <c r="AM167" s="64">
        <f t="shared" si="149"/>
        <v>130.68215999999998</v>
      </c>
      <c r="AN167" s="64">
        <f t="shared" si="126"/>
        <v>91.75562174469195</v>
      </c>
      <c r="AO167" s="59">
        <f t="shared" si="150"/>
        <v>-3.3017037597441075</v>
      </c>
      <c r="AP167" s="60">
        <f t="shared" si="127"/>
        <v>-13.557351515052119</v>
      </c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</row>
    <row r="168" spans="2:55" ht="35.1" customHeight="1" x14ac:dyDescent="0.75">
      <c r="B168" s="4"/>
      <c r="C168" s="4"/>
      <c r="K168" s="144">
        <v>7</v>
      </c>
      <c r="L168" s="145">
        <v>163</v>
      </c>
      <c r="M168" s="146">
        <f t="shared" si="128"/>
        <v>133.15598590042202</v>
      </c>
      <c r="N168" s="146">
        <f t="shared" si="129"/>
        <v>48.862112100061111</v>
      </c>
      <c r="O168" s="146">
        <f t="shared" si="130"/>
        <v>22.990578286009956</v>
      </c>
      <c r="P168" s="146">
        <f t="shared" si="131"/>
        <v>6.2230549380700912</v>
      </c>
      <c r="Q168" s="146">
        <f t="shared" si="132"/>
        <v>88.525533481189441</v>
      </c>
      <c r="R168" s="146">
        <f t="shared" si="124"/>
        <v>221.68151938161145</v>
      </c>
      <c r="S168" s="147">
        <f t="shared" si="133"/>
        <v>77.681519381611452</v>
      </c>
      <c r="U168" s="43">
        <f t="shared" si="134"/>
        <v>11.829629131445344</v>
      </c>
      <c r="V168" s="47">
        <f t="shared" si="135"/>
        <v>9.1703708685546559</v>
      </c>
      <c r="W168" s="47">
        <f t="shared" si="136"/>
        <v>20.745442628254846</v>
      </c>
      <c r="X168" s="47">
        <f t="shared" si="137"/>
        <v>11.889459312299609</v>
      </c>
      <c r="Y168" s="57">
        <f t="shared" si="138"/>
        <v>19.508179063807361</v>
      </c>
      <c r="Z168" s="47">
        <f t="shared" si="139"/>
        <v>12.180260958772434</v>
      </c>
      <c r="AA168" s="57">
        <f t="shared" si="140"/>
        <v>19.275225486848051</v>
      </c>
      <c r="AB168" s="46">
        <f t="shared" si="141"/>
        <v>12.235013467193511</v>
      </c>
      <c r="AD168" s="167">
        <f t="shared" si="142"/>
        <v>66.577992950211012</v>
      </c>
      <c r="AE168" s="119">
        <f t="shared" si="143"/>
        <v>-28.559894949727877</v>
      </c>
      <c r="AF168" s="119">
        <f t="shared" si="144"/>
        <v>266.31197180084405</v>
      </c>
      <c r="AG168" s="119">
        <f t="shared" si="145"/>
        <v>171.17408390090515</v>
      </c>
      <c r="AH168" s="119">
        <f t="shared" si="146"/>
        <v>45.497906769510585</v>
      </c>
      <c r="AI168" s="168">
        <f t="shared" si="147"/>
        <v>63.867525894012658</v>
      </c>
      <c r="AJ168" s="136"/>
      <c r="AK168" s="58">
        <f t="shared" si="148"/>
        <v>-66.577992950211012</v>
      </c>
      <c r="AL168" s="59">
        <f t="shared" si="125"/>
        <v>-106.24141433133933</v>
      </c>
      <c r="AM168" s="64">
        <f t="shared" si="149"/>
        <v>133.15598590042202</v>
      </c>
      <c r="AN168" s="64">
        <f t="shared" si="126"/>
        <v>93.492564519293694</v>
      </c>
      <c r="AO168" s="59">
        <f t="shared" si="150"/>
        <v>-3.3642053305505257</v>
      </c>
      <c r="AP168" s="60">
        <f t="shared" si="127"/>
        <v>-13.813993487598793</v>
      </c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</row>
    <row r="169" spans="2:55" ht="35.1" customHeight="1" x14ac:dyDescent="0.75">
      <c r="B169" s="4"/>
      <c r="C169" s="4"/>
      <c r="K169" s="144">
        <v>7</v>
      </c>
      <c r="L169" s="145">
        <v>164</v>
      </c>
      <c r="M169" s="146">
        <f t="shared" si="128"/>
        <v>140.40887645476491</v>
      </c>
      <c r="N169" s="146">
        <f t="shared" si="129"/>
        <v>51.52358878035696</v>
      </c>
      <c r="O169" s="146">
        <f t="shared" si="130"/>
        <v>24.242855057211074</v>
      </c>
      <c r="P169" s="146">
        <f t="shared" si="131"/>
        <v>6.5620193193877938</v>
      </c>
      <c r="Q169" s="146">
        <f t="shared" si="132"/>
        <v>93.347442171678509</v>
      </c>
      <c r="R169" s="146">
        <f t="shared" si="124"/>
        <v>233.75631862644343</v>
      </c>
      <c r="S169" s="147">
        <f t="shared" si="133"/>
        <v>89.756318626443431</v>
      </c>
      <c r="U169" s="43">
        <f t="shared" si="134"/>
        <v>11.330127018922212</v>
      </c>
      <c r="V169" s="47">
        <f t="shared" si="135"/>
        <v>9.6698729810777877</v>
      </c>
      <c r="W169" s="47">
        <f t="shared" si="136"/>
        <v>20.73157710997128</v>
      </c>
      <c r="X169" s="47">
        <f t="shared" si="137"/>
        <v>11.393216097607079</v>
      </c>
      <c r="Y169" s="57">
        <f t="shared" si="138"/>
        <v>19.426920876999493</v>
      </c>
      <c r="Z169" s="47">
        <f t="shared" si="139"/>
        <v>11.69985745643401</v>
      </c>
      <c r="AA169" s="57">
        <f t="shared" si="140"/>
        <v>19.181278521638642</v>
      </c>
      <c r="AB169" s="46">
        <f t="shared" si="141"/>
        <v>11.757592286291622</v>
      </c>
      <c r="AD169" s="167">
        <f t="shared" si="142"/>
        <v>70.204438227382454</v>
      </c>
      <c r="AE169" s="119">
        <f t="shared" si="143"/>
        <v>-22.271972992260586</v>
      </c>
      <c r="AF169" s="119">
        <f t="shared" si="144"/>
        <v>280.81775290952982</v>
      </c>
      <c r="AG169" s="119">
        <f t="shared" si="145"/>
        <v>188.3413416898868</v>
      </c>
      <c r="AH169" s="119">
        <f t="shared" si="146"/>
        <v>47.976138116148903</v>
      </c>
      <c r="AI169" s="168">
        <f t="shared" si="147"/>
        <v>75.189888947512685</v>
      </c>
      <c r="AJ169" s="136"/>
      <c r="AK169" s="58">
        <f t="shared" si="148"/>
        <v>-70.204438227382454</v>
      </c>
      <c r="AL169" s="59">
        <f t="shared" si="125"/>
        <v>-112.02829161870402</v>
      </c>
      <c r="AM169" s="64">
        <f t="shared" si="149"/>
        <v>140.40887645476491</v>
      </c>
      <c r="AN169" s="64">
        <f t="shared" si="126"/>
        <v>98.585023063443373</v>
      </c>
      <c r="AO169" s="59">
        <f t="shared" si="150"/>
        <v>-3.547450664208057</v>
      </c>
      <c r="AP169" s="60">
        <f t="shared" si="127"/>
        <v>-14.566429678930746</v>
      </c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</row>
    <row r="170" spans="2:55" ht="35.1" customHeight="1" x14ac:dyDescent="0.75">
      <c r="B170" s="4"/>
      <c r="C170" s="4"/>
      <c r="K170" s="144">
        <v>7</v>
      </c>
      <c r="L170" s="145">
        <v>165</v>
      </c>
      <c r="M170" s="146">
        <f t="shared" si="128"/>
        <v>151.94655915771889</v>
      </c>
      <c r="N170" s="146">
        <f t="shared" si="129"/>
        <v>55.757386771445894</v>
      </c>
      <c r="O170" s="146">
        <f t="shared" si="130"/>
        <v>26.234939721131283</v>
      </c>
      <c r="P170" s="146">
        <f t="shared" si="131"/>
        <v>7.1012337815314455</v>
      </c>
      <c r="Q170" s="146">
        <f t="shared" si="132"/>
        <v>101.01799118612169</v>
      </c>
      <c r="R170" s="146">
        <f t="shared" si="124"/>
        <v>252.96455034384059</v>
      </c>
      <c r="S170" s="147">
        <f t="shared" si="133"/>
        <v>108.96455034384059</v>
      </c>
      <c r="U170" s="43">
        <f t="shared" si="134"/>
        <v>10.535533905932759</v>
      </c>
      <c r="V170" s="47">
        <f t="shared" si="135"/>
        <v>10.464466094067241</v>
      </c>
      <c r="W170" s="47">
        <f t="shared" si="136"/>
        <v>20.709520255635869</v>
      </c>
      <c r="X170" s="47">
        <f t="shared" si="137"/>
        <v>10.603807142416382</v>
      </c>
      <c r="Y170" s="57">
        <f t="shared" si="138"/>
        <v>19.297657768810829</v>
      </c>
      <c r="Z170" s="47">
        <f t="shared" si="139"/>
        <v>10.935645844823565</v>
      </c>
      <c r="AA170" s="57">
        <f t="shared" si="140"/>
        <v>19.031830481940521</v>
      </c>
      <c r="AB170" s="46">
        <f t="shared" si="141"/>
        <v>10.998124862973437</v>
      </c>
      <c r="AD170" s="167">
        <f t="shared" si="142"/>
        <v>75.973279578859447</v>
      </c>
      <c r="AE170" s="119">
        <f t="shared" si="143"/>
        <v>-12.269333649694659</v>
      </c>
      <c r="AF170" s="119">
        <f t="shared" si="144"/>
        <v>303.89311831543779</v>
      </c>
      <c r="AG170" s="119">
        <f t="shared" si="145"/>
        <v>215.6505050868837</v>
      </c>
      <c r="AH170" s="119">
        <f t="shared" si="146"/>
        <v>51.918434877390723</v>
      </c>
      <c r="AI170" s="168">
        <f t="shared" si="147"/>
        <v>93.201167537772335</v>
      </c>
      <c r="AJ170" s="136"/>
      <c r="AK170" s="58">
        <f t="shared" si="148"/>
        <v>-75.973279578859447</v>
      </c>
      <c r="AL170" s="59">
        <f t="shared" si="125"/>
        <v>-121.23388399353524</v>
      </c>
      <c r="AM170" s="64">
        <f t="shared" si="149"/>
        <v>151.94655915771889</v>
      </c>
      <c r="AN170" s="64">
        <f t="shared" si="126"/>
        <v>106.68595474304311</v>
      </c>
      <c r="AO170" s="59">
        <f t="shared" si="150"/>
        <v>-3.838951894055171</v>
      </c>
      <c r="AP170" s="60">
        <f t="shared" si="127"/>
        <v>-15.76338280606825</v>
      </c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</row>
    <row r="171" spans="2:55" ht="35.1" customHeight="1" x14ac:dyDescent="0.75">
      <c r="B171" s="4"/>
      <c r="C171" s="4"/>
      <c r="K171" s="144">
        <v>7</v>
      </c>
      <c r="L171" s="145">
        <v>166</v>
      </c>
      <c r="M171" s="146">
        <f t="shared" si="128"/>
        <v>166.98276000000013</v>
      </c>
      <c r="N171" s="146">
        <f t="shared" si="129"/>
        <v>61.274979736917302</v>
      </c>
      <c r="O171" s="146">
        <f t="shared" si="130"/>
        <v>28.831075000000034</v>
      </c>
      <c r="P171" s="146">
        <f t="shared" si="131"/>
        <v>7.8039517499999986</v>
      </c>
      <c r="Q171" s="146">
        <f t="shared" si="132"/>
        <v>111.01444528536649</v>
      </c>
      <c r="R171" s="146">
        <f t="shared" si="124"/>
        <v>277.99720528536659</v>
      </c>
      <c r="S171" s="147">
        <f t="shared" si="133"/>
        <v>133.99720528536659</v>
      </c>
      <c r="U171" s="43">
        <f t="shared" si="134"/>
        <v>9.4999999999999893</v>
      </c>
      <c r="V171" s="47">
        <f t="shared" si="135"/>
        <v>11.500000000000011</v>
      </c>
      <c r="W171" s="47">
        <f t="shared" si="136"/>
        <v>20.6807752034209</v>
      </c>
      <c r="X171" s="47">
        <f t="shared" si="137"/>
        <v>9.5750293624637663</v>
      </c>
      <c r="Y171" s="57">
        <f t="shared" si="138"/>
        <v>19.12919880644704</v>
      </c>
      <c r="Z171" s="47">
        <f t="shared" si="139"/>
        <v>9.9397058823529303</v>
      </c>
      <c r="AA171" s="57">
        <f t="shared" si="140"/>
        <v>18.837066004684537</v>
      </c>
      <c r="AB171" s="46">
        <f t="shared" si="141"/>
        <v>10.008367647058813</v>
      </c>
      <c r="AD171" s="167">
        <f t="shared" si="142"/>
        <v>83.491380000000063</v>
      </c>
      <c r="AE171" s="119">
        <f t="shared" si="143"/>
        <v>0.76635973691736581</v>
      </c>
      <c r="AF171" s="119">
        <f t="shared" si="144"/>
        <v>333.96552000000025</v>
      </c>
      <c r="AG171" s="119">
        <f t="shared" si="145"/>
        <v>251.24049973691757</v>
      </c>
      <c r="AH171" s="119">
        <f t="shared" si="146"/>
        <v>57.056136043910946</v>
      </c>
      <c r="AI171" s="168">
        <f t="shared" si="147"/>
        <v>116.67392279391112</v>
      </c>
      <c r="AJ171" s="136"/>
      <c r="AK171" s="58">
        <f t="shared" si="148"/>
        <v>-83.491380000000063</v>
      </c>
      <c r="AL171" s="59">
        <f t="shared" si="125"/>
        <v>-133.23084554844922</v>
      </c>
      <c r="AM171" s="64">
        <f t="shared" si="149"/>
        <v>166.98276000000013</v>
      </c>
      <c r="AN171" s="64">
        <f t="shared" si="126"/>
        <v>117.24329445155098</v>
      </c>
      <c r="AO171" s="59">
        <f t="shared" si="150"/>
        <v>-4.218843693006356</v>
      </c>
      <c r="AP171" s="60">
        <f t="shared" si="127"/>
        <v>-17.323282491455473</v>
      </c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</row>
    <row r="172" spans="2:55" ht="35.1" customHeight="1" x14ac:dyDescent="0.75">
      <c r="B172" s="4"/>
      <c r="C172" s="4"/>
      <c r="K172" s="144">
        <v>7</v>
      </c>
      <c r="L172" s="145">
        <v>167</v>
      </c>
      <c r="M172" s="146">
        <f t="shared" si="128"/>
        <v>184.49278674270312</v>
      </c>
      <c r="N172" s="146">
        <f t="shared" si="129"/>
        <v>67.70035283442752</v>
      </c>
      <c r="O172" s="146">
        <f t="shared" si="130"/>
        <v>31.854338564878681</v>
      </c>
      <c r="P172" s="146">
        <f t="shared" si="131"/>
        <v>8.622284156538635</v>
      </c>
      <c r="Q172" s="146">
        <f t="shared" si="132"/>
        <v>122.65556264247031</v>
      </c>
      <c r="R172" s="146">
        <f t="shared" si="124"/>
        <v>307.14834938517345</v>
      </c>
      <c r="S172" s="147">
        <f t="shared" si="133"/>
        <v>163.14834938517345</v>
      </c>
      <c r="U172" s="43">
        <f t="shared" si="134"/>
        <v>8.294095225512585</v>
      </c>
      <c r="V172" s="47">
        <f t="shared" si="135"/>
        <v>12.705904774487415</v>
      </c>
      <c r="W172" s="47">
        <f t="shared" si="136"/>
        <v>20.647300881131379</v>
      </c>
      <c r="X172" s="47">
        <f t="shared" si="137"/>
        <v>8.3769922633173888</v>
      </c>
      <c r="Y172" s="57">
        <f t="shared" si="138"/>
        <v>18.933024189801625</v>
      </c>
      <c r="Z172" s="47">
        <f t="shared" si="139"/>
        <v>8.7799092315959282</v>
      </c>
      <c r="AA172" s="57">
        <f t="shared" si="140"/>
        <v>18.610257967132188</v>
      </c>
      <c r="AB172" s="46">
        <f t="shared" si="141"/>
        <v>8.8557709571612495</v>
      </c>
      <c r="AD172" s="167">
        <f t="shared" si="142"/>
        <v>92.246393371351559</v>
      </c>
      <c r="AE172" s="119">
        <f t="shared" si="143"/>
        <v>15.946746205779078</v>
      </c>
      <c r="AF172" s="119">
        <f t="shared" si="144"/>
        <v>368.98557348540623</v>
      </c>
      <c r="AG172" s="119">
        <f t="shared" si="145"/>
        <v>292.68592631983375</v>
      </c>
      <c r="AH172" s="119">
        <f t="shared" si="146"/>
        <v>63.039115771663553</v>
      </c>
      <c r="AI172" s="168">
        <f t="shared" si="147"/>
        <v>144.00852523578396</v>
      </c>
      <c r="AJ172" s="136"/>
      <c r="AK172" s="58">
        <f t="shared" si="148"/>
        <v>-92.246393371351559</v>
      </c>
      <c r="AL172" s="59">
        <f t="shared" si="125"/>
        <v>-147.20160317939437</v>
      </c>
      <c r="AM172" s="64">
        <f t="shared" si="149"/>
        <v>184.49278674270312</v>
      </c>
      <c r="AN172" s="64">
        <f t="shared" si="126"/>
        <v>129.53757693466031</v>
      </c>
      <c r="AO172" s="59">
        <f t="shared" si="150"/>
        <v>-4.6612370627639663</v>
      </c>
      <c r="AP172" s="60">
        <f t="shared" si="127"/>
        <v>-19.139824149389483</v>
      </c>
      <c r="AZ172" s="4"/>
      <c r="BA172" s="4"/>
      <c r="BB172" s="4"/>
      <c r="BC172" s="4"/>
    </row>
    <row r="173" spans="2:55" ht="35.1" customHeight="1" x14ac:dyDescent="0.75">
      <c r="B173" s="4"/>
      <c r="C173" s="4"/>
      <c r="K173" s="148">
        <v>7</v>
      </c>
      <c r="L173" s="149">
        <v>168</v>
      </c>
      <c r="M173" s="150">
        <f t="shared" si="128"/>
        <v>203.28335999999985</v>
      </c>
      <c r="N173" s="150">
        <f t="shared" si="129"/>
        <v>74.595627505812246</v>
      </c>
      <c r="O173" s="150">
        <f t="shared" si="130"/>
        <v>35.098699999999987</v>
      </c>
      <c r="P173" s="150">
        <f t="shared" si="131"/>
        <v>9.5004629999999839</v>
      </c>
      <c r="Q173" s="150">
        <f t="shared" si="132"/>
        <v>135.14802034740248</v>
      </c>
      <c r="R173" s="146">
        <f t="shared" si="124"/>
        <v>338.4313803474023</v>
      </c>
      <c r="S173" s="151">
        <f t="shared" si="133"/>
        <v>194.4313803474023</v>
      </c>
      <c r="U173" s="44">
        <f t="shared" si="134"/>
        <v>7.0000000000000089</v>
      </c>
      <c r="V173" s="45">
        <f t="shared" si="135"/>
        <v>13.999999999999991</v>
      </c>
      <c r="W173" s="45">
        <f t="shared" si="136"/>
        <v>20.611378508512399</v>
      </c>
      <c r="X173" s="45">
        <f t="shared" si="137"/>
        <v>7.0913400934341722</v>
      </c>
      <c r="Y173" s="139">
        <f t="shared" si="138"/>
        <v>18.722502894805093</v>
      </c>
      <c r="Z173" s="45">
        <f t="shared" si="139"/>
        <v>7.5352941176470676</v>
      </c>
      <c r="AA173" s="139">
        <f t="shared" si="140"/>
        <v>18.366862962224658</v>
      </c>
      <c r="AB173" s="140">
        <f t="shared" si="141"/>
        <v>7.6188823529411849</v>
      </c>
      <c r="AD173" s="169">
        <f t="shared" si="142"/>
        <v>101.64167999999992</v>
      </c>
      <c r="AE173" s="170">
        <f t="shared" si="143"/>
        <v>32.237307505812169</v>
      </c>
      <c r="AF173" s="170">
        <f t="shared" si="144"/>
        <v>406.56671999999969</v>
      </c>
      <c r="AG173" s="170">
        <f t="shared" si="145"/>
        <v>337.16234750581191</v>
      </c>
      <c r="AH173" s="170">
        <f t="shared" si="146"/>
        <v>69.459643879543648</v>
      </c>
      <c r="AI173" s="171">
        <f t="shared" si="147"/>
        <v>173.34216687954347</v>
      </c>
      <c r="AJ173" s="136"/>
      <c r="AK173" s="61">
        <f t="shared" si="148"/>
        <v>-101.64167999999992</v>
      </c>
      <c r="AL173" s="62">
        <f t="shared" si="125"/>
        <v>-162.19407284159013</v>
      </c>
      <c r="AM173" s="65">
        <f t="shared" si="149"/>
        <v>203.28335999999985</v>
      </c>
      <c r="AN173" s="65">
        <f t="shared" si="126"/>
        <v>142.73096715840961</v>
      </c>
      <c r="AO173" s="62">
        <f t="shared" si="150"/>
        <v>-5.1359836262685974</v>
      </c>
      <c r="AP173" s="63">
        <f t="shared" si="127"/>
        <v>-21.089213467858826</v>
      </c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</row>
    <row r="174" spans="2:55" ht="35.1" customHeight="1" x14ac:dyDescent="0.75">
      <c r="B174" s="4"/>
      <c r="C174" s="4"/>
      <c r="K174" s="3"/>
      <c r="L174" s="3"/>
      <c r="M174" s="3"/>
      <c r="N174" s="3"/>
      <c r="O174" s="3"/>
      <c r="P174" s="3"/>
      <c r="Q174" s="3"/>
      <c r="R174" s="3"/>
      <c r="S174" s="3"/>
      <c r="U174" s="138"/>
      <c r="V174" s="138"/>
      <c r="W174" s="138"/>
      <c r="X174" s="138"/>
      <c r="Y174" s="138"/>
      <c r="Z174" s="138"/>
      <c r="AA174" s="138"/>
      <c r="AB174" s="138"/>
      <c r="AD174" s="138"/>
      <c r="AE174" s="138"/>
      <c r="AF174" s="138"/>
      <c r="AG174" s="138"/>
      <c r="AH174" s="138"/>
      <c r="AI174" s="138"/>
      <c r="AJ174" s="136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</row>
    <row r="175" spans="2:55" ht="35.1" customHeight="1" x14ac:dyDescent="0.75">
      <c r="B175" s="4"/>
      <c r="C175" s="4"/>
      <c r="K175" s="127" t="s">
        <v>127</v>
      </c>
      <c r="L175" s="37" t="s">
        <v>128</v>
      </c>
      <c r="M175" s="94" t="s">
        <v>129</v>
      </c>
      <c r="N175" s="94" t="s">
        <v>130</v>
      </c>
      <c r="O175" s="94" t="s">
        <v>131</v>
      </c>
      <c r="P175" s="94" t="s">
        <v>132</v>
      </c>
      <c r="Q175" s="94" t="s">
        <v>203</v>
      </c>
      <c r="R175" s="94" t="s">
        <v>212</v>
      </c>
      <c r="S175" s="95" t="s">
        <v>209</v>
      </c>
      <c r="U175" s="104" t="s">
        <v>133</v>
      </c>
      <c r="V175" s="105" t="s">
        <v>134</v>
      </c>
      <c r="W175" s="105" t="s">
        <v>135</v>
      </c>
      <c r="X175" s="105" t="s">
        <v>136</v>
      </c>
      <c r="Y175" s="105" t="s">
        <v>137</v>
      </c>
      <c r="Z175" s="105" t="s">
        <v>138</v>
      </c>
      <c r="AA175" s="105" t="s">
        <v>139</v>
      </c>
      <c r="AB175" s="106" t="s">
        <v>140</v>
      </c>
      <c r="AD175" s="99" t="s">
        <v>141</v>
      </c>
      <c r="AE175" s="100" t="s">
        <v>142</v>
      </c>
      <c r="AF175" s="100" t="s">
        <v>143</v>
      </c>
      <c r="AG175" s="100" t="s">
        <v>144</v>
      </c>
      <c r="AH175" s="100" t="s">
        <v>145</v>
      </c>
      <c r="AI175" s="101" t="s">
        <v>146</v>
      </c>
      <c r="AJ175" s="136"/>
      <c r="AK175" s="93" t="s">
        <v>147</v>
      </c>
      <c r="AL175" s="94" t="s">
        <v>148</v>
      </c>
      <c r="AM175" s="94" t="s">
        <v>149</v>
      </c>
      <c r="AN175" s="94" t="s">
        <v>150</v>
      </c>
      <c r="AO175" s="94" t="s">
        <v>151</v>
      </c>
      <c r="AP175" s="95" t="s">
        <v>152</v>
      </c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</row>
    <row r="176" spans="2:55" ht="35.1" customHeight="1" x14ac:dyDescent="0.75">
      <c r="B176" s="4"/>
      <c r="C176" s="4"/>
      <c r="K176" s="160">
        <f>K35</f>
        <v>2</v>
      </c>
      <c r="L176" s="161">
        <f>L35</f>
        <v>30</v>
      </c>
      <c r="M176" s="91">
        <f t="shared" ref="M176:S176" si="151">MAX(M$6:M$173)</f>
        <v>290.04074726757892</v>
      </c>
      <c r="N176" s="91">
        <f t="shared" si="151"/>
        <v>106.43159157089772</v>
      </c>
      <c r="O176" s="91">
        <f t="shared" si="151"/>
        <v>50.078143022235452</v>
      </c>
      <c r="P176" s="91">
        <f t="shared" si="151"/>
        <v>13.555075968382175</v>
      </c>
      <c r="Q176" s="91">
        <f t="shared" si="151"/>
        <v>192.82656885096057</v>
      </c>
      <c r="R176" s="91">
        <f t="shared" si="151"/>
        <v>482.86731611853952</v>
      </c>
      <c r="S176" s="92">
        <f t="shared" si="151"/>
        <v>338.86731611853952</v>
      </c>
      <c r="U176" s="102">
        <f t="shared" ref="U176:AB176" si="152">MAX(U$6:U$173)</f>
        <v>12.974927912181824</v>
      </c>
      <c r="V176" s="97">
        <f t="shared" si="152"/>
        <v>19.974927912181823</v>
      </c>
      <c r="W176" s="97">
        <f t="shared" si="152"/>
        <v>20.777234608281184</v>
      </c>
      <c r="X176" s="97">
        <f t="shared" si="152"/>
        <v>13.027285828918767</v>
      </c>
      <c r="Y176" s="97">
        <f t="shared" si="152"/>
        <v>19.694494396500975</v>
      </c>
      <c r="Z176" s="97">
        <f t="shared" si="152"/>
        <v>13.281768903774871</v>
      </c>
      <c r="AA176" s="97">
        <f t="shared" si="152"/>
        <v>19.490634675339205</v>
      </c>
      <c r="AB176" s="103">
        <f t="shared" si="152"/>
        <v>13.329683304769787</v>
      </c>
      <c r="AD176" s="102">
        <f t="shared" ref="AD176:AI176" si="153">MAX(AD$6:AD$173)</f>
        <v>145.02037363378946</v>
      </c>
      <c r="AE176" s="97">
        <f t="shared" si="153"/>
        <v>107.45196520468718</v>
      </c>
      <c r="AF176" s="97">
        <f t="shared" si="153"/>
        <v>580.08149453515784</v>
      </c>
      <c r="AG176" s="97">
        <f t="shared" si="153"/>
        <v>542.51308610605554</v>
      </c>
      <c r="AH176" s="97">
        <f t="shared" si="153"/>
        <v>99.10366994997905</v>
      </c>
      <c r="AI176" s="103">
        <f t="shared" si="153"/>
        <v>308.77763620817564</v>
      </c>
      <c r="AJ176" s="136"/>
      <c r="AK176" s="96">
        <f>MIN(AK$6:AK$173)</f>
        <v>-145.02037363378946</v>
      </c>
      <c r="AL176" s="97">
        <f>MIN(AL$6:AL$173)</f>
        <v>-231.41535091385234</v>
      </c>
      <c r="AM176" s="97">
        <f>MAX(AM$6:AM$173)</f>
        <v>290.04074726757892</v>
      </c>
      <c r="AN176" s="97">
        <f>MAX(AN$6:AN$173)</f>
        <v>203.64576998751602</v>
      </c>
      <c r="AO176" s="97">
        <f>MIN(AO$6:AO$173)</f>
        <v>-7.3279216209186728</v>
      </c>
      <c r="AP176" s="98">
        <f>MIN(AP$6:AP$173)</f>
        <v>-30.089679910363884</v>
      </c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</row>
    <row r="177" spans="2:42" ht="35.1" customHeight="1" x14ac:dyDescent="0.75">
      <c r="B177" s="4"/>
      <c r="C177" s="4"/>
      <c r="K177" s="128"/>
      <c r="L177" s="38"/>
      <c r="M177" s="158"/>
      <c r="N177" s="158"/>
      <c r="O177" s="158"/>
      <c r="P177" s="158"/>
      <c r="Q177" s="158"/>
      <c r="R177" s="158"/>
      <c r="S177" s="159"/>
      <c r="U177" s="48"/>
      <c r="V177" s="49"/>
      <c r="W177" s="49"/>
      <c r="X177" s="49"/>
      <c r="Y177" s="49"/>
      <c r="Z177" s="49"/>
      <c r="AA177" s="49"/>
      <c r="AB177" s="50"/>
      <c r="AD177" s="116"/>
      <c r="AE177" s="117"/>
      <c r="AF177" s="117"/>
      <c r="AG177" s="117"/>
      <c r="AH177" s="117"/>
      <c r="AI177" s="118"/>
      <c r="AJ177" s="136"/>
      <c r="AK177" s="66"/>
      <c r="AL177" s="67"/>
      <c r="AM177" s="67"/>
      <c r="AN177" s="67"/>
      <c r="AO177" s="67"/>
      <c r="AP177" s="68"/>
    </row>
    <row r="178" spans="2:42" ht="35.1" customHeight="1" x14ac:dyDescent="0.75">
      <c r="B178" s="4"/>
      <c r="C178" s="4"/>
      <c r="K178" s="129" t="s">
        <v>153</v>
      </c>
      <c r="L178" s="39" t="s">
        <v>154</v>
      </c>
      <c r="M178" s="78" t="s">
        <v>155</v>
      </c>
      <c r="N178" s="78" t="s">
        <v>156</v>
      </c>
      <c r="O178" s="78" t="s">
        <v>157</v>
      </c>
      <c r="P178" s="78" t="s">
        <v>158</v>
      </c>
      <c r="Q178" s="78" t="s">
        <v>204</v>
      </c>
      <c r="R178" s="78" t="s">
        <v>213</v>
      </c>
      <c r="S178" s="79" t="s">
        <v>210</v>
      </c>
      <c r="U178" s="81" t="s">
        <v>159</v>
      </c>
      <c r="V178" s="82" t="s">
        <v>160</v>
      </c>
      <c r="W178" s="82" t="s">
        <v>135</v>
      </c>
      <c r="X178" s="82" t="s">
        <v>136</v>
      </c>
      <c r="Y178" s="82" t="s">
        <v>161</v>
      </c>
      <c r="Z178" s="82" t="s">
        <v>162</v>
      </c>
      <c r="AA178" s="82" t="s">
        <v>163</v>
      </c>
      <c r="AB178" s="83" t="s">
        <v>164</v>
      </c>
      <c r="AD178" s="87" t="s">
        <v>165</v>
      </c>
      <c r="AE178" s="78" t="s">
        <v>166</v>
      </c>
      <c r="AF178" s="78" t="s">
        <v>167</v>
      </c>
      <c r="AG178" s="78" t="s">
        <v>168</v>
      </c>
      <c r="AH178" s="78" t="s">
        <v>169</v>
      </c>
      <c r="AI178" s="88" t="s">
        <v>170</v>
      </c>
      <c r="AJ178" s="136"/>
      <c r="AK178" s="80" t="s">
        <v>171</v>
      </c>
      <c r="AL178" s="78" t="s">
        <v>172</v>
      </c>
      <c r="AM178" s="78" t="s">
        <v>173</v>
      </c>
      <c r="AN178" s="78" t="s">
        <v>174</v>
      </c>
      <c r="AO178" s="78" t="s">
        <v>175</v>
      </c>
      <c r="AP178" s="79" t="s">
        <v>176</v>
      </c>
    </row>
    <row r="179" spans="2:42" ht="35.1" customHeight="1" x14ac:dyDescent="0.75">
      <c r="B179" s="4"/>
      <c r="C179" s="4"/>
      <c r="K179" s="162">
        <f>K119</f>
        <v>5</v>
      </c>
      <c r="L179" s="228">
        <f>L119</f>
        <v>114</v>
      </c>
      <c r="M179" s="76">
        <f t="shared" ref="M179:S179" si="154">MIN(M$6:M$173)</f>
        <v>116.52597273242097</v>
      </c>
      <c r="N179" s="76">
        <f t="shared" si="154"/>
        <v>42.759663440726861</v>
      </c>
      <c r="O179" s="76">
        <f t="shared" si="154"/>
        <v>20.119256977764561</v>
      </c>
      <c r="P179" s="76">
        <f t="shared" si="154"/>
        <v>5.4458500316178027</v>
      </c>
      <c r="Q179" s="76">
        <f t="shared" si="154"/>
        <v>77.469471843844502</v>
      </c>
      <c r="R179" s="76">
        <f t="shared" si="154"/>
        <v>193.99544457626547</v>
      </c>
      <c r="S179" s="77">
        <f t="shared" si="154"/>
        <v>49.99544457626547</v>
      </c>
      <c r="U179" s="84">
        <f t="shared" ref="U179:AB179" si="155">MIN(U$6:U$173)</f>
        <v>1.0250720878181765</v>
      </c>
      <c r="V179" s="85">
        <f t="shared" si="155"/>
        <v>8.0250720878181756</v>
      </c>
      <c r="W179" s="85">
        <f t="shared" si="155"/>
        <v>20.445522408743614</v>
      </c>
      <c r="X179" s="85">
        <f t="shared" si="155"/>
        <v>1.1553943579495594</v>
      </c>
      <c r="Y179" s="85">
        <f t="shared" si="155"/>
        <v>17.75051139310921</v>
      </c>
      <c r="Z179" s="85">
        <f t="shared" si="155"/>
        <v>1.7888193315192462</v>
      </c>
      <c r="AA179" s="85">
        <f t="shared" si="155"/>
        <v>17.243091249110112</v>
      </c>
      <c r="AB179" s="86">
        <f t="shared" si="155"/>
        <v>1.9080814011125669</v>
      </c>
      <c r="AD179" s="84">
        <f t="shared" ref="AD179:AI179" si="156">MIN(AD$6:AD$173)</f>
        <v>58.262986366210484</v>
      </c>
      <c r="AE179" s="85">
        <f t="shared" si="156"/>
        <v>-42.977350193062648</v>
      </c>
      <c r="AF179" s="85">
        <f t="shared" si="156"/>
        <v>233.05194546484194</v>
      </c>
      <c r="AG179" s="85">
        <f t="shared" si="156"/>
        <v>131.81160890556879</v>
      </c>
      <c r="AH179" s="85">
        <f t="shared" si="156"/>
        <v>39.815617809108332</v>
      </c>
      <c r="AI179" s="86">
        <f t="shared" si="156"/>
        <v>37.906697550911673</v>
      </c>
      <c r="AJ179" s="136"/>
      <c r="AK179" s="89">
        <f>MAX(AK$6:AK$173)</f>
        <v>-58.262986366210484</v>
      </c>
      <c r="AL179" s="85">
        <f>MAX(AL$6:AL$173)</f>
        <v>-92.972794769328118</v>
      </c>
      <c r="AM179" s="85">
        <f>MIN(AM$6:AM$173)</f>
        <v>116.52597273242097</v>
      </c>
      <c r="AN179" s="85">
        <f>MIN(AN$6:AN$173)</f>
        <v>81.816164329303319</v>
      </c>
      <c r="AO179" s="85">
        <f>MAX(AO$6:AO$173)</f>
        <v>-2.9440456316185291</v>
      </c>
      <c r="AP179" s="90">
        <f>MAX(AP$6:AP$173)</f>
        <v>-12.088747025353797</v>
      </c>
    </row>
    <row r="180" spans="2:42" ht="35.1" customHeight="1" x14ac:dyDescent="0.75">
      <c r="B180" s="4"/>
      <c r="C180" s="4"/>
      <c r="K180" s="128"/>
      <c r="L180" s="40"/>
      <c r="M180" s="152"/>
      <c r="N180" s="152"/>
      <c r="O180" s="152"/>
      <c r="P180" s="152"/>
      <c r="Q180" s="152"/>
      <c r="R180" s="152"/>
      <c r="S180" s="153"/>
      <c r="U180" s="48"/>
      <c r="V180" s="49"/>
      <c r="W180" s="49"/>
      <c r="X180" s="49"/>
      <c r="Y180" s="49"/>
      <c r="Z180" s="49"/>
      <c r="AA180" s="49"/>
      <c r="AB180" s="50"/>
      <c r="AD180" s="107"/>
      <c r="AE180" s="108"/>
      <c r="AF180" s="108"/>
      <c r="AG180" s="108"/>
      <c r="AH180" s="108"/>
      <c r="AI180" s="109"/>
      <c r="AJ180" s="136"/>
      <c r="AK180" s="72"/>
      <c r="AL180" s="67"/>
      <c r="AM180" s="67"/>
      <c r="AN180" s="67"/>
      <c r="AO180" s="67"/>
      <c r="AP180" s="68"/>
    </row>
    <row r="181" spans="2:42" ht="35.1" customHeight="1" x14ac:dyDescent="0.75">
      <c r="B181" s="4"/>
      <c r="C181" s="4"/>
      <c r="K181" s="128"/>
      <c r="L181" s="41"/>
      <c r="M181" s="154" t="s">
        <v>177</v>
      </c>
      <c r="N181" s="154" t="s">
        <v>178</v>
      </c>
      <c r="O181" s="154" t="s">
        <v>179</v>
      </c>
      <c r="P181" s="154" t="s">
        <v>180</v>
      </c>
      <c r="Q181" s="154" t="s">
        <v>178</v>
      </c>
      <c r="R181" s="154" t="s">
        <v>214</v>
      </c>
      <c r="S181" s="155" t="s">
        <v>211</v>
      </c>
      <c r="U181" s="51" t="s">
        <v>181</v>
      </c>
      <c r="V181" s="52" t="s">
        <v>182</v>
      </c>
      <c r="W181" s="52" t="s">
        <v>183</v>
      </c>
      <c r="X181" s="52" t="s">
        <v>184</v>
      </c>
      <c r="Y181" s="52" t="s">
        <v>185</v>
      </c>
      <c r="Z181" s="52" t="s">
        <v>186</v>
      </c>
      <c r="AA181" s="52" t="s">
        <v>187</v>
      </c>
      <c r="AB181" s="53" t="s">
        <v>188</v>
      </c>
      <c r="AD181" s="110" t="s">
        <v>189</v>
      </c>
      <c r="AE181" s="111" t="s">
        <v>190</v>
      </c>
      <c r="AF181" s="111" t="s">
        <v>191</v>
      </c>
      <c r="AG181" s="111" t="s">
        <v>192</v>
      </c>
      <c r="AH181" s="111" t="s">
        <v>193</v>
      </c>
      <c r="AI181" s="112" t="s">
        <v>194</v>
      </c>
      <c r="AJ181" s="136"/>
      <c r="AK181" s="69" t="s">
        <v>195</v>
      </c>
      <c r="AL181" s="70" t="s">
        <v>196</v>
      </c>
      <c r="AM181" s="70" t="s">
        <v>197</v>
      </c>
      <c r="AN181" s="70" t="s">
        <v>198</v>
      </c>
      <c r="AO181" s="70" t="s">
        <v>199</v>
      </c>
      <c r="AP181" s="71" t="s">
        <v>200</v>
      </c>
    </row>
    <row r="182" spans="2:42" ht="35.1" customHeight="1" x14ac:dyDescent="0.75">
      <c r="K182" s="130"/>
      <c r="L182" s="42"/>
      <c r="M182" s="156">
        <f t="shared" ref="M182:S182" si="157">AVERAGE(M$6:M$173)</f>
        <v>203.28335999999985</v>
      </c>
      <c r="N182" s="156">
        <f t="shared" si="157"/>
        <v>74.595627505812331</v>
      </c>
      <c r="O182" s="156">
        <f t="shared" si="157"/>
        <v>35.098700000000001</v>
      </c>
      <c r="P182" s="156">
        <f t="shared" si="157"/>
        <v>9.500462999999991</v>
      </c>
      <c r="Q182" s="156">
        <f t="shared" si="157"/>
        <v>135.14802034740256</v>
      </c>
      <c r="R182" s="156">
        <f t="shared" si="157"/>
        <v>338.43138034740235</v>
      </c>
      <c r="S182" s="157">
        <f t="shared" si="157"/>
        <v>194.43138034740264</v>
      </c>
      <c r="U182" s="54">
        <f t="shared" ref="U182:AB182" si="158">AVERAGE(U$6:U$173)</f>
        <v>6.9999999999999982</v>
      </c>
      <c r="V182" s="55">
        <f t="shared" si="158"/>
        <v>13.999999999999995</v>
      </c>
      <c r="W182" s="55">
        <f t="shared" si="158"/>
        <v>20.611378508512392</v>
      </c>
      <c r="X182" s="55">
        <f t="shared" si="158"/>
        <v>7.0913400934341633</v>
      </c>
      <c r="Y182" s="55">
        <f t="shared" si="158"/>
        <v>18.722502894805103</v>
      </c>
      <c r="Z182" s="55">
        <f t="shared" si="158"/>
        <v>7.5352941176470605</v>
      </c>
      <c r="AA182" s="55">
        <f t="shared" si="158"/>
        <v>18.366862962224666</v>
      </c>
      <c r="AB182" s="56">
        <f t="shared" si="158"/>
        <v>7.6188823529411724</v>
      </c>
      <c r="AD182" s="113">
        <f t="shared" ref="AD182:AI182" si="159">AVERAGE(AD$6:AD$173)</f>
        <v>101.64167999999992</v>
      </c>
      <c r="AE182" s="114">
        <f t="shared" si="159"/>
        <v>32.237307505812304</v>
      </c>
      <c r="AF182" s="114">
        <f t="shared" si="159"/>
        <v>406.56671999999969</v>
      </c>
      <c r="AG182" s="114">
        <f t="shared" si="159"/>
        <v>337.16234750581231</v>
      </c>
      <c r="AH182" s="114">
        <f t="shared" si="159"/>
        <v>69.459643879543691</v>
      </c>
      <c r="AI182" s="115">
        <f t="shared" si="159"/>
        <v>173.34216687954367</v>
      </c>
      <c r="AJ182" s="136"/>
      <c r="AK182" s="73">
        <f t="shared" ref="AK182:AP182" si="160">AVERAGE(AK$6:AK$173)</f>
        <v>-101.64167999999992</v>
      </c>
      <c r="AL182" s="74">
        <f t="shared" si="160"/>
        <v>-162.19407284159024</v>
      </c>
      <c r="AM182" s="74">
        <f t="shared" si="160"/>
        <v>203.28335999999985</v>
      </c>
      <c r="AN182" s="74">
        <f t="shared" si="160"/>
        <v>142.73096715840967</v>
      </c>
      <c r="AO182" s="74">
        <f t="shared" si="160"/>
        <v>-5.1359836262686063</v>
      </c>
      <c r="AP182" s="75">
        <f t="shared" si="160"/>
        <v>-21.089213467858873</v>
      </c>
    </row>
    <row r="183" spans="2:42" ht="35.1" customHeight="1" thickBot="1" x14ac:dyDescent="0.8">
      <c r="AJ183" s="136"/>
    </row>
    <row r="184" spans="2:42" ht="35.1" customHeight="1" x14ac:dyDescent="0.75">
      <c r="R184" s="1" t="s">
        <v>205</v>
      </c>
      <c r="AJ184" s="136"/>
      <c r="AK184" s="322" t="s">
        <v>201</v>
      </c>
      <c r="AL184" s="323"/>
      <c r="AM184" s="326" t="s">
        <v>202</v>
      </c>
      <c r="AN184" s="327"/>
      <c r="AO184" s="322" t="s">
        <v>201</v>
      </c>
      <c r="AP184" s="323"/>
    </row>
    <row r="185" spans="2:42" ht="35.1" customHeight="1" thickBot="1" x14ac:dyDescent="0.8">
      <c r="AJ185" s="136"/>
      <c r="AK185" s="324"/>
      <c r="AL185" s="325"/>
      <c r="AM185" s="328"/>
      <c r="AN185" s="329"/>
      <c r="AO185" s="324"/>
      <c r="AP185" s="325"/>
    </row>
    <row r="186" spans="2:42" ht="35.1" customHeight="1" x14ac:dyDescent="0.75">
      <c r="AJ186" s="136"/>
    </row>
    <row r="187" spans="2:42" ht="35.1" customHeight="1" x14ac:dyDescent="0.75">
      <c r="AJ187" s="136"/>
    </row>
    <row r="188" spans="2:42" ht="35.1" customHeight="1" x14ac:dyDescent="0.75">
      <c r="AJ188" s="136"/>
    </row>
    <row r="189" spans="2:42" ht="35.1" customHeight="1" x14ac:dyDescent="0.75">
      <c r="AJ189" s="136"/>
    </row>
    <row r="190" spans="2:42" ht="35.1" customHeight="1" x14ac:dyDescent="0.75">
      <c r="AJ190" s="136"/>
    </row>
    <row r="191" spans="2:42" ht="35.1" customHeight="1" x14ac:dyDescent="0.75">
      <c r="AJ191" s="136"/>
    </row>
    <row r="192" spans="2:42" ht="35.1" customHeight="1" x14ac:dyDescent="0.75">
      <c r="AJ192" s="136"/>
    </row>
    <row r="193" spans="36:36" ht="35.1" customHeight="1" x14ac:dyDescent="0.75">
      <c r="AJ193" s="136"/>
    </row>
    <row r="194" spans="36:36" ht="35.1" customHeight="1" x14ac:dyDescent="0.75">
      <c r="AJ194" s="136"/>
    </row>
    <row r="195" spans="36:36" ht="35.1" customHeight="1" x14ac:dyDescent="0.75">
      <c r="AJ195" s="136"/>
    </row>
    <row r="196" spans="36:36" ht="35.1" customHeight="1" x14ac:dyDescent="0.75">
      <c r="AJ196" s="136"/>
    </row>
    <row r="197" spans="36:36" ht="35.1" customHeight="1" x14ac:dyDescent="0.75">
      <c r="AJ197" s="136"/>
    </row>
    <row r="198" spans="36:36" ht="35.1" customHeight="1" x14ac:dyDescent="0.75">
      <c r="AJ198" s="136"/>
    </row>
    <row r="199" spans="36:36" ht="35.1" customHeight="1" x14ac:dyDescent="0.75">
      <c r="AJ199" s="136"/>
    </row>
    <row r="200" spans="36:36" ht="35.1" customHeight="1" x14ac:dyDescent="0.75">
      <c r="AJ200" s="136"/>
    </row>
    <row r="201" spans="36:36" ht="35.1" customHeight="1" x14ac:dyDescent="0.75">
      <c r="AJ201" s="136"/>
    </row>
    <row r="202" spans="36:36" ht="35.1" customHeight="1" x14ac:dyDescent="0.75">
      <c r="AJ202" s="136"/>
    </row>
    <row r="203" spans="36:36" ht="35.1" customHeight="1" x14ac:dyDescent="0.75">
      <c r="AJ203" s="136"/>
    </row>
    <row r="204" spans="36:36" ht="35.1" customHeight="1" x14ac:dyDescent="0.75">
      <c r="AJ204" s="136"/>
    </row>
    <row r="205" spans="36:36" ht="35.1" customHeight="1" x14ac:dyDescent="0.75">
      <c r="AJ205" s="136"/>
    </row>
    <row r="206" spans="36:36" ht="35.1" customHeight="1" x14ac:dyDescent="0.75">
      <c r="AJ206" s="136"/>
    </row>
    <row r="207" spans="36:36" ht="35.1" customHeight="1" x14ac:dyDescent="0.75">
      <c r="AJ207" s="136"/>
    </row>
    <row r="208" spans="36:36" ht="35.1" customHeight="1" x14ac:dyDescent="0.75">
      <c r="AJ208" s="136"/>
    </row>
    <row r="209" spans="4:36" ht="35.1" customHeight="1" x14ac:dyDescent="0.75">
      <c r="AJ209" s="136"/>
    </row>
    <row r="210" spans="4:36" ht="35.1" customHeight="1" x14ac:dyDescent="0.75">
      <c r="AJ210" s="136"/>
    </row>
    <row r="211" spans="4:36" ht="35.1" customHeight="1" x14ac:dyDescent="0.75">
      <c r="AJ211" s="136"/>
    </row>
    <row r="212" spans="4:36" ht="35.1" customHeight="1" x14ac:dyDescent="0.75">
      <c r="AJ212" s="136"/>
    </row>
    <row r="213" spans="4:36" ht="35.1" customHeight="1" x14ac:dyDescent="0.75">
      <c r="AJ213" s="136"/>
    </row>
    <row r="219" spans="4:36" ht="35.1" customHeight="1" x14ac:dyDescent="0.35">
      <c r="D219" s="1"/>
    </row>
    <row r="220" spans="4:36" ht="35.1" customHeight="1" x14ac:dyDescent="0.35">
      <c r="D220" s="1"/>
    </row>
    <row r="221" spans="4:36" ht="35.1" customHeight="1" x14ac:dyDescent="0.35">
      <c r="D221" s="1"/>
    </row>
    <row r="222" spans="4:36" ht="35.1" customHeight="1" x14ac:dyDescent="0.35">
      <c r="D222" s="1"/>
    </row>
    <row r="223" spans="4:36" ht="35.1" customHeight="1" x14ac:dyDescent="0.35">
      <c r="D223" s="1"/>
    </row>
    <row r="224" spans="4:36" ht="35.1" customHeight="1" x14ac:dyDescent="0.35">
      <c r="D224" s="1"/>
    </row>
    <row r="225" spans="4:23" ht="35.1" customHeight="1" x14ac:dyDescent="0.35">
      <c r="D225" s="1"/>
    </row>
    <row r="226" spans="4:23" ht="35.1" customHeight="1" x14ac:dyDescent="0.35">
      <c r="D226" s="1"/>
    </row>
    <row r="227" spans="4:23" ht="35.1" customHeight="1" x14ac:dyDescent="0.35">
      <c r="D227" s="1"/>
    </row>
    <row r="228" spans="4:23" ht="35.1" customHeight="1" x14ac:dyDescent="0.35">
      <c r="D228" s="1"/>
    </row>
    <row r="229" spans="4:23" ht="35.1" customHeight="1" x14ac:dyDescent="0.35">
      <c r="D229" s="1"/>
    </row>
    <row r="230" spans="4:23" ht="35.1" customHeight="1" x14ac:dyDescent="0.35">
      <c r="D230" s="1"/>
    </row>
    <row r="231" spans="4:23" ht="35.1" customHeight="1" x14ac:dyDescent="0.35">
      <c r="D231" s="1"/>
    </row>
    <row r="232" spans="4:23" ht="35.1" customHeight="1" x14ac:dyDescent="0.35">
      <c r="D232" s="1"/>
    </row>
    <row r="233" spans="4:23" ht="35.1" customHeight="1" x14ac:dyDescent="0.35">
      <c r="D233" s="1"/>
    </row>
    <row r="234" spans="4:23" ht="35.1" customHeight="1" x14ac:dyDescent="0.35">
      <c r="D234" s="1"/>
    </row>
    <row r="235" spans="4:23" ht="35.1" customHeight="1" x14ac:dyDescent="0.35">
      <c r="D235" s="1"/>
    </row>
    <row r="236" spans="4:23" ht="35.1" customHeight="1" x14ac:dyDescent="0.35">
      <c r="D236" s="1"/>
    </row>
    <row r="237" spans="4:23" ht="35.1" customHeight="1" thickBot="1" x14ac:dyDescent="0.4">
      <c r="D237" s="1"/>
    </row>
    <row r="238" spans="4:23" ht="35.1" customHeight="1" thickBot="1" x14ac:dyDescent="0.4">
      <c r="D238" s="1"/>
      <c r="V238" s="402" t="s">
        <v>215</v>
      </c>
      <c r="W238" s="403"/>
    </row>
    <row r="239" spans="4:23" ht="35.1" customHeight="1" x14ac:dyDescent="0.35">
      <c r="D239" s="1"/>
      <c r="V239" s="400" t="s">
        <v>216</v>
      </c>
      <c r="W239" s="404">
        <f>Q182/R182</f>
        <v>0.39933655150025421</v>
      </c>
    </row>
    <row r="240" spans="4:23" ht="35.1" customHeight="1" x14ac:dyDescent="0.35">
      <c r="D240" s="1"/>
      <c r="V240" s="400" t="s">
        <v>219</v>
      </c>
      <c r="W240" s="404">
        <f>O182/R182</f>
        <v>0.1037099454665549</v>
      </c>
    </row>
    <row r="241" spans="22:23" ht="35.1" customHeight="1" x14ac:dyDescent="0.35">
      <c r="V241" s="400" t="s">
        <v>217</v>
      </c>
      <c r="W241" s="404">
        <f>P182/R182</f>
        <v>2.8072051091266106E-2</v>
      </c>
    </row>
    <row r="242" spans="22:23" ht="35.1" customHeight="1" thickBot="1" x14ac:dyDescent="0.4">
      <c r="V242" s="401" t="s">
        <v>218</v>
      </c>
      <c r="W242" s="405">
        <f>M182/R182</f>
        <v>0.60066344849974596</v>
      </c>
    </row>
  </sheetData>
  <mergeCells count="106">
    <mergeCell ref="C5:E5"/>
    <mergeCell ref="C14:E14"/>
    <mergeCell ref="C19:E19"/>
    <mergeCell ref="I28:I29"/>
    <mergeCell ref="H28:H29"/>
    <mergeCell ref="G28:G29"/>
    <mergeCell ref="F28:F29"/>
    <mergeCell ref="C21:D21"/>
    <mergeCell ref="C6:D6"/>
    <mergeCell ref="C28:C29"/>
    <mergeCell ref="E28:E29"/>
    <mergeCell ref="D28:D29"/>
    <mergeCell ref="I64:I65"/>
    <mergeCell ref="H64:H65"/>
    <mergeCell ref="G64:G65"/>
    <mergeCell ref="F64:F65"/>
    <mergeCell ref="E64:E65"/>
    <mergeCell ref="D64:D65"/>
    <mergeCell ref="C64:C65"/>
    <mergeCell ref="C26:I27"/>
    <mergeCell ref="C48:I49"/>
    <mergeCell ref="AK184:AL185"/>
    <mergeCell ref="AM184:AN185"/>
    <mergeCell ref="AO184:AP185"/>
    <mergeCell ref="C93:I94"/>
    <mergeCell ref="I50:I51"/>
    <mergeCell ref="H50:H51"/>
    <mergeCell ref="G50:G51"/>
    <mergeCell ref="F50:F51"/>
    <mergeCell ref="E50:E51"/>
    <mergeCell ref="D50:D51"/>
    <mergeCell ref="H84:I85"/>
    <mergeCell ref="H86:I87"/>
    <mergeCell ref="H88:I89"/>
    <mergeCell ref="H90:I91"/>
    <mergeCell ref="C115:D116"/>
    <mergeCell ref="C62:I63"/>
    <mergeCell ref="C80:I81"/>
    <mergeCell ref="C82:F83"/>
    <mergeCell ref="C84:F85"/>
    <mergeCell ref="C86:F87"/>
    <mergeCell ref="C88:F89"/>
    <mergeCell ref="C90:F91"/>
    <mergeCell ref="C110:C111"/>
    <mergeCell ref="C112:C113"/>
    <mergeCell ref="C101:F102"/>
    <mergeCell ref="C74:I75"/>
    <mergeCell ref="H82:I83"/>
    <mergeCell ref="D110:E111"/>
    <mergeCell ref="D112:E113"/>
    <mergeCell ref="D108:E109"/>
    <mergeCell ref="G108:I109"/>
    <mergeCell ref="G110:I111"/>
    <mergeCell ref="G112:I113"/>
    <mergeCell ref="C106:I107"/>
    <mergeCell ref="C108:C109"/>
    <mergeCell ref="C103:F104"/>
    <mergeCell ref="H103:I104"/>
    <mergeCell ref="C99:F100"/>
    <mergeCell ref="AM3:AM5"/>
    <mergeCell ref="AN3:AN5"/>
    <mergeCell ref="AO3:AO5"/>
    <mergeCell ref="AP3:AP5"/>
    <mergeCell ref="S1:S2"/>
    <mergeCell ref="AK1:AP2"/>
    <mergeCell ref="AF1:AG2"/>
    <mergeCell ref="X1:Z2"/>
    <mergeCell ref="AF3:AF5"/>
    <mergeCell ref="AG3:AG5"/>
    <mergeCell ref="AH3:AH5"/>
    <mergeCell ref="AI3:AI5"/>
    <mergeCell ref="AK3:AK5"/>
    <mergeCell ref="AL3:AL5"/>
    <mergeCell ref="X3:X5"/>
    <mergeCell ref="Y3:Y5"/>
    <mergeCell ref="Z3:Z5"/>
    <mergeCell ref="AA3:AA5"/>
    <mergeCell ref="AB3:AB5"/>
    <mergeCell ref="AD3:AD5"/>
    <mergeCell ref="S3:S5"/>
    <mergeCell ref="C1:E2"/>
    <mergeCell ref="C50:C51"/>
    <mergeCell ref="R3:R5"/>
    <mergeCell ref="J1:J1048576"/>
    <mergeCell ref="C3:E4"/>
    <mergeCell ref="W1:W2"/>
    <mergeCell ref="AE1:AE2"/>
    <mergeCell ref="AH1:AI2"/>
    <mergeCell ref="K3:K5"/>
    <mergeCell ref="L3:L5"/>
    <mergeCell ref="M3:M5"/>
    <mergeCell ref="N3:N5"/>
    <mergeCell ref="O3:O5"/>
    <mergeCell ref="AE3:AE5"/>
    <mergeCell ref="U3:U5"/>
    <mergeCell ref="V3:V5"/>
    <mergeCell ref="W3:W5"/>
    <mergeCell ref="N1:P2"/>
    <mergeCell ref="P3:P5"/>
    <mergeCell ref="Q3:Q5"/>
    <mergeCell ref="C95:F96"/>
    <mergeCell ref="H95:I96"/>
    <mergeCell ref="H97:I98"/>
    <mergeCell ref="H99:I100"/>
    <mergeCell ref="H101:I102"/>
    <mergeCell ref="C97:F98"/>
  </mergeCells>
  <pageMargins left="0.7" right="0.7" top="0.75" bottom="0.75" header="0.3" footer="0.3"/>
  <pageSetup paperSize="9" orientation="portrait" verticalDpi="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7E16955FD80140B494391A4C7266DD" ma:contentTypeVersion="5" ma:contentTypeDescription="Create a new document." ma:contentTypeScope="" ma:versionID="8f3fbfa5b76151d9a3349b73db9b1a4f">
  <xsd:schema xmlns:xsd="http://www.w3.org/2001/XMLSchema" xmlns:xs="http://www.w3.org/2001/XMLSchema" xmlns:p="http://schemas.microsoft.com/office/2006/metadata/properties" xmlns:ns3="bed1d468-84d4-44a8-8d47-b92f0d4b6b19" xmlns:ns4="16b839ce-9081-4902-b691-fbb0248a64b8" targetNamespace="http://schemas.microsoft.com/office/2006/metadata/properties" ma:root="true" ma:fieldsID="b80d76cfb6fe32aafa5763041d4b83ef" ns3:_="" ns4:_="">
    <xsd:import namespace="bed1d468-84d4-44a8-8d47-b92f0d4b6b19"/>
    <xsd:import namespace="16b839ce-9081-4902-b691-fbb0248a64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1d468-84d4-44a8-8d47-b92f0d4b6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b839ce-9081-4902-b691-fbb0248a64b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04F3ED-6B85-4A96-AF8F-D1460D0B49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d1d468-84d4-44a8-8d47-b92f0d4b6b19"/>
    <ds:schemaRef ds:uri="16b839ce-9081-4902-b691-fbb0248a64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D257BC-E442-4845-AF33-352324F4D1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74A27B-5831-4F88-9450-C2AB6C344A30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16b839ce-9081-4902-b691-fbb0248a64b8"/>
    <ds:schemaRef ds:uri="bed1d468-84d4-44a8-8d47-b92f0d4b6b1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101v2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O'Donnell</dc:creator>
  <cp:keywords/>
  <dc:description/>
  <cp:lastModifiedBy>Alan Odonnell</cp:lastModifiedBy>
  <cp:revision/>
  <dcterms:created xsi:type="dcterms:W3CDTF">2022-02-04T09:39:23Z</dcterms:created>
  <dcterms:modified xsi:type="dcterms:W3CDTF">2022-02-20T23:55:23Z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0x0101002E7E16955FD80140B494391A4C7266DD</vt:lpwstr>
  </property>
</Properties>
</file>