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i\Documents\Studium\Praktika\Physik_Prak\BL\"/>
    </mc:Choice>
  </mc:AlternateContent>
  <xr:revisionPtr revIDLastSave="0" documentId="13_ncr:1_{920B2F69-0BB0-42BF-A5F9-B2849ECD2068}" xr6:coauthVersionLast="47" xr6:coauthVersionMax="47" xr10:uidLastSave="{00000000-0000-0000-0000-000000000000}"/>
  <bookViews>
    <workbookView xWindow="1509" yWindow="1509" windowWidth="14502" windowHeight="8837" xr2:uid="{C6569A82-1F8D-4396-8063-3B06AFB3A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J7" i="1"/>
  <c r="K22" i="1"/>
  <c r="J6" i="1"/>
  <c r="K21" i="1" a="1"/>
  <c r="K21" i="1" s="1"/>
  <c r="J5" i="1" a="1"/>
  <c r="J5" i="1" s="1"/>
  <c r="K20" i="1"/>
  <c r="H31" i="1"/>
  <c r="G32" i="1"/>
  <c r="G33" i="1"/>
  <c r="G34" i="1"/>
  <c r="G35" i="1"/>
  <c r="G31" i="1"/>
  <c r="H35" i="1"/>
  <c r="F35" i="1"/>
  <c r="F34" i="1"/>
  <c r="F33" i="1"/>
  <c r="H33" i="1" s="1"/>
  <c r="F32" i="1"/>
  <c r="H32" i="1" s="1"/>
  <c r="F31" i="1"/>
  <c r="E29" i="1"/>
  <c r="E19" i="1"/>
  <c r="H22" i="1"/>
  <c r="H21" i="1"/>
  <c r="G22" i="1"/>
  <c r="G23" i="1"/>
  <c r="G24" i="1"/>
  <c r="G25" i="1"/>
  <c r="H25" i="1" s="1"/>
  <c r="G21" i="1"/>
  <c r="F22" i="1"/>
  <c r="F23" i="1"/>
  <c r="H23" i="1" s="1"/>
  <c r="F24" i="1"/>
  <c r="F25" i="1"/>
  <c r="F21" i="1"/>
  <c r="J4" i="1"/>
  <c r="G6" i="1"/>
  <c r="G7" i="1"/>
  <c r="G9" i="1"/>
  <c r="G10" i="1"/>
  <c r="G11" i="1"/>
  <c r="G12" i="1"/>
  <c r="G5" i="1"/>
  <c r="F6" i="1"/>
  <c r="F7" i="1"/>
  <c r="F8" i="1"/>
  <c r="F9" i="1"/>
  <c r="F10" i="1"/>
  <c r="F11" i="1"/>
  <c r="F12" i="1"/>
  <c r="F13" i="1"/>
  <c r="F14" i="1"/>
  <c r="G14" i="1" s="1"/>
  <c r="E6" i="1"/>
  <c r="E7" i="1"/>
  <c r="E8" i="1"/>
  <c r="E9" i="1"/>
  <c r="E10" i="1"/>
  <c r="E11" i="1"/>
  <c r="E12" i="1"/>
  <c r="E13" i="1"/>
  <c r="G13" i="1" s="1"/>
  <c r="E14" i="1"/>
  <c r="F5" i="1"/>
  <c r="E5" i="1"/>
  <c r="H34" i="1" l="1"/>
  <c r="H24" i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<sst xmlns="http://schemas.openxmlformats.org/spreadsheetml/2006/main" count="51" uniqueCount="36">
  <si>
    <t>Aufgabe 1: Brennweite Sammellinse bestimmen</t>
  </si>
  <si>
    <t>no</t>
  </si>
  <si>
    <t>Fehlersammlung</t>
  </si>
  <si>
    <t>Schiene, auf dem Reiter sind</t>
  </si>
  <si>
    <t>1mm</t>
  </si>
  <si>
    <t>Meterstab für Koordinate Lichtquelle</t>
  </si>
  <si>
    <t>Messmittel</t>
  </si>
  <si>
    <t>kleinste Einheit</t>
  </si>
  <si>
    <t>Koordinate Linse [cm]</t>
  </si>
  <si>
    <t>Koordinate Schirm [cm]</t>
  </si>
  <si>
    <t>Aufgabe 2: Bestimmung der Brennweite Sammellinse durch Bessel</t>
  </si>
  <si>
    <t>f</t>
  </si>
  <si>
    <t>Koordinate Lichtquelle [cm]:</t>
  </si>
  <si>
    <t>g[cm]</t>
  </si>
  <si>
    <t>b [cm]</t>
  </si>
  <si>
    <t>f [cm]</t>
  </si>
  <si>
    <t>Anmerkung: Wenn zu Nahe, dann ist Bild sehr hell und Konturen und Scharfgestelltes lassen sich nicht mehr erkennen</t>
  </si>
  <si>
    <t>Mittelwert [cm]</t>
  </si>
  <si>
    <t>Standardabw. [cm]</t>
  </si>
  <si>
    <t>St. Dev. Mittelwert [cm]</t>
  </si>
  <si>
    <t>Delta f</t>
  </si>
  <si>
    <t>Koordinate Fuß [cm]:</t>
  </si>
  <si>
    <t>Koordinate Licht [cm]:</t>
  </si>
  <si>
    <t>KO Schirm [cm]</t>
  </si>
  <si>
    <t>1. KO scharf [cm]</t>
  </si>
  <si>
    <t>2. KO scharf [cm]</t>
  </si>
  <si>
    <t>Differenz a [cm]</t>
  </si>
  <si>
    <t>e</t>
  </si>
  <si>
    <t>Aufgabe 3: Bestimmung der Brennweite Streulinse durch Bessel</t>
  </si>
  <si>
    <t>f (Gesamtsystem)</t>
  </si>
  <si>
    <t>Studentfaktor F_s(0.05, 10)=2.228</t>
  </si>
  <si>
    <t>Studentfaktor F_s(0.05, 5)=2.57</t>
  </si>
  <si>
    <t>Anmerkung: System aus kleiner Sammellinse und kleiner Streulinse</t>
  </si>
  <si>
    <t>Große Sammellinse verwendet</t>
  </si>
  <si>
    <t>Kleine Sammellinse verwendet</t>
  </si>
  <si>
    <t>Anmerkung: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</si>
</sst>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E1B7-4219-4166-8ED3-0EC86D66D6A3}">
  <dimension ref="A2:M36"/>
  <sheetViews>
    <sheetView tabSelected="1" zoomScale="73" workbookViewId="0">
      <selection activeCell="J8" sqref="J8"/>
    </sheetView>
  </sheetViews>
  <sheetFormatPr defaultRowHeight="14.6" x14ac:dyDescent="0.4"/>
  <cols>
    <col min="1" max="1" width="11" customWidth="1"/>
    <col min="9" max="9" width="19.4609375" customWidth="1"/>
    <col min="10" max="10" width="17.53515625" customWidth="1"/>
  </cols>
  <sheetData>
    <row r="2" spans="1:13" x14ac:dyDescent="0.4">
      <c r="A2" t="s">
        <v>12</v>
      </c>
      <c r="B2">
        <v>85.2</v>
      </c>
      <c r="D2" t="s">
        <v>21</v>
      </c>
      <c r="E2">
        <v>100</v>
      </c>
    </row>
    <row r="3" spans="1:13" x14ac:dyDescent="0.4">
      <c r="A3" s="1" t="s">
        <v>0</v>
      </c>
      <c r="L3" s="1" t="s">
        <v>2</v>
      </c>
    </row>
    <row r="4" spans="1:13" x14ac:dyDescent="0.4">
      <c r="A4" t="s">
        <v>1</v>
      </c>
      <c r="B4" t="s">
        <v>9</v>
      </c>
      <c r="C4" t="s">
        <v>8</v>
      </c>
      <c r="E4" t="s">
        <v>13</v>
      </c>
      <c r="F4" t="s">
        <v>14</v>
      </c>
      <c r="G4" t="s">
        <v>15</v>
      </c>
      <c r="I4" s="2" t="s">
        <v>17</v>
      </c>
      <c r="J4" s="2">
        <f>SUM(G5:G14)/COUNT(G5:G14)</f>
        <v>6.8669138336905196</v>
      </c>
      <c r="L4" t="s">
        <v>6</v>
      </c>
      <c r="M4" t="s">
        <v>7</v>
      </c>
    </row>
    <row r="5" spans="1:13" x14ac:dyDescent="0.4">
      <c r="A5">
        <v>1</v>
      </c>
      <c r="B5">
        <v>47.4</v>
      </c>
      <c r="C5">
        <v>76.400000000000006</v>
      </c>
      <c r="E5">
        <f>ABS($B$2-C5)</f>
        <v>8.7999999999999972</v>
      </c>
      <c r="F5">
        <f>ABS(B5-$B$2)</f>
        <v>37.800000000000004</v>
      </c>
      <c r="G5">
        <f>(E5*F5)/(F5+E5)</f>
        <v>7.1381974248927023</v>
      </c>
      <c r="I5" s="2" t="s">
        <v>18</v>
      </c>
      <c r="J5" s="2" cm="1">
        <f t="array" ref="J5">SQRT(SUM(POWER(G5:G14-J4, 2))/9)</f>
        <v>0.19290035180111989</v>
      </c>
      <c r="L5" t="s">
        <v>3</v>
      </c>
      <c r="M5" t="s">
        <v>4</v>
      </c>
    </row>
    <row r="6" spans="1:13" x14ac:dyDescent="0.4">
      <c r="A6">
        <v>2</v>
      </c>
      <c r="B6">
        <v>29.5</v>
      </c>
      <c r="C6">
        <v>77.400000000000006</v>
      </c>
      <c r="E6">
        <f t="shared" ref="E6:E14" si="0">ABS($B$2-C6)</f>
        <v>7.7999999999999972</v>
      </c>
      <c r="F6">
        <f t="shared" ref="F6:F14" si="1">ABS(B6-$B$2)</f>
        <v>55.7</v>
      </c>
      <c r="G6">
        <f t="shared" ref="G6:G14" si="2">(E6*F6)/(F6+E6)</f>
        <v>6.8418897637795251</v>
      </c>
      <c r="I6" s="2" t="s">
        <v>19</v>
      </c>
      <c r="J6" s="2">
        <f>J5/SQRT(10)</f>
        <v>6.1000447313930256E-2</v>
      </c>
      <c r="L6" t="s">
        <v>5</v>
      </c>
      <c r="M6" t="s">
        <v>4</v>
      </c>
    </row>
    <row r="7" spans="1:13" x14ac:dyDescent="0.4">
      <c r="A7">
        <v>3</v>
      </c>
      <c r="B7">
        <v>37</v>
      </c>
      <c r="C7">
        <v>77.599999999999994</v>
      </c>
      <c r="E7">
        <f t="shared" si="0"/>
        <v>7.6000000000000085</v>
      </c>
      <c r="F7">
        <f t="shared" si="1"/>
        <v>48.2</v>
      </c>
      <c r="G7">
        <f t="shared" si="2"/>
        <v>6.5648745519713332</v>
      </c>
      <c r="I7" s="2" t="s">
        <v>20</v>
      </c>
      <c r="J7" s="2">
        <f>2.23*J5/SQRT(10)</f>
        <v>0.13603099751006448</v>
      </c>
    </row>
    <row r="8" spans="1:13" x14ac:dyDescent="0.4">
      <c r="A8">
        <v>4</v>
      </c>
      <c r="B8">
        <v>26</v>
      </c>
      <c r="C8">
        <v>77.7</v>
      </c>
      <c r="E8">
        <f t="shared" si="0"/>
        <v>7.5</v>
      </c>
      <c r="F8">
        <f t="shared" si="1"/>
        <v>59.2</v>
      </c>
      <c r="G8">
        <f t="shared" si="2"/>
        <v>6.6566716641679156</v>
      </c>
      <c r="I8" t="s">
        <v>30</v>
      </c>
    </row>
    <row r="9" spans="1:13" x14ac:dyDescent="0.4">
      <c r="A9">
        <v>5</v>
      </c>
      <c r="B9">
        <v>50</v>
      </c>
      <c r="C9">
        <v>76.25</v>
      </c>
      <c r="E9">
        <f t="shared" si="0"/>
        <v>8.9500000000000028</v>
      </c>
      <c r="F9">
        <f t="shared" si="1"/>
        <v>35.200000000000003</v>
      </c>
      <c r="G9">
        <f t="shared" si="2"/>
        <v>7.1356738391845997</v>
      </c>
    </row>
    <row r="10" spans="1:13" x14ac:dyDescent="0.4">
      <c r="A10">
        <v>6</v>
      </c>
      <c r="B10">
        <v>38.700000000000003</v>
      </c>
      <c r="C10">
        <v>77.150000000000006</v>
      </c>
      <c r="E10">
        <f t="shared" si="0"/>
        <v>8.0499999999999972</v>
      </c>
      <c r="F10">
        <f t="shared" si="1"/>
        <v>46.5</v>
      </c>
      <c r="G10">
        <f t="shared" si="2"/>
        <v>6.862053162236478</v>
      </c>
    </row>
    <row r="11" spans="1:13" x14ac:dyDescent="0.4">
      <c r="A11">
        <v>7</v>
      </c>
      <c r="B11">
        <v>48.6</v>
      </c>
      <c r="C11">
        <v>76.45</v>
      </c>
      <c r="E11">
        <f t="shared" si="0"/>
        <v>8.75</v>
      </c>
      <c r="F11">
        <f t="shared" si="1"/>
        <v>36.6</v>
      </c>
      <c r="G11">
        <f t="shared" si="2"/>
        <v>7.0617420066152148</v>
      </c>
    </row>
    <row r="12" spans="1:13" x14ac:dyDescent="0.4">
      <c r="A12">
        <v>8</v>
      </c>
      <c r="B12">
        <v>36.1</v>
      </c>
      <c r="C12">
        <v>77.349999999999994</v>
      </c>
      <c r="E12">
        <f t="shared" si="0"/>
        <v>7.8500000000000085</v>
      </c>
      <c r="F12">
        <f t="shared" si="1"/>
        <v>49.1</v>
      </c>
      <c r="G12">
        <f t="shared" si="2"/>
        <v>6.7679543459174782</v>
      </c>
    </row>
    <row r="13" spans="1:13" x14ac:dyDescent="0.4">
      <c r="A13">
        <v>9</v>
      </c>
      <c r="B13">
        <v>12.4</v>
      </c>
      <c r="C13">
        <v>77.7</v>
      </c>
      <c r="E13">
        <f t="shared" si="0"/>
        <v>7.5</v>
      </c>
      <c r="F13">
        <f t="shared" si="1"/>
        <v>72.8</v>
      </c>
      <c r="G13">
        <f t="shared" si="2"/>
        <v>6.7995018679950192</v>
      </c>
    </row>
    <row r="14" spans="1:13" x14ac:dyDescent="0.4">
      <c r="A14">
        <v>10</v>
      </c>
      <c r="B14">
        <v>38</v>
      </c>
      <c r="C14">
        <v>77.2</v>
      </c>
      <c r="E14">
        <f t="shared" si="0"/>
        <v>8</v>
      </c>
      <c r="F14">
        <f t="shared" si="1"/>
        <v>47.2</v>
      </c>
      <c r="G14">
        <f t="shared" si="2"/>
        <v>6.8405797101449277</v>
      </c>
    </row>
    <row r="15" spans="1:13" x14ac:dyDescent="0.4">
      <c r="A15" t="s">
        <v>16</v>
      </c>
    </row>
    <row r="16" spans="1:13" x14ac:dyDescent="0.4">
      <c r="B16" t="s">
        <v>34</v>
      </c>
    </row>
    <row r="18" spans="1:11" x14ac:dyDescent="0.4">
      <c r="A18" s="1" t="s">
        <v>10</v>
      </c>
    </row>
    <row r="19" spans="1:11" x14ac:dyDescent="0.4">
      <c r="A19" t="s">
        <v>21</v>
      </c>
      <c r="B19">
        <v>147.1</v>
      </c>
      <c r="D19" t="s">
        <v>22</v>
      </c>
      <c r="E19">
        <f>B19-(E2-B2)</f>
        <v>132.30000000000001</v>
      </c>
    </row>
    <row r="20" spans="1:11" x14ac:dyDescent="0.4">
      <c r="A20" t="s">
        <v>1</v>
      </c>
      <c r="B20" t="s">
        <v>23</v>
      </c>
      <c r="C20" t="s">
        <v>24</v>
      </c>
      <c r="D20" t="s">
        <v>25</v>
      </c>
      <c r="F20" t="s">
        <v>26</v>
      </c>
      <c r="G20" t="s">
        <v>27</v>
      </c>
      <c r="H20" t="s">
        <v>11</v>
      </c>
      <c r="J20" s="2" t="s">
        <v>17</v>
      </c>
      <c r="K20" s="2">
        <f>SUM(H21:H25)/5</f>
        <v>28.56192431692201</v>
      </c>
    </row>
    <row r="21" spans="1:11" x14ac:dyDescent="0.4">
      <c r="A21">
        <v>1</v>
      </c>
      <c r="B21">
        <v>3</v>
      </c>
      <c r="C21">
        <v>89.15</v>
      </c>
      <c r="D21">
        <v>44.95</v>
      </c>
      <c r="F21">
        <f>C21-D21</f>
        <v>44.2</v>
      </c>
      <c r="G21">
        <f>$E$19-B21</f>
        <v>129.30000000000001</v>
      </c>
      <c r="H21">
        <f>0.25*(POWER(G21,2)-POWER(F21,2))/G21</f>
        <v>28.54766047950503</v>
      </c>
      <c r="J21" s="2" t="s">
        <v>18</v>
      </c>
      <c r="K21" s="2" cm="1">
        <f t="array" ref="K21">SQRT(SUM(POWER(H21:H25-K20, 2))/4)</f>
        <v>5.0500022278433171E-2</v>
      </c>
    </row>
    <row r="22" spans="1:11" x14ac:dyDescent="0.4">
      <c r="A22">
        <v>2</v>
      </c>
      <c r="B22">
        <v>8</v>
      </c>
      <c r="C22">
        <v>86.85</v>
      </c>
      <c r="D22">
        <v>51.7</v>
      </c>
      <c r="F22">
        <f>C22-D22</f>
        <v>35.149999999999991</v>
      </c>
      <c r="G22">
        <f t="shared" ref="G22:G25" si="3">$E$19-B22</f>
        <v>124.30000000000001</v>
      </c>
      <c r="H22">
        <f t="shared" ref="H22:H25" si="4">0.25*(POWER(G22,2)-POWER(F22,2))/G22</f>
        <v>28.590039219629933</v>
      </c>
      <c r="J22" s="2" t="s">
        <v>19</v>
      </c>
      <c r="K22" s="2">
        <f>K21/SQRT(5)</f>
        <v>2.2584296535966074E-2</v>
      </c>
    </row>
    <row r="23" spans="1:11" x14ac:dyDescent="0.4">
      <c r="A23">
        <v>3</v>
      </c>
      <c r="B23">
        <v>6</v>
      </c>
      <c r="C23">
        <v>88.7</v>
      </c>
      <c r="D23">
        <v>49.2</v>
      </c>
      <c r="F23">
        <f>C23-D23</f>
        <v>39.5</v>
      </c>
      <c r="G23">
        <f t="shared" si="3"/>
        <v>126.30000000000001</v>
      </c>
      <c r="H23">
        <f t="shared" si="4"/>
        <v>28.486619160728427</v>
      </c>
      <c r="J23" s="2" t="s">
        <v>20</v>
      </c>
      <c r="K23" s="2">
        <f>2.571*K21/SQRT(5)</f>
        <v>5.8064226393968792E-2</v>
      </c>
    </row>
    <row r="24" spans="1:11" x14ac:dyDescent="0.4">
      <c r="A24">
        <v>4</v>
      </c>
      <c r="B24">
        <v>7</v>
      </c>
      <c r="C24">
        <v>87.9</v>
      </c>
      <c r="D24">
        <v>50.7</v>
      </c>
      <c r="F24">
        <f>C24-D24</f>
        <v>37.200000000000003</v>
      </c>
      <c r="G24">
        <f t="shared" si="3"/>
        <v>125.30000000000001</v>
      </c>
      <c r="H24">
        <f t="shared" si="4"/>
        <v>28.563946528332004</v>
      </c>
      <c r="J24" t="s">
        <v>31</v>
      </c>
    </row>
    <row r="25" spans="1:11" x14ac:dyDescent="0.4">
      <c r="A25">
        <v>5</v>
      </c>
      <c r="B25">
        <v>4</v>
      </c>
      <c r="C25">
        <v>88.9</v>
      </c>
      <c r="D25">
        <v>46.8</v>
      </c>
      <c r="F25">
        <f>C25-D25</f>
        <v>42.100000000000009</v>
      </c>
      <c r="G25">
        <f t="shared" si="3"/>
        <v>128.30000000000001</v>
      </c>
      <c r="H25">
        <f t="shared" si="4"/>
        <v>28.621356196414656</v>
      </c>
    </row>
    <row r="26" spans="1:11" x14ac:dyDescent="0.4">
      <c r="A26" t="s">
        <v>35</v>
      </c>
      <c r="B26" t="s">
        <v>33</v>
      </c>
    </row>
    <row r="28" spans="1:11" x14ac:dyDescent="0.4">
      <c r="A28" s="1" t="s">
        <v>28</v>
      </c>
    </row>
    <row r="29" spans="1:11" x14ac:dyDescent="0.4">
      <c r="A29" t="s">
        <v>21</v>
      </c>
      <c r="B29">
        <v>147.1</v>
      </c>
      <c r="D29" t="s">
        <v>22</v>
      </c>
      <c r="E29">
        <f>B29-(E2-B2)</f>
        <v>132.30000000000001</v>
      </c>
    </row>
    <row r="30" spans="1:11" x14ac:dyDescent="0.4">
      <c r="A30" t="s">
        <v>1</v>
      </c>
      <c r="B30" t="s">
        <v>23</v>
      </c>
      <c r="C30" t="s">
        <v>24</v>
      </c>
      <c r="D30" t="s">
        <v>25</v>
      </c>
      <c r="F30" t="s">
        <v>26</v>
      </c>
      <c r="G30" t="s">
        <v>27</v>
      </c>
      <c r="H30" t="s">
        <v>29</v>
      </c>
    </row>
    <row r="31" spans="1:11" x14ac:dyDescent="0.4">
      <c r="A31">
        <v>1</v>
      </c>
      <c r="B31">
        <v>4.5</v>
      </c>
      <c r="C31">
        <v>117.25</v>
      </c>
      <c r="D31">
        <v>21.1</v>
      </c>
      <c r="F31">
        <f>C31-D31</f>
        <v>96.15</v>
      </c>
      <c r="G31">
        <f>$E$29-B31</f>
        <v>127.80000000000001</v>
      </c>
      <c r="H31">
        <f>0.25*(POWER(G31,2)-POWER(F31,2))/G31</f>
        <v>13.865448943661978</v>
      </c>
    </row>
    <row r="32" spans="1:11" x14ac:dyDescent="0.4">
      <c r="A32">
        <v>2</v>
      </c>
      <c r="B32">
        <v>5</v>
      </c>
      <c r="C32">
        <v>116.8</v>
      </c>
      <c r="D32">
        <v>21.8</v>
      </c>
      <c r="F32">
        <f>C32-D32</f>
        <v>95</v>
      </c>
      <c r="G32">
        <f t="shared" ref="G32:G35" si="5">$E$29-B32</f>
        <v>127.30000000000001</v>
      </c>
      <c r="H32">
        <f t="shared" ref="H32:H35" si="6">0.25*(POWER(G32,2)-POWER(F32,2))/G32</f>
        <v>14.101119402985079</v>
      </c>
    </row>
    <row r="33" spans="1:8" x14ac:dyDescent="0.4">
      <c r="A33">
        <v>3</v>
      </c>
      <c r="B33">
        <v>5.5</v>
      </c>
      <c r="C33">
        <v>117.25</v>
      </c>
      <c r="D33">
        <v>22.3</v>
      </c>
      <c r="F33">
        <f>C33-D33</f>
        <v>94.95</v>
      </c>
      <c r="G33">
        <f t="shared" si="5"/>
        <v>126.80000000000001</v>
      </c>
      <c r="H33">
        <f t="shared" si="6"/>
        <v>13.924955638801267</v>
      </c>
    </row>
    <row r="34" spans="1:8" x14ac:dyDescent="0.4">
      <c r="A34">
        <v>4</v>
      </c>
      <c r="B34">
        <v>6</v>
      </c>
      <c r="C34">
        <v>117.2</v>
      </c>
      <c r="D34">
        <v>22.75</v>
      </c>
      <c r="F34">
        <f>C34-D34</f>
        <v>94.45</v>
      </c>
      <c r="G34">
        <f t="shared" si="5"/>
        <v>126.30000000000001</v>
      </c>
      <c r="H34">
        <f t="shared" si="6"/>
        <v>13.917037806809189</v>
      </c>
    </row>
    <row r="35" spans="1:8" x14ac:dyDescent="0.4">
      <c r="A35">
        <v>5</v>
      </c>
      <c r="B35">
        <v>6.5</v>
      </c>
      <c r="C35">
        <v>116.7</v>
      </c>
      <c r="D35">
        <v>23.05</v>
      </c>
      <c r="F35">
        <f>C35-D35</f>
        <v>93.65</v>
      </c>
      <c r="G35">
        <f t="shared" si="5"/>
        <v>125.80000000000001</v>
      </c>
      <c r="H35">
        <f t="shared" si="6"/>
        <v>14.020901232114472</v>
      </c>
    </row>
    <row r="36" spans="1:8" x14ac:dyDescent="0.4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H.</dc:creator>
  <cp:lastModifiedBy>Florian H.</cp:lastModifiedBy>
  <dcterms:created xsi:type="dcterms:W3CDTF">2025-05-16T12:54:35Z</dcterms:created>
  <dcterms:modified xsi:type="dcterms:W3CDTF">2025-05-16T15:02:22Z</dcterms:modified>
</cp:coreProperties>
</file>