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42" i="1" l="1"/>
  <c r="M41" i="1"/>
  <c r="M38" i="1"/>
  <c r="M39" i="1" s="1"/>
  <c r="L42" i="1"/>
  <c r="L41" i="1"/>
  <c r="L38" i="1"/>
  <c r="L39" i="1" s="1"/>
  <c r="L48" i="1"/>
  <c r="L47" i="1"/>
  <c r="M48" i="1"/>
  <c r="M47" i="1"/>
  <c r="E48" i="1"/>
  <c r="E47" i="1"/>
  <c r="E42" i="1"/>
  <c r="E41" i="1"/>
  <c r="E38" i="1"/>
  <c r="E39" i="1" s="1"/>
  <c r="M40" i="1" l="1"/>
  <c r="L40" i="1"/>
  <c r="E40" i="1"/>
  <c r="K42" i="1"/>
  <c r="I41" i="1"/>
  <c r="I38" i="1"/>
  <c r="I39" i="1" s="1"/>
  <c r="J41" i="1"/>
  <c r="J38" i="1"/>
  <c r="J39" i="1" s="1"/>
  <c r="K41" i="1"/>
  <c r="K38" i="1"/>
  <c r="K39" i="1" s="1"/>
  <c r="J40" i="1" l="1"/>
  <c r="K40" i="1"/>
  <c r="F42" i="1"/>
  <c r="D42" i="1"/>
  <c r="C42" i="1"/>
  <c r="N41" i="1"/>
  <c r="N38" i="1"/>
  <c r="N39" i="1" s="1"/>
  <c r="I48" i="1"/>
  <c r="I47" i="1"/>
  <c r="N42" i="1"/>
  <c r="I40" i="1"/>
  <c r="N40" i="1" l="1"/>
  <c r="J42" i="1"/>
  <c r="I42" i="1"/>
  <c r="H41" i="1"/>
  <c r="H38" i="1"/>
  <c r="H39" i="1" s="1"/>
  <c r="H42" i="1"/>
  <c r="G41" i="1"/>
  <c r="G38" i="1"/>
  <c r="G39" i="1" s="1"/>
  <c r="G42" i="1"/>
  <c r="F41" i="1"/>
  <c r="F38" i="1"/>
  <c r="F39" i="1" s="1"/>
  <c r="D41" i="1"/>
  <c r="D38" i="1"/>
  <c r="D39" i="1" s="1"/>
  <c r="C41" i="1"/>
  <c r="C38" i="1"/>
  <c r="C39" i="1" s="1"/>
  <c r="H47" i="1"/>
  <c r="H48" i="1"/>
  <c r="N48" i="1"/>
  <c r="N47" i="1"/>
  <c r="K47" i="1"/>
  <c r="K48" i="1"/>
  <c r="J48" i="1"/>
  <c r="G47" i="1"/>
  <c r="G48" i="1"/>
  <c r="F47" i="1"/>
  <c r="D47" i="1"/>
  <c r="G40" i="1" l="1"/>
  <c r="C40" i="1"/>
  <c r="F40" i="1"/>
  <c r="D40" i="1"/>
  <c r="H40" i="1"/>
  <c r="D48" i="1"/>
  <c r="F48" i="1"/>
  <c r="C48" i="1"/>
  <c r="J47" i="1" l="1"/>
  <c r="C47" i="1"/>
</calcChain>
</file>

<file path=xl/sharedStrings.xml><?xml version="1.0" encoding="utf-8"?>
<sst xmlns="http://schemas.openxmlformats.org/spreadsheetml/2006/main" count="133" uniqueCount="85">
  <si>
    <t>Serialization</t>
  </si>
  <si>
    <t>Deserialization</t>
  </si>
  <si>
    <t>Average</t>
  </si>
  <si>
    <t>Deviation</t>
  </si>
  <si>
    <t>Size</t>
  </si>
  <si>
    <t>Newtonsoft (size)</t>
  </si>
  <si>
    <t>Jackson</t>
  </si>
  <si>
    <t>Jackson (size)</t>
  </si>
  <si>
    <t>[[serialization.Jackson.Duration]]</t>
  </si>
  <si>
    <t>[[serialization.Jackson.Size]]</t>
  </si>
  <si>
    <t>[[both.Jackson.Duration]]</t>
  </si>
  <si>
    <t>[[description]:clone]</t>
  </si>
  <si>
    <t>Service Stack</t>
  </si>
  <si>
    <t>Instance + serialization + deserialization:</t>
  </si>
  <si>
    <t>Instance:</t>
  </si>
  <si>
    <t>Instance + serialization:</t>
  </si>
  <si>
    <t>Newtonsoft</t>
  </si>
  <si>
    <t>Revenj</t>
  </si>
  <si>
    <t>[[instance.Newtonsoft.Duration]]</t>
  </si>
  <si>
    <t>[[instance.Revenj.Duration]]</t>
  </si>
  <si>
    <t>[[instance.ServiceStack.Duration]]</t>
  </si>
  <si>
    <t>[[instance.Jil.Duration]]</t>
  </si>
  <si>
    <t>Gson</t>
  </si>
  <si>
    <t>[[instance.NetJSON.Duration]]</t>
  </si>
  <si>
    <t>[[instance.Jackson.Duration]]</t>
  </si>
  <si>
    <t>[[instance.Gson.Duration]]</t>
  </si>
  <si>
    <t>[[both.Newtonsoft.Duration]]</t>
  </si>
  <si>
    <t>[[both.Revenj.Duration]]</t>
  </si>
  <si>
    <t>[[both.ServiceStack.Duration]]</t>
  </si>
  <si>
    <t>[[both.Jil.Duration]]</t>
  </si>
  <si>
    <t>[[both.NetJSON.Duration]]</t>
  </si>
  <si>
    <t>[[both.Gson.Duration]]</t>
  </si>
  <si>
    <t>[[serialization.Newtonsoft.Duration]]</t>
  </si>
  <si>
    <t>[[serialization.Newtonsoft.Size]]</t>
  </si>
  <si>
    <t>[[serialization.Revenj.Duration]]</t>
  </si>
  <si>
    <t>Revenj (size)</t>
  </si>
  <si>
    <t>[[serialization.Revenj.Size]]</t>
  </si>
  <si>
    <t>[[serialization.ServiceStack.Duration]]</t>
  </si>
  <si>
    <t>Service Stack (size)</t>
  </si>
  <si>
    <t>[[serialization.ServiceStack.Size]]</t>
  </si>
  <si>
    <t>Jil (size)</t>
  </si>
  <si>
    <t>NetJSON (size)</t>
  </si>
  <si>
    <t>[[serialization.Gson.Duration]]</t>
  </si>
  <si>
    <t>[[serialization.DslJava.Size]]</t>
  </si>
  <si>
    <t>[[serialization.NetJSON.Size]]</t>
  </si>
  <si>
    <t>[[serialization.Jil.Size]]</t>
  </si>
  <si>
    <t>[[serialization.NetJSON.Duration]]</t>
  </si>
  <si>
    <t>[[serialization.Jil.Duration]]</t>
  </si>
  <si>
    <t>Gson (size)</t>
  </si>
  <si>
    <t>[[serialization.Gson.Size]]</t>
  </si>
  <si>
    <t>NetJSON</t>
  </si>
  <si>
    <t>Jil</t>
  </si>
  <si>
    <t>Instance</t>
  </si>
  <si>
    <t>All</t>
  </si>
  <si>
    <t>Jackson afterburner</t>
  </si>
  <si>
    <t>Alibaba</t>
  </si>
  <si>
    <t>Boon</t>
  </si>
  <si>
    <t>[[serialization.Alibaba.Size]]</t>
  </si>
  <si>
    <t>[[serialization.Boon.Size]]</t>
  </si>
  <si>
    <t>[[instance.Boon.Duration]]</t>
  </si>
  <si>
    <t>[[instance.Alibaba.Duration]]</t>
  </si>
  <si>
    <t>[[serialization.Boon.Duration]]</t>
  </si>
  <si>
    <t>[[serialization.Alibaba.Duration]]</t>
  </si>
  <si>
    <t>[[both.Boon.Duration]]</t>
  </si>
  <si>
    <t>[[both.Alibaba.Duration]]</t>
  </si>
  <si>
    <t>Boon (size)</t>
  </si>
  <si>
    <t>Alibaba (size)</t>
  </si>
  <si>
    <t>DSL-JSON</t>
  </si>
  <si>
    <t>[[instance.DslJson.Duration]]</t>
  </si>
  <si>
    <t>[[serialization.DslJson.Duration]]</t>
  </si>
  <si>
    <t>[[both.DslJson.Duration]]</t>
  </si>
  <si>
    <t>DSL-JSON (size)</t>
  </si>
  <si>
    <t>ProtoBuf (binary reference)</t>
  </si>
  <si>
    <t>Protobuf (binary reference)</t>
  </si>
  <si>
    <t>Kryo (binary reference)</t>
  </si>
  <si>
    <t>ProtoBuf (size)</t>
  </si>
  <si>
    <t>Kryo (size)</t>
  </si>
  <si>
    <t>[[serialization.Kryo.Size]]</t>
  </si>
  <si>
    <t>[[serialization.Protobuf.Size]]</t>
  </si>
  <si>
    <t>[[serialization.Kryo.Duration]]</t>
  </si>
  <si>
    <t>[[serialization.Protobuf.Duration]]</t>
  </si>
  <si>
    <t>[[instance.Protobuf.Duration]]</t>
  </si>
  <si>
    <t>[[instance.Kryo.Duration]]</t>
  </si>
  <si>
    <t>[[both.Kryo.Duration]]</t>
  </si>
  <si>
    <t>[[both.Protobuf.Duration]]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</si>
</sst>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4"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Duration</a:t>
            </a:r>
            <a:endParaRPr lang="hr-H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</c:f>
              <c:strCache>
                <c:ptCount val="1"/>
                <c:pt idx="0">
                  <c:v>Serialization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Sheet1!$C$39:$N$39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Sheet1!$B$40</c:f>
              <c:strCache>
                <c:ptCount val="1"/>
                <c:pt idx="0">
                  <c:v>Deserialization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Sheet1!$C$40:$N$40</c:f>
              <c:numCache>
                <c:formatCode>#,##0.0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637760"/>
        <c:axId val="105639296"/>
      </c:barChart>
      <c:catAx>
        <c:axId val="10563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5639296"/>
        <c:crosses val="autoZero"/>
        <c:auto val="1"/>
        <c:lblAlgn val="ctr"/>
        <c:lblOffset val="100"/>
        <c:noMultiLvlLbl val="0"/>
      </c:catAx>
      <c:valAx>
        <c:axId val="1056392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ms</a:t>
                </a:r>
                <a:endParaRPr lang="hr-HR"/>
              </a:p>
            </c:rich>
          </c:tx>
          <c:layout/>
          <c:overlay val="0"/>
        </c:title>
        <c:numFmt formatCode="#,##0.0" sourceLinked="1"/>
        <c:majorTickMark val="out"/>
        <c:minorTickMark val="none"/>
        <c:tickLblPos val="nextTo"/>
        <c:crossAx val="10563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r-H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Sheet1!$B$42</c:f>
              <c:strCache>
                <c:ptCount val="1"/>
                <c:pt idx="0">
                  <c:v>Size</c:v>
                </c:pt>
              </c:strCache>
            </c:strRef>
          </c:tx>
          <c:invertIfNegative val="0"/>
          <c:cat>
            <c:strRef>
              <c:f>Sheet1!$C$37:$N$37</c:f>
              <c:strCache>
                <c:ptCount val="12"/>
                <c:pt idx="0">
                  <c:v>Newtonsoft</c:v>
                </c:pt>
                <c:pt idx="1">
                  <c:v>Revenj</c:v>
                </c:pt>
                <c:pt idx="2">
                  <c:v>ProtoBuf (binary reference)</c:v>
                </c:pt>
                <c:pt idx="3">
                  <c:v>Service Stack</c:v>
                </c:pt>
                <c:pt idx="4">
                  <c:v>Jil</c:v>
                </c:pt>
                <c:pt idx="5">
                  <c:v>NetJSON</c:v>
                </c:pt>
                <c:pt idx="6">
                  <c:v>Jackson afterburner</c:v>
                </c:pt>
                <c:pt idx="7">
                  <c:v>DSL-JSON</c:v>
                </c:pt>
                <c:pt idx="8">
                  <c:v>Kryo (binary reference)</c:v>
                </c:pt>
                <c:pt idx="9">
                  <c:v>Boon</c:v>
                </c:pt>
                <c:pt idx="10">
                  <c:v>Alibaba</c:v>
                </c:pt>
                <c:pt idx="11">
                  <c:v>Gson</c:v>
                </c:pt>
              </c:strCache>
            </c:strRef>
          </c:cat>
          <c:val>
            <c:numRef>
              <c:f>Sheet1!$C$42:$N$42</c:f>
              <c:numCache>
                <c:formatCode>#,##0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#,##0.0">
                  <c:v>0</c:v>
                </c:pt>
                <c:pt idx="5" formatCode="#,##0.0">
                  <c:v>0</c:v>
                </c:pt>
                <c:pt idx="6" formatCode="#,##0.0">
                  <c:v>0</c:v>
                </c:pt>
                <c:pt idx="7" formatCode="#,##0.0">
                  <c:v>0</c:v>
                </c:pt>
                <c:pt idx="8" formatCode="#,##0.0">
                  <c:v>0</c:v>
                </c:pt>
                <c:pt idx="9" formatCode="#,##0.0">
                  <c:v>0</c:v>
                </c:pt>
                <c:pt idx="10" formatCode="#,##0.0">
                  <c:v>0</c:v>
                </c:pt>
                <c:pt idx="11" formatCode="#,##0.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213376"/>
        <c:axId val="106214912"/>
      </c:barChart>
      <c:catAx>
        <c:axId val="106213376"/>
        <c:scaling>
          <c:orientation val="minMax"/>
        </c:scaling>
        <c:delete val="0"/>
        <c:axPos val="b"/>
        <c:majorTickMark val="none"/>
        <c:minorTickMark val="none"/>
        <c:tickLblPos val="nextTo"/>
        <c:crossAx val="106214912"/>
        <c:crosses val="autoZero"/>
        <c:auto val="1"/>
        <c:lblAlgn val="ctr"/>
        <c:lblOffset val="100"/>
        <c:noMultiLvlLbl val="0"/>
      </c:catAx>
      <c:valAx>
        <c:axId val="1062149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bytes</a:t>
                </a:r>
                <a:endParaRPr lang="hr-HR"/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1062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333374</xdr:colOff>
      <xdr:row>1</xdr:row>
      <xdr:rowOff>138112</xdr:rowOff>
    </xdr:from>
    <xdr:to>
      <xdr:col>8</xdr:col>
      <xdr:colOff>1400176</xdr:colOff>
      <xdr:row>18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28575</xdr:colOff>
      <xdr:row>35</xdr:row>
      <xdr:rowOff>61913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6" name="Serialization" displayName="Serialization" ref="B55:Y56">
  <autoFilter ref="B55:Y56"/>
  <tableColumns count="24">
    <tableColumn id="2" name="Newtonsoft" totalsRowFunction="custom">
      <totalsRowFormula>AverageNumbers[](Serialization[Newtonsoft])</totalsRowFormula>
    </tableColumn>
    <tableColumn id="7" name="Revenj"/>
    <tableColumn id="10" name="ProtoBuf (binary reference)"/>
    <tableColumn id="1" name="Service Stack"/>
    <tableColumn id="3" name="Jil" totalsRowFunction="custom">
      <totalsRowFormula>AverageNumbers[](Serialization[Jil])</totalsRowFormula>
    </tableColumn>
    <tableColumn id="9" name="NetJSON"/>
    <tableColumn id="8" name="Jackson"/>
    <tableColumn id="4" name="DSL-JSON" totalsRowFunction="custom">
      <totalsRowFormula>AverageNumbers[](Serialization[DSL-JSON])</totalsRowFormula>
    </tableColumn>
    <tableColumn id="11" name="Kryo (binary reference)"/>
    <tableColumn id="24" name="Boon"/>
    <tableColumn id="23" name="Alibaba"/>
    <tableColumn id="5" name="Gson" totalsRowFunction="custom">
      <totalsRowFormula>AverageNumbers[](Serialization[Gson])</totalsRowFormula>
    </tableColumn>
    <tableColumn id="15" name="Newtonsoft (size)"/>
    <tableColumn id="14" name="Revenj (size)"/>
    <tableColumn id="19" name="ProtoBuf (size)"/>
    <tableColumn id="6" name="Service Stack (size)" totalsRowFunction="custom">
      <totalsRowFormula>AverageNumbers[](Serialization[Service Stack (size)])</totalsRowFormula>
    </tableColumn>
    <tableColumn id="13" name="Jil (size)"/>
    <tableColumn id="12" name="NetJSON (size)"/>
    <tableColumn id="16" name="Jackson (size)"/>
    <tableColumn id="17" name="DSL-JSON (size)"/>
    <tableColumn id="18" name="Kryo (size)"/>
    <tableColumn id="22" name="Boon (size)"/>
    <tableColumn id="21" name="Alibaba (size)"/>
    <tableColumn id="20" name="Gson (size)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AverageNumbers" displayName="AverageNumbers" ref="B37:N42" totalsRowShown="0">
  <autoFilter ref="B37:N42"/>
  <tableColumns count="13">
    <tableColumn id="1" name="Average"/>
    <tableColumn id="2" name="Newtonsoft" dataDxfId="23">
      <calculatedColumnFormula>AverageNumbers[](Serialization[Newtonsoft])</calculatedColumnFormula>
    </tableColumn>
    <tableColumn id="3" name="Revenj" dataDxfId="22"/>
    <tableColumn id="11" name="ProtoBuf (binary reference)" dataDxfId="21"/>
    <tableColumn id="4" name="Service Stack" dataDxfId="20"/>
    <tableColumn id="8" name="Jil" dataDxfId="19"/>
    <tableColumn id="7" name="NetJSON" dataDxfId="18"/>
    <tableColumn id="5" name="Jackson afterburner" dataDxfId="17"/>
    <tableColumn id="6" name="DSL-JSON" dataDxfId="16"/>
    <tableColumn id="9" name="Kryo (binary reference)" dataDxfId="15"/>
    <tableColumn id="13" name="Boon" dataDxfId="14"/>
    <tableColumn id="12" name="Alibaba" dataDxfId="13"/>
    <tableColumn id="10" name="Gson" dataDxfId="1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DeviationNumbers" displayName="DeviationNumbers" ref="B46:N48" totalsRowShown="0">
  <autoFilter ref="B46:N48"/>
  <tableColumns count="13">
    <tableColumn id="1" name="Deviation"/>
    <tableColumn id="2" name="Newtonsoft" dataDxfId="11">
      <calculatedColumnFormula>AverageNumbers[](Serialization[Newtonsoft])</calculatedColumnFormula>
    </tableColumn>
    <tableColumn id="3" name="Revenj" dataDxfId="10"/>
    <tableColumn id="11" name="Protobuf (binary reference)" dataDxfId="9"/>
    <tableColumn id="4" name="Service Stack" dataDxfId="8"/>
    <tableColumn id="5" name="Jil" dataDxfId="7">
      <calculatedColumnFormula>DEVSQ(Serialization[Jil])</calculatedColumnFormula>
    </tableColumn>
    <tableColumn id="6" name="NetJSON" dataDxfId="6">
      <calculatedColumnFormula>DEVSQ(Both[NetJSON])</calculatedColumnFormula>
    </tableColumn>
    <tableColumn id="7" name="Jackson afterburner" dataDxfId="5"/>
    <tableColumn id="8" name="DSL-JSON" dataDxfId="4"/>
    <tableColumn id="9" name="Kryo (binary reference)" dataDxfId="3"/>
    <tableColumn id="13" name="Boon" dataDxfId="2"/>
    <tableColumn id="12" name="Alibaba" dataDxfId="1"/>
    <tableColumn id="10" name="Gson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Both" displayName="Both" ref="B59:M60">
  <autoFilter ref="B59:M60"/>
  <tableColumns count="12">
    <tableColumn id="2" name="Newtonsoft" totalsRowFunction="custom">
      <totalsRowFormula>AverageNumbers[](Both[Newtonsoft])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AverageNumbers[](Both[Jil])</totalsRowFormula>
    </tableColumn>
    <tableColumn id="10" name="NetJSON"/>
    <tableColumn id="15" name="Jackson"/>
    <tableColumn id="6" name="DSL-JSON" totalsRowFunction="custom">
      <totalsRowFormula>AverageNumbers[](Both[DSL-JSON])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stance" displayName="Instance" ref="B51:M52">
  <autoFilter ref="B51:M52"/>
  <tableColumns count="12">
    <tableColumn id="2" name="Newtonsoft" totalsRowFunction="custom">
      <totalsRowFormula>AverageNumbers[](Instance[Newtonsoft])</totalsRowFormula>
    </tableColumn>
    <tableColumn id="1" name="Revenj"/>
    <tableColumn id="5" name="ProtoBuf (binary reference)"/>
    <tableColumn id="9" name="Service Stack"/>
    <tableColumn id="4" name="Jil" totalsRowFunction="custom">
      <totalsRowFormula>AverageNumbers[](Instance[Jil])</totalsRowFormula>
    </tableColumn>
    <tableColumn id="10" name="NetJSON"/>
    <tableColumn id="15" name="Jackson"/>
    <tableColumn id="6" name="DSL-JSON" totalsRowFunction="custom">
      <totalsRowFormula>AverageNumbers[](Instance[DSL-JSON])</totalsRowFormula>
    </tableColumn>
    <tableColumn id="3" name="Kryo (binary reference)"/>
    <tableColumn id="11" name="Boon"/>
    <tableColumn id="8" name="Alibaba"/>
    <tableColumn id="7" name="G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0"/>
  <sheetViews>
    <sheetView tabSelected="1" workbookViewId="0"/>
  </sheetViews>
  <sheetFormatPr defaultRowHeight="15" x14ac:dyDescent="0.25"/>
  <cols>
    <col min="1" max="1" width="5" customWidth="1"/>
    <col min="2" max="2" width="19.85546875" customWidth="1"/>
    <col min="3" max="3" width="18.7109375" customWidth="1"/>
    <col min="4" max="5" width="22.85546875" customWidth="1"/>
    <col min="6" max="6" width="18.7109375" customWidth="1"/>
    <col min="7" max="7" width="19.5703125" customWidth="1"/>
    <col min="8" max="8" width="19" customWidth="1"/>
    <col min="9" max="9" width="21.140625" customWidth="1"/>
    <col min="10" max="10" width="24.42578125" customWidth="1"/>
    <col min="11" max="11" width="22.5703125" customWidth="1"/>
    <col min="12" max="12" width="30.28515625" customWidth="1"/>
    <col min="13" max="13" width="25.85546875" customWidth="1"/>
    <col min="14" max="14" width="24.5703125" customWidth="1"/>
    <col min="15" max="15" width="22.140625" customWidth="1"/>
    <col min="16" max="16" width="21.140625" customWidth="1"/>
    <col min="17" max="17" width="21.42578125" customWidth="1"/>
    <col min="18" max="18" width="21.5703125" customWidth="1"/>
    <col min="19" max="20" width="21.7109375" customWidth="1"/>
    <col min="21" max="21" width="21.5703125" customWidth="1"/>
    <col min="22" max="23" width="18.28515625" customWidth="1"/>
    <col min="24" max="24" width="18.7109375" customWidth="1"/>
    <col min="25" max="25" width="17" customWidth="1"/>
  </cols>
  <sheetData>
    <row r="1" spans="2:2" x14ac:dyDescent="0.25">
      <c r="B1" t="s">
        <v>11</v>
      </c>
    </row>
    <row r="37" spans="2:17" x14ac:dyDescent="0.25">
      <c r="B37" t="s">
        <v>2</v>
      </c>
      <c r="C37" t="s">
        <v>16</v>
      </c>
      <c r="D37" t="s">
        <v>17</v>
      </c>
      <c r="E37" t="s">
        <v>72</v>
      </c>
      <c r="F37" t="s">
        <v>12</v>
      </c>
      <c r="G37" t="s">
        <v>51</v>
      </c>
      <c r="H37" t="s">
        <v>50</v>
      </c>
      <c r="I37" t="s">
        <v>54</v>
      </c>
      <c r="J37" t="s">
        <v>67</v>
      </c>
      <c r="K37" t="s">
        <v>74</v>
      </c>
      <c r="L37" t="s">
        <v>56</v>
      </c>
      <c r="M37" t="s">
        <v>55</v>
      </c>
      <c r="N37" t="s">
        <v>22</v>
      </c>
    </row>
    <row r="38" spans="2:17" x14ac:dyDescent="0.25">
      <c r="B38" t="s">
        <v>52</v>
      </c>
      <c r="C38" s="2" t="e">
        <f>AVERAGE(Instance[Newtonsoft])</f>
        <v>#DIV/0!</v>
      </c>
      <c r="D38" s="2" t="e">
        <f>AVERAGE(Instance[Revenj])</f>
        <v>#DIV/0!</v>
      </c>
      <c r="E38" s="2" t="e">
        <f>AVERAGE(Instance[ProtoBuf (binary reference)])</f>
        <v>#DIV/0!</v>
      </c>
      <c r="F38" s="2" t="e">
        <f>AVERAGE(Instance[Service Stack])</f>
        <v>#DIV/0!</v>
      </c>
      <c r="G38" s="2" t="e">
        <f>AVERAGE(Instance[Jil])</f>
        <v>#DIV/0!</v>
      </c>
      <c r="H38" s="2" t="e">
        <f>AVERAGE(Instance[NetJSON])</f>
        <v>#DIV/0!</v>
      </c>
      <c r="I38" s="2" t="e">
        <f>AVERAGE(Instance[Jackson])</f>
        <v>#DIV/0!</v>
      </c>
      <c r="J38" s="2" t="e">
        <f>AVERAGE(Instance[DSL-JSON])</f>
        <v>#DIV/0!</v>
      </c>
      <c r="K38" s="2" t="e">
        <f>AVERAGE(Instance[Kryo (binary reference)])</f>
        <v>#DIV/0!</v>
      </c>
      <c r="L38" s="2" t="e">
        <f>AVERAGE(Instance[Boon])</f>
        <v>#DIV/0!</v>
      </c>
      <c r="M38" s="2" t="e">
        <f>AVERAGE(Instance[Alibaba])</f>
        <v>#DIV/0!</v>
      </c>
      <c r="N38" s="2" t="e">
        <f>AVERAGE(Instance[Gson])</f>
        <v>#DIV/0!</v>
      </c>
      <c r="O38" s="2"/>
      <c r="P38" s="2"/>
      <c r="Q38" s="2"/>
    </row>
    <row r="39" spans="2:17" x14ac:dyDescent="0.25">
      <c r="B39" t="s">
        <v>0</v>
      </c>
      <c r="C39" s="2" t="e">
        <f>AVERAGE(Serialization[Newtonsoft]) - C38</f>
        <v>#DIV/0!</v>
      </c>
      <c r="D39" s="2" t="e">
        <f>AVERAGE(Serialization[Revenj]) - D38</f>
        <v>#DIV/0!</v>
      </c>
      <c r="E39" s="2" t="e">
        <f>AVERAGE(Serialization[ProtoBuf (binary reference)]) - E38</f>
        <v>#DIV/0!</v>
      </c>
      <c r="F39" s="2" t="e">
        <f>AVERAGE(Serialization[Service Stack]) - F38</f>
        <v>#DIV/0!</v>
      </c>
      <c r="G39" s="2" t="e">
        <f>AVERAGE(Serialization[Jil]) - G38</f>
        <v>#DIV/0!</v>
      </c>
      <c r="H39" s="2" t="e">
        <f>AVERAGE(Serialization[NetJSON]) - H38</f>
        <v>#DIV/0!</v>
      </c>
      <c r="I39" s="2" t="e">
        <f>AVERAGE(Serialization[Jackson]) - I38</f>
        <v>#DIV/0!</v>
      </c>
      <c r="J39" s="2" t="e">
        <f>AVERAGE(Serialization[DSL-JSON]) - J38</f>
        <v>#DIV/0!</v>
      </c>
      <c r="K39" s="2" t="e">
        <f>AVERAGE(Serialization[Kryo (binary reference)]) - K38</f>
        <v>#DIV/0!</v>
      </c>
      <c r="L39" s="2" t="e">
        <f>AVERAGE(Serialization[Boon]) - L38</f>
        <v>#DIV/0!</v>
      </c>
      <c r="M39" s="2" t="e">
        <f>AVERAGE(Serialization[Alibaba]) - M38</f>
        <v>#DIV/0!</v>
      </c>
      <c r="N39" s="2" t="e">
        <f>AVERAGE(Serialization[Gson]) - N38</f>
        <v>#DIV/0!</v>
      </c>
      <c r="O39" s="2"/>
      <c r="P39" s="2"/>
      <c r="Q39" s="2"/>
    </row>
    <row r="40" spans="2:17" x14ac:dyDescent="0.25">
      <c r="B40" t="s">
        <v>1</v>
      </c>
      <c r="C40" s="2" t="e">
        <f t="shared" ref="C40:H40" si="0">C41 - C39 - C38</f>
        <v>#DIV/0!</v>
      </c>
      <c r="D40" s="2" t="e">
        <f t="shared" si="0"/>
        <v>#DIV/0!</v>
      </c>
      <c r="E40" s="2" t="e">
        <f t="shared" ref="E40" si="1">E41 - E39 - E38</f>
        <v>#DIV/0!</v>
      </c>
      <c r="F40" s="2" t="e">
        <f t="shared" si="0"/>
        <v>#DIV/0!</v>
      </c>
      <c r="G40" s="2" t="e">
        <f t="shared" si="0"/>
        <v>#DIV/0!</v>
      </c>
      <c r="H40" s="2" t="e">
        <f t="shared" si="0"/>
        <v>#DIV/0!</v>
      </c>
      <c r="I40" s="2" t="e">
        <f t="shared" ref="I40" si="2">I41 - I39 - I38</f>
        <v>#DIV/0!</v>
      </c>
      <c r="J40" s="2" t="e">
        <f t="shared" ref="J40" si="3">J41 - J39 - J38</f>
        <v>#DIV/0!</v>
      </c>
      <c r="K40" s="2" t="e">
        <f t="shared" ref="K40:L40" si="4">K41 - K39 - K38</f>
        <v>#DIV/0!</v>
      </c>
      <c r="L40" s="2" t="e">
        <f t="shared" si="4"/>
        <v>#DIV/0!</v>
      </c>
      <c r="M40" s="2" t="e">
        <f t="shared" ref="M40" si="5">M41 - M39 - M38</f>
        <v>#DIV/0!</v>
      </c>
      <c r="N40" s="2" t="e">
        <f t="shared" ref="N40" si="6">N41 - N39 - N38</f>
        <v>#DIV/0!</v>
      </c>
      <c r="O40" s="2"/>
      <c r="P40" s="2"/>
      <c r="Q40" s="2"/>
    </row>
    <row r="41" spans="2:17" x14ac:dyDescent="0.25">
      <c r="B41" t="s">
        <v>53</v>
      </c>
      <c r="C41" s="2" t="e">
        <f>AVERAGE(Both[Newtonsoft])</f>
        <v>#DIV/0!</v>
      </c>
      <c r="D41" s="2" t="e">
        <f>AVERAGE(Both[Revenj])</f>
        <v>#DIV/0!</v>
      </c>
      <c r="E41" s="2" t="e">
        <f>AVERAGE(Both[ProtoBuf (binary reference)])</f>
        <v>#DIV/0!</v>
      </c>
      <c r="F41" s="2" t="e">
        <f>AVERAGE(Both[Service Stack])</f>
        <v>#DIV/0!</v>
      </c>
      <c r="G41" s="2" t="e">
        <f>AVERAGE(Both[Jil])</f>
        <v>#DIV/0!</v>
      </c>
      <c r="H41" s="2" t="e">
        <f>AVERAGE(Both[NetJSON])</f>
        <v>#DIV/0!</v>
      </c>
      <c r="I41" s="2" t="e">
        <f>AVERAGE(Both[Jackson])</f>
        <v>#DIV/0!</v>
      </c>
      <c r="J41" s="2" t="e">
        <f>AVERAGE(Both[DSL-JSON])</f>
        <v>#DIV/0!</v>
      </c>
      <c r="K41" s="2" t="e">
        <f>AVERAGE(Both[Kryo (binary reference)])</f>
        <v>#DIV/0!</v>
      </c>
      <c r="L41" s="2" t="e">
        <f>AVERAGE(Both[Boon])</f>
        <v>#DIV/0!</v>
      </c>
      <c r="M41" s="2" t="e">
        <f>AVERAGE(Both[Alibaba])</f>
        <v>#DIV/0!</v>
      </c>
      <c r="N41" s="2" t="e">
        <f>AVERAGE(Both[Gson])</f>
        <v>#DIV/0!</v>
      </c>
      <c r="O41" s="2"/>
      <c r="P41" s="2"/>
      <c r="Q41" s="2"/>
    </row>
    <row r="42" spans="2:17" x14ac:dyDescent="0.25">
      <c r="B42" t="s">
        <v>4</v>
      </c>
      <c r="C42" s="3" t="e">
        <f>AVERAGE(Serialization[Newtonsoft (size)])</f>
        <v>#DIV/0!</v>
      </c>
      <c r="D42" s="3" t="e">
        <f>AVERAGE(Serialization[Revenj (size)])</f>
        <v>#DIV/0!</v>
      </c>
      <c r="E42" s="3" t="e">
        <f>AVERAGE(Serialization[ProtoBuf (size)])</f>
        <v>#DIV/0!</v>
      </c>
      <c r="F42" s="3" t="e">
        <f>AVERAGE(Serialization[Service Stack (size)])</f>
        <v>#DIV/0!</v>
      </c>
      <c r="G42" s="2" t="e">
        <f>AVERAGE(Serialization[Jil (size)])</f>
        <v>#DIV/0!</v>
      </c>
      <c r="H42" s="2" t="e">
        <f>AVERAGE(Serialization[NetJSON (size)])</f>
        <v>#DIV/0!</v>
      </c>
      <c r="I42" s="2" t="e">
        <f>AVERAGE(Serialization[Jackson (size)])</f>
        <v>#DIV/0!</v>
      </c>
      <c r="J42" s="2" t="e">
        <f>AVERAGE(Serialization[DSL-JSON (size)])</f>
        <v>#DIV/0!</v>
      </c>
      <c r="K42" s="2" t="e">
        <f>AVERAGE(Serialization[Kryo (size)])</f>
        <v>#DIV/0!</v>
      </c>
      <c r="L42" s="2" t="e">
        <f>AVERAGE(Serialization[Boon (size)])</f>
        <v>#DIV/0!</v>
      </c>
      <c r="M42" s="2" t="e">
        <f>AVERAGE(Serialization[Alibaba (size)])</f>
        <v>#DIV/0!</v>
      </c>
      <c r="N42" s="2" t="e">
        <f>AVERAGE(Serialization[Gson (size)])</f>
        <v>#DIV/0!</v>
      </c>
      <c r="O42" s="2"/>
      <c r="P42" s="2"/>
      <c r="Q42" s="2"/>
    </row>
    <row r="43" spans="2:17" x14ac:dyDescent="0.25">
      <c r="C43" s="2"/>
      <c r="D43" s="2"/>
      <c r="E43" s="2"/>
      <c r="F43" s="2"/>
      <c r="G43" s="2"/>
      <c r="H43" s="2"/>
      <c r="I43" s="2"/>
    </row>
    <row r="46" spans="2:17" x14ac:dyDescent="0.25">
      <c r="B46" t="s">
        <v>3</v>
      </c>
      <c r="C46" t="s">
        <v>16</v>
      </c>
      <c r="D46" t="s">
        <v>17</v>
      </c>
      <c r="E46" t="s">
        <v>73</v>
      </c>
      <c r="F46" t="s">
        <v>12</v>
      </c>
      <c r="G46" t="s">
        <v>51</v>
      </c>
      <c r="H46" t="s">
        <v>50</v>
      </c>
      <c r="I46" t="s">
        <v>54</v>
      </c>
      <c r="J46" t="s">
        <v>67</v>
      </c>
      <c r="K46" t="s">
        <v>74</v>
      </c>
      <c r="L46" t="s">
        <v>56</v>
      </c>
      <c r="M46" t="s">
        <v>55</v>
      </c>
      <c r="N46" t="s">
        <v>22</v>
      </c>
    </row>
    <row r="47" spans="2:17" x14ac:dyDescent="0.25">
      <c r="B47" t="s">
        <v>0</v>
      </c>
      <c r="C47" s="2" t="e">
        <f>DEVSQ(Serialization[Newtonsoft])</f>
        <v>#NUM!</v>
      </c>
      <c r="D47" s="2" t="e">
        <f>DEVSQ(Serialization[Revenj])</f>
        <v>#NUM!</v>
      </c>
      <c r="E47" s="2" t="e">
        <f>DEVSQ(Serialization[ProtoBuf (binary reference)])</f>
        <v>#NUM!</v>
      </c>
      <c r="F47" s="2" t="e">
        <f>DEVSQ(Serialization[Service Stack])</f>
        <v>#NUM!</v>
      </c>
      <c r="G47" s="2" t="e">
        <f>DEVSQ(Serialization[Jil])</f>
        <v>#NUM!</v>
      </c>
      <c r="H47" s="2" t="e">
        <f>DEVSQ(Serialization[NetJSON])</f>
        <v>#NUM!</v>
      </c>
      <c r="I47" s="2" t="e">
        <f>DEVSQ(Serialization[Jackson])</f>
        <v>#NUM!</v>
      </c>
      <c r="J47" s="2" t="e">
        <f>DEVSQ(Serialization[DSL-JSON])</f>
        <v>#NUM!</v>
      </c>
      <c r="K47" s="2" t="e">
        <f>DEVSQ(Serialization[Kryo (binary reference)])</f>
        <v>#NUM!</v>
      </c>
      <c r="L47" s="2" t="e">
        <f>DEVSQ(Serialization[Boon])</f>
        <v>#NUM!</v>
      </c>
      <c r="M47" s="2" t="e">
        <f>DEVSQ(Serialization[Alibaba])</f>
        <v>#NUM!</v>
      </c>
      <c r="N47" s="2" t="e">
        <f>DEVSQ(Serialization[Gson])</f>
        <v>#NUM!</v>
      </c>
      <c r="O47" s="2"/>
      <c r="P47" s="2"/>
      <c r="Q47" s="2"/>
    </row>
    <row r="48" spans="2:17" x14ac:dyDescent="0.25">
      <c r="B48" t="s">
        <v>53</v>
      </c>
      <c r="C48" s="2" t="e">
        <f>DEVSQ(Both[Newtonsoft])</f>
        <v>#NUM!</v>
      </c>
      <c r="D48" s="2" t="e">
        <f>DEVSQ(Both[Revenj])</f>
        <v>#NUM!</v>
      </c>
      <c r="E48" s="2" t="e">
        <f>DEVSQ(Both[ProtoBuf (binary reference)])</f>
        <v>#NUM!</v>
      </c>
      <c r="F48" s="2" t="e">
        <f>DEVSQ(Both[Service Stack])</f>
        <v>#NUM!</v>
      </c>
      <c r="G48" s="2" t="e">
        <f>DEVSQ(Both[Jil])</f>
        <v>#NUM!</v>
      </c>
      <c r="H48" s="2" t="e">
        <f>DEVSQ(Both[NetJSON])</f>
        <v>#NUM!</v>
      </c>
      <c r="I48" s="2" t="e">
        <f>DEVSQ(Both[Jackson])</f>
        <v>#NUM!</v>
      </c>
      <c r="J48" s="2" t="e">
        <f>DEVSQ(Both[DSL-JSON])</f>
        <v>#NUM!</v>
      </c>
      <c r="K48" s="2" t="e">
        <f>DEVSQ(Both[Kryo (binary reference)])</f>
        <v>#NUM!</v>
      </c>
      <c r="L48" s="2" t="e">
        <f>DEVSQ(Both[Boon])</f>
        <v>#NUM!</v>
      </c>
      <c r="M48" s="2" t="e">
        <f>DEVSQ(Both[Alibaba])</f>
        <v>#NUM!</v>
      </c>
      <c r="N48" s="2" t="e">
        <f>DEVSQ(Both[Gson])</f>
        <v>#NUM!</v>
      </c>
      <c r="O48" s="2"/>
      <c r="P48" s="2"/>
      <c r="Q48" s="2"/>
    </row>
    <row r="49" spans="2:25" x14ac:dyDescent="0.25">
      <c r="C49" s="2"/>
      <c r="D49" s="2"/>
      <c r="E49" s="2"/>
      <c r="F49" s="2"/>
      <c r="G49" s="2"/>
    </row>
    <row r="50" spans="2:25" x14ac:dyDescent="0.25">
      <c r="B50" s="1" t="s">
        <v>14</v>
      </c>
    </row>
    <row r="51" spans="2:25" x14ac:dyDescent="0.25">
      <c r="B51" t="s">
        <v>16</v>
      </c>
      <c r="C51" t="s">
        <v>17</v>
      </c>
      <c r="D51" t="s">
        <v>72</v>
      </c>
      <c r="E51" t="s">
        <v>12</v>
      </c>
      <c r="F51" t="s">
        <v>51</v>
      </c>
      <c r="G51" t="s">
        <v>50</v>
      </c>
      <c r="H51" t="s">
        <v>6</v>
      </c>
      <c r="I51" t="s">
        <v>67</v>
      </c>
      <c r="J51" t="s">
        <v>74</v>
      </c>
      <c r="K51" t="s">
        <v>56</v>
      </c>
      <c r="L51" t="s">
        <v>55</v>
      </c>
      <c r="M51" t="s">
        <v>22</v>
      </c>
    </row>
    <row r="52" spans="2:25" x14ac:dyDescent="0.25">
      <c r="B52" t="s">
        <v>18</v>
      </c>
      <c r="C52" t="s">
        <v>19</v>
      </c>
      <c r="D52" t="s">
        <v>81</v>
      </c>
      <c r="E52" t="s">
        <v>20</v>
      </c>
      <c r="F52" t="s">
        <v>21</v>
      </c>
      <c r="G52" t="s">
        <v>23</v>
      </c>
      <c r="H52" t="s">
        <v>24</v>
      </c>
      <c r="I52" t="s">
        <v>68</v>
      </c>
      <c r="J52" t="s">
        <v>82</v>
      </c>
      <c r="K52" t="s">
        <v>59</v>
      </c>
      <c r="L52" t="s">
        <v>60</v>
      </c>
      <c r="M52" t="s">
        <v>25</v>
      </c>
    </row>
    <row r="54" spans="2:25" x14ac:dyDescent="0.25">
      <c r="B54" s="1" t="s">
        <v>15</v>
      </c>
    </row>
    <row r="55" spans="2:25" x14ac:dyDescent="0.25">
      <c r="B55" t="s">
        <v>16</v>
      </c>
      <c r="C55" t="s">
        <v>17</v>
      </c>
      <c r="D55" t="s">
        <v>72</v>
      </c>
      <c r="E55" t="s">
        <v>12</v>
      </c>
      <c r="F55" t="s">
        <v>51</v>
      </c>
      <c r="G55" t="s">
        <v>50</v>
      </c>
      <c r="H55" t="s">
        <v>6</v>
      </c>
      <c r="I55" t="s">
        <v>67</v>
      </c>
      <c r="J55" t="s">
        <v>74</v>
      </c>
      <c r="K55" t="s">
        <v>56</v>
      </c>
      <c r="L55" t="s">
        <v>55</v>
      </c>
      <c r="M55" t="s">
        <v>22</v>
      </c>
      <c r="N55" t="s">
        <v>5</v>
      </c>
      <c r="O55" t="s">
        <v>35</v>
      </c>
      <c r="P55" t="s">
        <v>75</v>
      </c>
      <c r="Q55" t="s">
        <v>38</v>
      </c>
      <c r="R55" t="s">
        <v>40</v>
      </c>
      <c r="S55" t="s">
        <v>41</v>
      </c>
      <c r="T55" t="s">
        <v>7</v>
      </c>
      <c r="U55" t="s">
        <v>71</v>
      </c>
      <c r="V55" t="s">
        <v>76</v>
      </c>
      <c r="W55" t="s">
        <v>65</v>
      </c>
      <c r="X55" t="s">
        <v>66</v>
      </c>
      <c r="Y55" t="s">
        <v>48</v>
      </c>
    </row>
    <row r="56" spans="2:25" x14ac:dyDescent="0.25">
      <c r="B56" t="s">
        <v>32</v>
      </c>
      <c r="C56" t="s">
        <v>34</v>
      </c>
      <c r="D56" t="s">
        <v>80</v>
      </c>
      <c r="E56" t="s">
        <v>37</v>
      </c>
      <c r="F56" t="s">
        <v>47</v>
      </c>
      <c r="G56" t="s">
        <v>46</v>
      </c>
      <c r="H56" t="s">
        <v>8</v>
      </c>
      <c r="I56" t="s">
        <v>69</v>
      </c>
      <c r="J56" t="s">
        <v>79</v>
      </c>
      <c r="K56" t="s">
        <v>61</v>
      </c>
      <c r="L56" t="s">
        <v>62</v>
      </c>
      <c r="M56" t="s">
        <v>42</v>
      </c>
      <c r="N56" t="s">
        <v>33</v>
      </c>
      <c r="O56" t="s">
        <v>36</v>
      </c>
      <c r="P56" t="s">
        <v>78</v>
      </c>
      <c r="Q56" t="s">
        <v>39</v>
      </c>
      <c r="R56" t="s">
        <v>45</v>
      </c>
      <c r="S56" t="s">
        <v>44</v>
      </c>
      <c r="T56" t="s">
        <v>9</v>
      </c>
      <c r="U56" t="s">
        <v>43</v>
      </c>
      <c r="V56" t="s">
        <v>77</v>
      </c>
      <c r="W56" t="s">
        <v>58</v>
      </c>
      <c r="X56" t="s">
        <v>57</v>
      </c>
      <c r="Y56" t="s">
        <v>49</v>
      </c>
    </row>
    <row r="58" spans="2:25" x14ac:dyDescent="0.25">
      <c r="B58" s="1" t="s">
        <v>13</v>
      </c>
    </row>
    <row r="59" spans="2:25" x14ac:dyDescent="0.25">
      <c r="B59" t="s">
        <v>16</v>
      </c>
      <c r="C59" t="s">
        <v>17</v>
      </c>
      <c r="D59" t="s">
        <v>72</v>
      </c>
      <c r="E59" t="s">
        <v>12</v>
      </c>
      <c r="F59" t="s">
        <v>51</v>
      </c>
      <c r="G59" t="s">
        <v>50</v>
      </c>
      <c r="H59" t="s">
        <v>6</v>
      </c>
      <c r="I59" t="s">
        <v>67</v>
      </c>
      <c r="J59" t="s">
        <v>74</v>
      </c>
      <c r="K59" t="s">
        <v>56</v>
      </c>
      <c r="L59" t="s">
        <v>55</v>
      </c>
      <c r="M59" t="s">
        <v>22</v>
      </c>
    </row>
    <row r="60" spans="2:25" x14ac:dyDescent="0.25">
      <c r="B60" t="s">
        <v>26</v>
      </c>
      <c r="C60" t="s">
        <v>27</v>
      </c>
      <c r="D60" t="s">
        <v>84</v>
      </c>
      <c r="E60" t="s">
        <v>28</v>
      </c>
      <c r="F60" t="s">
        <v>29</v>
      </c>
      <c r="G60" t="s">
        <v>30</v>
      </c>
      <c r="H60" t="s">
        <v>10</v>
      </c>
      <c r="I60" t="s">
        <v>70</v>
      </c>
      <c r="J60" t="s">
        <v>83</v>
      </c>
      <c r="K60" t="s">
        <v>63</v>
      </c>
      <c r="L60" t="s">
        <v>64</v>
      </c>
      <c r="M60" t="s">
        <v>31</v>
      </c>
    </row>
  </sheetData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Rikard Pavelic</dc:creator>
  <cp:lastModifiedBy>Rikard Pavelic</cp:lastModifiedBy>
  <dcterms:created xsi:type="dcterms:W3CDTF">2014-10-11T07:45:31Z</dcterms:created>
  <dcterms:modified xsi:type="dcterms:W3CDTF">2016-04-07T13:33:52Z</dcterms:modified>
</cp:coreProperties>
</file>