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Startup times" sheetId="1" r:id="rId1"/>
    <sheet name="Small events" sheetId="5" r:id="rId2"/>
    <sheet name="Small values" sheetId="6" r:id="rId3"/>
    <sheet name="Small aggregates" sheetId="12" r:id="rId4"/>
    <sheet name="Standard events" sheetId="13" r:id="rId5"/>
    <sheet name="Standard aggregates" sheetId="14" r:id="rId6"/>
    <sheet name="Large aggregates" sheetId="15" r:id="rId7"/>
  </sheets>
  <calcPr calcId="145621"/>
</workbook>
</file>

<file path=xl/calcChain.xml><?xml version="1.0" encoding="utf-8"?>
<calcChain xmlns="http://schemas.openxmlformats.org/spreadsheetml/2006/main">
  <c r="K14" i="15" l="1"/>
  <c r="J14" i="15"/>
  <c r="I14" i="15"/>
  <c r="H14" i="15"/>
  <c r="G14" i="15"/>
  <c r="K13" i="15"/>
  <c r="J13" i="15"/>
  <c r="I13" i="15"/>
  <c r="H13" i="15"/>
  <c r="G13" i="15"/>
  <c r="K9" i="15"/>
  <c r="J9" i="15"/>
  <c r="I9" i="15"/>
  <c r="H9" i="15"/>
  <c r="G9" i="15"/>
  <c r="K8" i="15"/>
  <c r="J8" i="15"/>
  <c r="I8" i="15"/>
  <c r="H8" i="15"/>
  <c r="G8" i="15"/>
  <c r="K7" i="15"/>
  <c r="J7" i="15"/>
  <c r="I7" i="15"/>
  <c r="H7" i="15"/>
  <c r="G7" i="15"/>
  <c r="K5" i="15"/>
  <c r="K6" i="15" s="1"/>
  <c r="J5" i="15"/>
  <c r="I5" i="15"/>
  <c r="H5" i="15"/>
  <c r="G5" i="15"/>
  <c r="K14" i="14"/>
  <c r="J14" i="14"/>
  <c r="I14" i="14"/>
  <c r="H14" i="14"/>
  <c r="G14" i="14"/>
  <c r="K13" i="14"/>
  <c r="J13" i="14"/>
  <c r="I13" i="14"/>
  <c r="H13" i="14"/>
  <c r="G13" i="14"/>
  <c r="K9" i="14"/>
  <c r="J9" i="14"/>
  <c r="I9" i="14"/>
  <c r="H9" i="14"/>
  <c r="G9" i="14"/>
  <c r="K8" i="14"/>
  <c r="J8" i="14"/>
  <c r="I8" i="14"/>
  <c r="H8" i="14"/>
  <c r="G8" i="14"/>
  <c r="K7" i="14"/>
  <c r="J7" i="14"/>
  <c r="J6" i="14" s="1"/>
  <c r="I7" i="14"/>
  <c r="H7" i="14"/>
  <c r="H6" i="14" s="1"/>
  <c r="G7" i="14"/>
  <c r="K5" i="14"/>
  <c r="J5" i="14"/>
  <c r="I5" i="14"/>
  <c r="H5" i="14"/>
  <c r="G5" i="14"/>
  <c r="K14" i="13"/>
  <c r="J14" i="13"/>
  <c r="I14" i="13"/>
  <c r="H14" i="13"/>
  <c r="G14" i="13"/>
  <c r="K13" i="13"/>
  <c r="J13" i="13"/>
  <c r="I13" i="13"/>
  <c r="H13" i="13"/>
  <c r="G13" i="13"/>
  <c r="K9" i="13"/>
  <c r="J9" i="13"/>
  <c r="I9" i="13"/>
  <c r="H9" i="13"/>
  <c r="G9" i="13"/>
  <c r="K8" i="13"/>
  <c r="J8" i="13"/>
  <c r="I8" i="13"/>
  <c r="H8" i="13"/>
  <c r="G8" i="13"/>
  <c r="K7" i="13"/>
  <c r="J7" i="13"/>
  <c r="J6" i="13" s="1"/>
  <c r="I7" i="13"/>
  <c r="H7" i="13"/>
  <c r="G7" i="13"/>
  <c r="G6" i="13" s="1"/>
  <c r="K5" i="13"/>
  <c r="J5" i="13"/>
  <c r="I5" i="13"/>
  <c r="H5" i="13"/>
  <c r="G5" i="13"/>
  <c r="K14" i="12"/>
  <c r="J14" i="12"/>
  <c r="I14" i="12"/>
  <c r="H14" i="12"/>
  <c r="G14" i="12"/>
  <c r="K13" i="12"/>
  <c r="J13" i="12"/>
  <c r="I13" i="12"/>
  <c r="H13" i="12"/>
  <c r="G13" i="12"/>
  <c r="K9" i="12"/>
  <c r="J9" i="12"/>
  <c r="I9" i="12"/>
  <c r="H9" i="12"/>
  <c r="G9" i="12"/>
  <c r="K8" i="12"/>
  <c r="J8" i="12"/>
  <c r="I8" i="12"/>
  <c r="H8" i="12"/>
  <c r="G8" i="12"/>
  <c r="K7" i="12"/>
  <c r="J7" i="12"/>
  <c r="I7" i="12"/>
  <c r="H7" i="12"/>
  <c r="G7" i="12"/>
  <c r="K5" i="12"/>
  <c r="J5" i="12"/>
  <c r="I5" i="12"/>
  <c r="H5" i="12"/>
  <c r="G5" i="12"/>
  <c r="K14" i="6"/>
  <c r="J14" i="6"/>
  <c r="I14" i="6"/>
  <c r="H14" i="6"/>
  <c r="G14" i="6"/>
  <c r="K13" i="6"/>
  <c r="J13" i="6"/>
  <c r="I13" i="6"/>
  <c r="H13" i="6"/>
  <c r="G13" i="6"/>
  <c r="K14" i="5"/>
  <c r="K13" i="5"/>
  <c r="J14" i="5"/>
  <c r="J13" i="5"/>
  <c r="I14" i="5"/>
  <c r="I13" i="5"/>
  <c r="H14" i="5"/>
  <c r="H13" i="5"/>
  <c r="G14" i="5"/>
  <c r="G13" i="5"/>
  <c r="K9" i="6"/>
  <c r="K8" i="6"/>
  <c r="K7" i="6"/>
  <c r="K5" i="6"/>
  <c r="J9" i="6"/>
  <c r="J8" i="6"/>
  <c r="J7" i="6"/>
  <c r="J5" i="6"/>
  <c r="I9" i="6"/>
  <c r="I8" i="6"/>
  <c r="I7" i="6"/>
  <c r="I5" i="6"/>
  <c r="H9" i="6"/>
  <c r="H8" i="6"/>
  <c r="H7" i="6"/>
  <c r="H5" i="6"/>
  <c r="G9" i="6"/>
  <c r="G8" i="6"/>
  <c r="G7" i="6"/>
  <c r="G5" i="6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5" i="5"/>
  <c r="J5" i="5"/>
  <c r="I5" i="5"/>
  <c r="H5" i="5"/>
  <c r="G5" i="5"/>
  <c r="G6" i="15" l="1"/>
  <c r="J6" i="15"/>
  <c r="I6" i="15"/>
  <c r="H6" i="15"/>
  <c r="K6" i="14"/>
  <c r="I6" i="14"/>
  <c r="G6" i="14"/>
  <c r="K6" i="13"/>
  <c r="I6" i="13"/>
  <c r="H6" i="13"/>
  <c r="K6" i="12"/>
  <c r="J6" i="12"/>
  <c r="I6" i="12"/>
  <c r="G6" i="12"/>
  <c r="H6" i="12"/>
  <c r="K6" i="6"/>
  <c r="J6" i="6"/>
  <c r="I6" i="6"/>
  <c r="H6" i="6"/>
  <c r="G6" i="6"/>
  <c r="K8" i="1"/>
  <c r="J8" i="1"/>
  <c r="I8" i="1"/>
  <c r="H8" i="1"/>
  <c r="G8" i="1"/>
  <c r="K9" i="1"/>
  <c r="J9" i="1"/>
  <c r="I9" i="1"/>
  <c r="H9" i="1"/>
  <c r="G9" i="1"/>
  <c r="I6" i="5" l="1"/>
  <c r="K6" i="5"/>
  <c r="J6" i="5"/>
  <c r="H6" i="5"/>
  <c r="G6" i="5"/>
  <c r="H14" i="1"/>
  <c r="I14" i="1"/>
  <c r="J14" i="1"/>
  <c r="K14" i="1"/>
  <c r="G14" i="1"/>
  <c r="H13" i="1"/>
  <c r="I13" i="1"/>
  <c r="J13" i="1"/>
  <c r="K13" i="1"/>
  <c r="G13" i="1"/>
  <c r="H7" i="1"/>
  <c r="I7" i="1"/>
  <c r="J7" i="1"/>
  <c r="K7" i="1"/>
  <c r="G7" i="1"/>
  <c r="H5" i="1"/>
  <c r="I5" i="1"/>
  <c r="J5" i="1"/>
  <c r="K5" i="1"/>
  <c r="G5" i="1"/>
  <c r="K6" i="1" l="1"/>
  <c r="J6" i="1"/>
  <c r="I6" i="1"/>
  <c r="H6" i="1"/>
  <c r="G6" i="1"/>
</calcChain>
</file>

<file path=xl/sharedStrings.xml><?xml version="1.0" encoding="utf-8"?>
<sst xmlns="http://schemas.openxmlformats.org/spreadsheetml/2006/main" count="504" uniqueCount="211">
  <si>
    <t>Jil</t>
  </si>
  <si>
    <t>Revenj.Json</t>
  </si>
  <si>
    <t>Revenj.Protobuf</t>
  </si>
  <si>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</si>
  <si>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</si>
  <si>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</si>
  <si>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</si>
  <si>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</si>
  <si>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</si>
  <si>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</si>
  <si>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</si>
  <si>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Testing 1 serialization/deserialization</t>
  </si>
  <si>
    <t>Testing 100.000 serialization/deserializations for simple event data structure</t>
  </si>
  <si>
    <t>Testing 100.000 serialization/deserializations for simple value data structure</t>
  </si>
  <si>
    <t>Testing 100.000 serialization/deserializations for simple aggregate root structure</t>
  </si>
  <si>
    <t>Testing 10.000 serialization/deserializations for non-trivial event data structure</t>
  </si>
  <si>
    <t>Testing 10.000 serialization/deserializations for non-trivial aggregate root structure</t>
  </si>
  <si>
    <t>Testing 100 serialization/deserializations for large aggregate root structure</t>
  </si>
  <si>
    <t>Service stack</t>
  </si>
  <si>
    <t>[[smallValuesSerialization.NewtonsoftJson.Duration]]</t>
  </si>
  <si>
    <t>[[smallValuesSerialization.Jil.Duration]]</t>
  </si>
  <si>
    <t>[[smallValuesSerialization.ServiceStack.Duration]]</t>
  </si>
  <si>
    <t>[[smallValuesSerialization.RevenjJson.Duration]]</t>
  </si>
  <si>
    <t>[[smallValuesSerialization.RevenjProtobuf.Duration]]</t>
  </si>
  <si>
    <t>[[smallValuesBoth.NewtonsoftJson.Duration]]</t>
  </si>
  <si>
    <t>[[smallValuesBoth.Jil.Duration]]</t>
  </si>
  <si>
    <t>[[smallValuesBoth.ServiceStack.Duration]]</t>
  </si>
  <si>
    <t>[[smallValuesBoth.RevenjJson.Duration]]</t>
  </si>
  <si>
    <t>[[smallValuesBoth.RevenjProtobuf.Duration]]</t>
  </si>
  <si>
    <t>[[smallAggregatesSerialization.NewtonsoftJson.Duration]]</t>
  </si>
  <si>
    <t>[[smallAggregatesSerialization.Jil.Duration]]</t>
  </si>
  <si>
    <t>[[smallAggregatesSerialization.ServiceStack.Duration]]</t>
  </si>
  <si>
    <t>[[smallAggregatesSerialization.RevenjJson.Duration]]</t>
  </si>
  <si>
    <t>[[smallAggregatesSerialization.RevenjProtobuf.Duration]]</t>
  </si>
  <si>
    <t>[[smallAggregatesBoth.NewtonsoftJson.Duration]]</t>
  </si>
  <si>
    <t>[[smallAggregatesBoth.Jil.Duration]]</t>
  </si>
  <si>
    <t>[[smallAggregatesBoth.ServiceStack.Duration]]</t>
  </si>
  <si>
    <t>[[smallAggregatesBoth.RevenjJson.Duration]]</t>
  </si>
  <si>
    <t>[[smallAggregatesBoth.RevenjProtobuf.Duration]]</t>
  </si>
  <si>
    <t>[[standardEventsSerialization.Jil.Duration]]</t>
  </si>
  <si>
    <t>[[standardEventsSerialization.ServiceStack.Duration]]</t>
  </si>
  <si>
    <t>[[standardEventsSerialization.RevenjJson.Duration]]</t>
  </si>
  <si>
    <t>[[standardEventsSerialization.RevenjProtobuf.Duration]]</t>
  </si>
  <si>
    <t>[[standardEventsBoth.NewtonsoftJson.Duration]]</t>
  </si>
  <si>
    <t>[[standardEventsBoth.Jil.Duration]]</t>
  </si>
  <si>
    <t>[[standardEventsBoth.ServiceStack.Duration]]</t>
  </si>
  <si>
    <t>[[standardEventsBoth.RevenjJson.Duration]]</t>
  </si>
  <si>
    <t>[[standardEventsBoth.RevenjProtobuf.Duration]]</t>
  </si>
  <si>
    <t>[[standardAggregatesSerialization.NewtonsoftJson.Duration]]</t>
  </si>
  <si>
    <t>[[standardAggregatesSerialization.Jil.Duration]]</t>
  </si>
  <si>
    <t>[[standardAggregatesSerialization.ServiceStack.Duration]]</t>
  </si>
  <si>
    <t>[[standardAggregatesSerialization.RevenjJson.Duration]]</t>
  </si>
  <si>
    <t>[[standardAggregatesSerialization.RevenjProtobuf.Duration]]</t>
  </si>
  <si>
    <t>[[standardAggregatesBoth.NewtonsoftJson.Duration]]</t>
  </si>
  <si>
    <t>[[standardAggregatesBoth.Jil.Duration]]</t>
  </si>
  <si>
    <t>[[standardAggregatesBoth.ServiceStack.Duration]]</t>
  </si>
  <si>
    <t>[[standardAggregatesBoth.RevenjJson.Duration]]</t>
  </si>
  <si>
    <t>[[standardAggregatesBoth.RevenjProtobuf.Duration]]</t>
  </si>
  <si>
    <t>[[largeAggregatesSerialization.NewtonsoftJson.Duration]]</t>
  </si>
  <si>
    <t>[[largeAggregatesSerialization.Jil.Duration]]</t>
  </si>
  <si>
    <t>[[largeAggregatesSerialization.ServiceStack.Duration]]</t>
  </si>
  <si>
    <t>[[largeAggregatesSerialization.RevenjJson.Duration]]</t>
  </si>
  <si>
    <t>[[largeAggregatesSerialization.RevenjProtobuf.Duration]]</t>
  </si>
  <si>
    <t>[[largeAggregatesBoth.NewtonsoftJson.Duration]]</t>
  </si>
  <si>
    <t>[[largeAggregatesBoth.Jil.Duration]]</t>
  </si>
  <si>
    <t>[[largeAggregatesBoth.ServiceStack.Duration]]</t>
  </si>
  <si>
    <t>[[largeAggregatesBoth.RevenjJson.Duration]]</t>
  </si>
  <si>
    <t>[[largeAggregatesBoth.RevenjProtobuf.Duration]]</t>
  </si>
  <si>
    <t>Errors</t>
  </si>
  <si>
    <t>Size</t>
  </si>
  <si>
    <t>[[largeAggregatesSerialization.NewtonsoftJson.Size]]</t>
  </si>
  <si>
    <t>[[largeAggregatesSerialization.Jil.Size]]</t>
  </si>
  <si>
    <t>[[largeAggregatesSerialization.ServiceStack.Size]]</t>
  </si>
  <si>
    <t>[[largeAggregatesSerialization.RevenjJson.Size]]</t>
  </si>
  <si>
    <t>[[largeAggregatesSerialization.RevenjProtobuf.Size]]</t>
  </si>
  <si>
    <t>[[largeAggregatesBoth.NewtonsoftJson.Errors]]</t>
  </si>
  <si>
    <t>[[largeAggregatesBoth.Jil.Errors]]</t>
  </si>
  <si>
    <t>[[largeAggregatesBoth.ServiceStack.Errors]]</t>
  </si>
  <si>
    <t>[[largeAggregatesBoth.RevenjJson.Errors]]</t>
  </si>
  <si>
    <t>[[largeAggregatesBoth.RevenjProtobuf.Errors]]</t>
  </si>
  <si>
    <t>[[smallValuesSerialization.NewtonsoftJson.Size]]</t>
  </si>
  <si>
    <t>[[smallValuesSerialization.Jil.Size]]</t>
  </si>
  <si>
    <t>[[smallValuesSerialization.ServiceStack.Size]]</t>
  </si>
  <si>
    <t>[[smallValuesSerialization.RevenjJson.Size]]</t>
  </si>
  <si>
    <t>[[smallValuesSerialization.RevenjProtobuf.Size]]</t>
  </si>
  <si>
    <t>[[smallValuesBoth.NewtonsoftJson.Errors]]</t>
  </si>
  <si>
    <t>[[smallValuesBoth.Jil.Errors]]</t>
  </si>
  <si>
    <t>[[smallValuesBoth.ServiceStack.Errors]]</t>
  </si>
  <si>
    <t>[[smallValuesBoth.RevenjJson.Errors]]</t>
  </si>
  <si>
    <t>[[smallValuesBoth.RevenjProtobuf.Errors]]</t>
  </si>
  <si>
    <t>[[smallAggregatesSerialization.NewtonsoftJson.Size]]</t>
  </si>
  <si>
    <t>[[smallAggregatesSerialization.Jil.Size]]</t>
  </si>
  <si>
    <t>[[smallAggregatesSerialization.ServiceStack.Size]]</t>
  </si>
  <si>
    <t>[[smallAggregatesSerialization.RevenjJson.Size]]</t>
  </si>
  <si>
    <t>[[smallAggregatesSerialization.RevenjProtobuf.Size]]</t>
  </si>
  <si>
    <t>[[smallAggregatesBoth.NewtonsoftJson.Errors]]</t>
  </si>
  <si>
    <t>[[smallAggregatesBoth.Jil.Errors]]</t>
  </si>
  <si>
    <t>[[smallAggregatesBoth.ServiceStack.Errors]]</t>
  </si>
  <si>
    <t>[[smallAggregatesBoth.RevenjJson.Errors]]</t>
  </si>
  <si>
    <t>[[smallAggregatesBoth.RevenjProtobuf.Errors]]</t>
  </si>
  <si>
    <t>[[standardEventsSerialization.NewtonsoftJson.Size]]</t>
  </si>
  <si>
    <t>[[standardEventsSerialization.Jil.Size]]</t>
  </si>
  <si>
    <t>[[standardEventsSerialization.ServiceStack.Size]]</t>
  </si>
  <si>
    <t>[[standardEventsSerialization.RevenjJson.Size]]</t>
  </si>
  <si>
    <t>[[standardEventsSerialization.RevenjProtobuf.Size]]</t>
  </si>
  <si>
    <t>[[standardEventsBoth.NewtonsoftJson.Errors]]</t>
  </si>
  <si>
    <t>[[standardEventsBoth.Jil.Errors]]</t>
  </si>
  <si>
    <t>[[standardEventsBoth.ServiceStack.Errors]]</t>
  </si>
  <si>
    <t>[[standardEventsBoth.RevenjJson.Errors]]</t>
  </si>
  <si>
    <t>[[standardEventsBoth.RevenjProtobuf.Errors]]</t>
  </si>
  <si>
    <t>[[standardAggregatesSerialization.NewtonsoftJson.Size]]</t>
  </si>
  <si>
    <t>[[standardAggregatesSerialization.Jil.Size]]</t>
  </si>
  <si>
    <t>[[standardAggregatesSerialization.ServiceStack.Size]]</t>
  </si>
  <si>
    <t>[[standardAggregatesSerialization.RevenjJson.Size]]</t>
  </si>
  <si>
    <t>[[standardAggregatesSerialization.RevenjProtobuf.Size]]</t>
  </si>
  <si>
    <t>[[standardAggregatesBoth.NewtonsoftJson.Errors]]</t>
  </si>
  <si>
    <t>[[standardAggregatesBoth.Jil.Errors]]</t>
  </si>
  <si>
    <t>[[standardAggregatesBoth.ServiceStack.Errors]]</t>
  </si>
  <si>
    <t>[[standardAggregatesBoth.RevenjJson.Errors]]</t>
  </si>
  <si>
    <t>[[standardAggregatesBoth.RevenjProtobuf.Errors]]</t>
  </si>
  <si>
    <t>Newtonsoft (duration)</t>
  </si>
  <si>
    <t>[[startupSerialization.NewtonsoftJson.Duration]]</t>
  </si>
  <si>
    <t>Newtonsoft (size)</t>
  </si>
  <si>
    <t>Newtonsoft (errors)</t>
  </si>
  <si>
    <t>[[startupSerialization.NewtonsoftJson.Size]]</t>
  </si>
  <si>
    <t>[[startupSerialization.NewtonsoftJson.Errors]]</t>
  </si>
  <si>
    <t>Protobuf (duration)</t>
  </si>
  <si>
    <t>Protobuf (size)</t>
  </si>
  <si>
    <t>Protobuf (errors)</t>
  </si>
  <si>
    <t>Jil (duration)</t>
  </si>
  <si>
    <t>Jil (size)</t>
  </si>
  <si>
    <t>Jil (errors)</t>
  </si>
  <si>
    <t>Service stack (size)</t>
  </si>
  <si>
    <t>Service stack (duration)</t>
  </si>
  <si>
    <t>Service stack (errors)</t>
  </si>
  <si>
    <t>Revenj.Json (duration)</t>
  </si>
  <si>
    <t>Revenj.Json (size)</t>
  </si>
  <si>
    <t>Revenj.Json (errors)</t>
  </si>
  <si>
    <t>[[startupSerialization.Jil.Duration]]</t>
  </si>
  <si>
    <t>[[startupSerialization.Jil.Errors]]</t>
  </si>
  <si>
    <t>[[startupSerialization.Jil.Size]]</t>
  </si>
  <si>
    <t>[[startupSerialization.ServiceStack.Duration]]</t>
  </si>
  <si>
    <t>[[startupSerialization.ServiceStack.Size]]</t>
  </si>
  <si>
    <t>[[startupSerialization.ServiceStack.Errors]]</t>
  </si>
  <si>
    <t>[[startupSerialization.RevenjJson.Duration]]</t>
  </si>
  <si>
    <t>[[startupSerialization.RevenjJson.Size]]</t>
  </si>
  <si>
    <t>[[startupSerialization.RevenjJson.Errors]]</t>
  </si>
  <si>
    <t>[[startupSerialization.RevenjProtobuf.Errors]]</t>
  </si>
  <si>
    <t>[[startupSerialization.RevenjProtobuf.Size]]</t>
  </si>
  <si>
    <t>[[startupBoth.NewtonsoftJson.Duration]]</t>
  </si>
  <si>
    <t>[[startupBoth.NewtonsoftJson.Errors]]</t>
  </si>
  <si>
    <t>[[startupBoth.Jil.Duration]]</t>
  </si>
  <si>
    <t>[[startupBoth.Jil.Errors]]</t>
  </si>
  <si>
    <t>[[startupBoth.ServiceStack.Duration]]</t>
  </si>
  <si>
    <t>[[startupBoth.ServiceStack.Errors]]</t>
  </si>
  <si>
    <t>[[startupBoth.RevenjJson.Duration]]</t>
  </si>
  <si>
    <t>[[startupBoth.RevenjJson.Errors]]</t>
  </si>
  <si>
    <t>[[startupBoth.RevenjProtobuf.Duration]]</t>
  </si>
  <si>
    <t>[[startupBoth.RevenjProtobuf.Errors]]</t>
  </si>
  <si>
    <t>[[startupSerialization.RevenjProtobuf.Duration]]</t>
  </si>
  <si>
    <t>[[smallEventsSerialization.NewtonsoftJson.Duration]]</t>
  </si>
  <si>
    <t>[[smallEventsSerialization.NewtonsoftJson.Size]]</t>
  </si>
  <si>
    <t>[[smallEventsSerialization.NewtonsoftJson.Errors]]</t>
  </si>
  <si>
    <t>[[smallEventsSerialization.Jil.Duration]]</t>
  </si>
  <si>
    <t>[[smallEventsSerialization.Jil.Size]]</t>
  </si>
  <si>
    <t>[[smallEventsSerialization.Jil.Errors]]</t>
  </si>
  <si>
    <t>[[smallEventsSerialization.ServiceStack.Duration]]</t>
  </si>
  <si>
    <t>[[smallEventsSerialization.ServiceStack.Size]]</t>
  </si>
  <si>
    <t>[[smallEventsSerialization.ServiceStack.Errors]]</t>
  </si>
  <si>
    <t>[[smallEventsSerialization.RevenjJson.Duration]]</t>
  </si>
  <si>
    <t>[[smallEventsSerialization.RevenjJson.Size]]</t>
  </si>
  <si>
    <t>[[smallEventsSerialization.RevenjJson.Errors]]</t>
  </si>
  <si>
    <t>[[smallEventsSerialization.RevenjProtobuf.Duration]]</t>
  </si>
  <si>
    <t>[[smallEventsSerialization.RevenjProtobuf.Size]]</t>
  </si>
  <si>
    <t>[[smallEventsSerialization.RevenjProtobuf.Errors]]</t>
  </si>
  <si>
    <t>[[smallEventsBoth.NewtonsoftJson.Duration]]</t>
  </si>
  <si>
    <t>[[smallEventsBoth.NewtonsoftJson.Errors]]</t>
  </si>
  <si>
    <t>[[smallEventsBoth.Jil.Duration]]</t>
  </si>
  <si>
    <t>[[smallEventsBoth.Jil.Errors]]</t>
  </si>
  <si>
    <t>[[smallEventsBoth.ServiceStack.Duration]]</t>
  </si>
  <si>
    <t>[[smallEventsBoth.ServiceStack.Errors]]</t>
  </si>
  <si>
    <t>[[smallEventsBoth.RevenjJson.Duration]]</t>
  </si>
  <si>
    <t>[[smallEventsBoth.RevenjJson.Errors]]</t>
  </si>
  <si>
    <t>[[smallEventsBoth.RevenjProtobuf.Duration]]</t>
  </si>
  <si>
    <t>[[smallEventsBoth.RevenjProtobuf.Errors]]</t>
  </si>
  <si>
    <t>[[smallValuesSerialization.NewtonsoftJson.Errors]]</t>
  </si>
  <si>
    <t>[[smallValuesSerialization.Jil.Errors]]</t>
  </si>
  <si>
    <t>[[smallValuesSerialization.ServiceStack.Errors]]</t>
  </si>
  <si>
    <t>[[smallValuesSerialization.RevenjJson.Errors]]</t>
  </si>
  <si>
    <t>[[smallValuesSerialization.RevenjProtobuf.Errors]]</t>
  </si>
  <si>
    <t>[[smallAggregatesSerialization.NewtonsoftJson.Errors]]</t>
  </si>
  <si>
    <t>[[smallAggregatesSerialization.Jil.Errors]]</t>
  </si>
  <si>
    <t>[[smallAggregatesSerialization.ServiceStack.Errors]]</t>
  </si>
  <si>
    <t>[[smallAggregatesSerialization.RevenjJson.Errors]]</t>
  </si>
  <si>
    <t>[[smallAggregatesSerialization.RevenjProtobuf.Errors]]</t>
  </si>
  <si>
    <t>[[standardEventsSerialization.NewtonsoftJson.Duration]]</t>
  </si>
  <si>
    <t>[[standardEventsSerialization.NewtonsoftJson.Errors]]</t>
  </si>
  <si>
    <t>[[standardEventsSerialization.Jil.Errors]]</t>
  </si>
  <si>
    <t>[[standardEventsSerialization.ServiceStack.Errors]]</t>
  </si>
  <si>
    <t>[[standardEventsSerialization.RevenjJson.Errors]]</t>
  </si>
  <si>
    <t>[[standardEventsSerialization.RevenjProtobuf.Errors]]</t>
  </si>
  <si>
    <t>[[standardAggregatesSerialization.NewtonsoftJson.Errors]]</t>
  </si>
  <si>
    <t>[[standardAggregatesSerialization.Jil.Errors]]</t>
  </si>
  <si>
    <t>[[standardAggregatesSerialization.ServiceStack.Errors]]</t>
  </si>
  <si>
    <t>[[standardAggregatesSerialization.RevenjJson.Errors]]</t>
  </si>
  <si>
    <t>[[standardAggregatesSerialization.RevenjProtobuf.Errors]]</t>
  </si>
  <si>
    <t>[[largeAggregatesSerialization.NewtonsoftJson.Errors]]</t>
  </si>
  <si>
    <t>[[largeAggregatesSerialization.Jil.Errors]]</t>
  </si>
  <si>
    <t>[[largeAggregatesSerialization.ServiceStack.Errors]]</t>
  </si>
  <si>
    <t>[[largeAggregatesSerialization.RevenjJson.Errors]]</t>
  </si>
  <si>
    <t>[[largeAggregatesSerialization.RevenjProtobuf.Errors]]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</si>
</sst>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7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'Startup times'!$F$5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'Startup times'!$F$6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515072"/>
        <c:axId val="146516608"/>
        <c:axId val="0"/>
      </c:bar3DChart>
      <c:catAx>
        <c:axId val="1465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16608"/>
        <c:crosses val="autoZero"/>
        <c:auto val="1"/>
        <c:lblAlgn val="ctr"/>
        <c:lblOffset val="100"/>
        <c:noMultiLvlLbl val="0"/>
      </c:catAx>
      <c:valAx>
        <c:axId val="14651660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651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'Small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209472"/>
        <c:axId val="149211008"/>
        <c:axId val="0"/>
      </c:bar3DChart>
      <c:catAx>
        <c:axId val="1492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11008"/>
        <c:crosses val="autoZero"/>
        <c:auto val="1"/>
        <c:lblAlgn val="ctr"/>
        <c:lblOffset val="100"/>
        <c:noMultiLvlLbl val="0"/>
      </c:catAx>
      <c:valAx>
        <c:axId val="14921100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2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'Small aggregates'!$F$8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219200"/>
        <c:axId val="149220736"/>
        <c:axId val="148672000"/>
      </c:bar3DChart>
      <c:catAx>
        <c:axId val="1492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20736"/>
        <c:crosses val="autoZero"/>
        <c:auto val="1"/>
        <c:lblAlgn val="ctr"/>
        <c:lblOffset val="100"/>
        <c:noMultiLvlLbl val="0"/>
      </c:catAx>
      <c:valAx>
        <c:axId val="14922073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219200"/>
        <c:crosses val="autoZero"/>
        <c:crossBetween val="between"/>
      </c:valAx>
      <c:serAx>
        <c:axId val="1486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207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aggregates'!$F$9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3104"/>
        <c:axId val="149264640"/>
      </c:lineChart>
      <c:catAx>
        <c:axId val="149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64640"/>
        <c:crosses val="autoZero"/>
        <c:auto val="1"/>
        <c:lblAlgn val="ctr"/>
        <c:lblOffset val="100"/>
        <c:noMultiLvlLbl val="0"/>
      </c:catAx>
      <c:valAx>
        <c:axId val="14926464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2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'Standard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13440"/>
        <c:axId val="150014976"/>
        <c:axId val="0"/>
      </c:bar3DChart>
      <c:catAx>
        <c:axId val="1500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14976"/>
        <c:crosses val="autoZero"/>
        <c:auto val="1"/>
        <c:lblAlgn val="ctr"/>
        <c:lblOffset val="100"/>
        <c:noMultiLvlLbl val="0"/>
      </c:catAx>
      <c:valAx>
        <c:axId val="15001497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01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'Standard events'!$F$8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23168"/>
        <c:axId val="150057728"/>
        <c:axId val="149244992"/>
      </c:bar3DChart>
      <c:catAx>
        <c:axId val="1500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57728"/>
        <c:crosses val="autoZero"/>
        <c:auto val="1"/>
        <c:lblAlgn val="ctr"/>
        <c:lblOffset val="100"/>
        <c:noMultiLvlLbl val="0"/>
      </c:catAx>
      <c:valAx>
        <c:axId val="15005772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023168"/>
        <c:crosses val="autoZero"/>
        <c:crossBetween val="between"/>
      </c:valAx>
      <c:serAx>
        <c:axId val="149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5772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events'!$F$9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552"/>
        <c:axId val="150089088"/>
      </c:lineChart>
      <c:catAx>
        <c:axId val="1500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9088"/>
        <c:crosses val="autoZero"/>
        <c:auto val="1"/>
        <c:lblAlgn val="ctr"/>
        <c:lblOffset val="100"/>
        <c:noMultiLvlLbl val="0"/>
      </c:catAx>
      <c:valAx>
        <c:axId val="15008908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0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'Standard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970112"/>
        <c:axId val="148976000"/>
        <c:axId val="0"/>
      </c:bar3DChart>
      <c:catAx>
        <c:axId val="1489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76000"/>
        <c:crosses val="autoZero"/>
        <c:auto val="1"/>
        <c:lblAlgn val="ctr"/>
        <c:lblOffset val="100"/>
        <c:noMultiLvlLbl val="0"/>
      </c:catAx>
      <c:valAx>
        <c:axId val="1489760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9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'Standard events'!$F$8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12864"/>
        <c:axId val="149014400"/>
        <c:axId val="150063744"/>
      </c:bar3DChart>
      <c:catAx>
        <c:axId val="1490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14400"/>
        <c:crosses val="autoZero"/>
        <c:auto val="1"/>
        <c:lblAlgn val="ctr"/>
        <c:lblOffset val="100"/>
        <c:noMultiLvlLbl val="0"/>
      </c:catAx>
      <c:valAx>
        <c:axId val="1490144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012864"/>
        <c:crosses val="autoZero"/>
        <c:crossBetween val="between"/>
      </c:valAx>
      <c:serAx>
        <c:axId val="1500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144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events'!$F$9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8224"/>
        <c:axId val="149095552"/>
      </c:lineChart>
      <c:catAx>
        <c:axId val="1490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95552"/>
        <c:crosses val="autoZero"/>
        <c:auto val="1"/>
        <c:lblAlgn val="ctr"/>
        <c:lblOffset val="100"/>
        <c:noMultiLvlLbl val="0"/>
      </c:catAx>
      <c:valAx>
        <c:axId val="1490955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0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'Large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918080"/>
        <c:axId val="149919616"/>
        <c:axId val="0"/>
      </c:bar3DChart>
      <c:catAx>
        <c:axId val="1499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19616"/>
        <c:crosses val="autoZero"/>
        <c:auto val="1"/>
        <c:lblAlgn val="ctr"/>
        <c:lblOffset val="100"/>
        <c:noMultiLvlLbl val="0"/>
      </c:catAx>
      <c:valAx>
        <c:axId val="14991961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9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'Startup times'!$F$8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537088"/>
        <c:axId val="148386176"/>
        <c:axId val="138273216"/>
      </c:bar3DChart>
      <c:catAx>
        <c:axId val="1465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86176"/>
        <c:crosses val="autoZero"/>
        <c:auto val="1"/>
        <c:lblAlgn val="ctr"/>
        <c:lblOffset val="100"/>
        <c:noMultiLvlLbl val="0"/>
      </c:catAx>
      <c:valAx>
        <c:axId val="14838617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6537088"/>
        <c:crosses val="autoZero"/>
        <c:crossBetween val="between"/>
      </c:valAx>
      <c:serAx>
        <c:axId val="1382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861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'Large aggregates'!$F$8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940096"/>
        <c:axId val="149941632"/>
        <c:axId val="149022912"/>
      </c:bar3DChart>
      <c:catAx>
        <c:axId val="1499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41632"/>
        <c:crosses val="autoZero"/>
        <c:auto val="1"/>
        <c:lblAlgn val="ctr"/>
        <c:lblOffset val="100"/>
        <c:noMultiLvlLbl val="0"/>
      </c:catAx>
      <c:valAx>
        <c:axId val="14994163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940096"/>
        <c:crosses val="autoZero"/>
        <c:crossBetween val="between"/>
      </c:valAx>
      <c:serAx>
        <c:axId val="1490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416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'Large aggregates'!$F$9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57440"/>
        <c:axId val="150558976"/>
      </c:lineChart>
      <c:catAx>
        <c:axId val="1505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58976"/>
        <c:crosses val="autoZero"/>
        <c:auto val="1"/>
        <c:lblAlgn val="ctr"/>
        <c:lblOffset val="100"/>
        <c:noMultiLvlLbl val="0"/>
      </c:catAx>
      <c:valAx>
        <c:axId val="15055897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55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times'!$F$9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9504"/>
        <c:axId val="148311040"/>
      </c:lineChart>
      <c:catAx>
        <c:axId val="1483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11040"/>
        <c:crosses val="autoZero"/>
        <c:auto val="1"/>
        <c:lblAlgn val="ctr"/>
        <c:lblOffset val="100"/>
        <c:noMultiLvlLbl val="0"/>
      </c:catAx>
      <c:valAx>
        <c:axId val="14831104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3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'Small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02656"/>
        <c:axId val="147308544"/>
        <c:axId val="0"/>
      </c:bar3DChart>
      <c:catAx>
        <c:axId val="14730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08544"/>
        <c:crosses val="autoZero"/>
        <c:auto val="1"/>
        <c:lblAlgn val="ctr"/>
        <c:lblOffset val="100"/>
        <c:noMultiLvlLbl val="0"/>
      </c:catAx>
      <c:valAx>
        <c:axId val="14730854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30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'Startup times'!$F$8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34656"/>
        <c:axId val="147336192"/>
        <c:axId val="148419008"/>
      </c:bar3DChart>
      <c:catAx>
        <c:axId val="147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36192"/>
        <c:crosses val="autoZero"/>
        <c:auto val="1"/>
        <c:lblAlgn val="ctr"/>
        <c:lblOffset val="100"/>
        <c:noMultiLvlLbl val="0"/>
      </c:catAx>
      <c:valAx>
        <c:axId val="14733619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334656"/>
        <c:crosses val="autoZero"/>
        <c:crossBetween val="between"/>
      </c:valAx>
      <c:serAx>
        <c:axId val="1484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36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times'!$F$9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70752"/>
        <c:axId val="147372288"/>
      </c:lineChart>
      <c:catAx>
        <c:axId val="1473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72288"/>
        <c:crosses val="autoZero"/>
        <c:auto val="1"/>
        <c:lblAlgn val="ctr"/>
        <c:lblOffset val="100"/>
        <c:noMultiLvlLbl val="0"/>
      </c:catAx>
      <c:valAx>
        <c:axId val="14737228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3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values'!$F$5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'Small values'!$F$6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602240"/>
        <c:axId val="148624512"/>
        <c:axId val="0"/>
      </c:bar3DChart>
      <c:catAx>
        <c:axId val="1486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24512"/>
        <c:crosses val="autoZero"/>
        <c:auto val="1"/>
        <c:lblAlgn val="ctr"/>
        <c:lblOffset val="100"/>
        <c:noMultiLvlLbl val="0"/>
      </c:catAx>
      <c:valAx>
        <c:axId val="14862451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6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'Small values'!$F$8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656896"/>
        <c:axId val="148658432"/>
        <c:axId val="148668416"/>
      </c:bar3DChart>
      <c:catAx>
        <c:axId val="1486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58432"/>
        <c:crosses val="autoZero"/>
        <c:auto val="1"/>
        <c:lblAlgn val="ctr"/>
        <c:lblOffset val="100"/>
        <c:noMultiLvlLbl val="0"/>
      </c:catAx>
      <c:valAx>
        <c:axId val="14865843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656896"/>
        <c:crosses val="autoZero"/>
        <c:crossBetween val="between"/>
      </c:valAx>
      <c:serAx>
        <c:axId val="1486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584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values'!$F$9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values'!$G$9:$K$9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5968"/>
        <c:axId val="148690048"/>
      </c:lineChart>
      <c:catAx>
        <c:axId val="1486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90048"/>
        <c:crosses val="autoZero"/>
        <c:auto val="1"/>
        <c:lblAlgn val="ctr"/>
        <c:lblOffset val="100"/>
        <c:noMultiLvlLbl val="0"/>
      </c:catAx>
      <c:valAx>
        <c:axId val="1486900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6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18</xdr:row>
      <xdr:rowOff>14288</xdr:rowOff>
    </xdr:from>
    <xdr:to>
      <xdr:col>4</xdr:col>
      <xdr:colOff>381001</xdr:colOff>
      <xdr:row>30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18</xdr:row>
      <xdr:rowOff>38099</xdr:rowOff>
    </xdr:from>
    <xdr:to>
      <xdr:col>9</xdr:col>
      <xdr:colOff>142875</xdr:colOff>
      <xdr:row>30</xdr:row>
      <xdr:rowOff>166686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17</xdr:row>
      <xdr:rowOff>180975</xdr:rowOff>
    </xdr:from>
    <xdr:to>
      <xdr:col>4</xdr:col>
      <xdr:colOff>438151</xdr:colOff>
      <xdr:row>30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18</xdr:row>
      <xdr:rowOff>14286</xdr:rowOff>
    </xdr:from>
    <xdr:to>
      <xdr:col>9</xdr:col>
      <xdr:colOff>171450</xdr:colOff>
      <xdr:row>30</xdr:row>
      <xdr:rowOff>142873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tartupSerialization" displayName="StartupSerialization" ref="B34:P35">
  <autoFilter ref="B34:P35"/>
  <tableColumns count="15">
    <tableColumn id="2" name="Newtonsoft (duration)" totalsRowFunction="custom">
      <totalsRowFormula>AVERAGE(StartupSerialization[Newtonsoft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AVERAGE(StartupSerialization[Jil (duration)])</totalsRowFormula>
    </tableColumn>
    <tableColumn id="9" name="Jil (size)"/>
    <tableColumn id="8" name="Jil (errors)"/>
    <tableColumn id="4" name="Service stack (duration)" totalsRowFunction="custom">
      <totalsRowFormula>AVERAGE(StartupSerialization[Service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AVERAGE(StartupSerialization[Revenj.Json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AVERAGE(StartupSerialization[Protobuf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811513" displayName="Table811513" ref="F12:K14" totalsRowShown="0">
  <autoFilter ref="F12:K14"/>
  <tableColumns count="6">
    <tableColumn id="1" name="Deviation"/>
    <tableColumn id="2" name="Newtonsoft.Json" dataDxfId="44">
      <calculatedColumnFormula>AVERAGE(#REF!)</calculatedColumnFormula>
    </tableColumn>
    <tableColumn id="3" name="Jil" dataDxfId="43"/>
    <tableColumn id="4" name="Service stack" dataDxfId="42"/>
    <tableColumn id="5" name="Revenj.Json" dataDxfId="41"/>
    <tableColumn id="6" name="Revenj.Protobuf" data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SmallValuesSerialization" displayName="SmallValuesSerialization" ref="B34:P35">
  <autoFilter ref="B34:P35"/>
  <tableColumns count="15">
    <tableColumn id="2" name="Newtonsoft (duration)" totalsRowFunction="custom">
      <totalsRowFormula>AVERAGE(SmallValuesSerialization[Newtonsoft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AVERAGE(SmallValuesSerialization[Jil (duration)])</totalsRowFormula>
    </tableColumn>
    <tableColumn id="9" name="Jil (size)"/>
    <tableColumn id="8" name="Jil (errors)"/>
    <tableColumn id="4" name="Service stack (duration)" totalsRowFunction="custom">
      <totalsRowFormula>AVERAGE(SmallValuesSerialization[Service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AVERAGE(SmallValuesSerialization[Revenj.Json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AVERAGE(SmallValuesSerialization[Protobuf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SmallValuesBoth" displayName="SmallValues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3" name="Table841234" displayName="Table841234" ref="F4:K9" totalsRowShown="0">
  <autoFilter ref="F4:K9"/>
  <tableColumns count="6">
    <tableColumn id="1" name="Average"/>
    <tableColumn id="2" name="Newtonsoft.Json" dataDxfId="39"/>
    <tableColumn id="3" name="Jil" dataDxfId="38"/>
    <tableColumn id="4" name="Service stack" dataDxfId="37"/>
    <tableColumn id="5" name="Revenj.Json" dataDxfId="36"/>
    <tableColumn id="6" name="Revenj.Protobuf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4" name="Table81151335" displayName="Table81151335" ref="F12:K14" totalsRowShown="0">
  <autoFilter ref="F12:K14"/>
  <tableColumns count="6">
    <tableColumn id="1" name="Deviation"/>
    <tableColumn id="2" name="Newtonsoft.Json" dataDxfId="34">
      <calculatedColumnFormula>AVERAGE(#REF!)</calculatedColumnFormula>
    </tableColumn>
    <tableColumn id="3" name="Jil" dataDxfId="33"/>
    <tableColumn id="4" name="Service stack" dataDxfId="32"/>
    <tableColumn id="5" name="Revenj.Json" dataDxfId="31"/>
    <tableColumn id="6" name="Revenj.Protobuf" dataDxfId="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3" name="SmallAggregatesSerialization" displayName="SmallAggregatesSerialization" ref="B34:P35">
  <autoFilter ref="B34:P35"/>
  <tableColumns count="15">
    <tableColumn id="2" name="Newtonsoft (duration)" totalsRowFunction="custom">
      <totalsRowFormula>AVERAGE(SmallAggregatesSerialization[Newtonsoft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AVERAGE(SmallAggregatesSerialization[Jil (duration)])</totalsRowFormula>
    </tableColumn>
    <tableColumn id="9" name="Jil (size)"/>
    <tableColumn id="8" name="Jil (errors)"/>
    <tableColumn id="4" name="Service stack (duration)" totalsRowFunction="custom">
      <totalsRowFormula>AVERAGE(SmallAggregatesSerialization[Service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AVERAGE(SmallAggregatesSerialization[Revenj.Json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AVERAGE(SmallAggregatesSerialization[Protobuf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4" name="SmallAggregatesBoth" displayName="SmallAggregates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5" name="Table84123446" displayName="Table84123446" ref="F4:K9" totalsRowShown="0">
  <autoFilter ref="F4:K9"/>
  <tableColumns count="6">
    <tableColumn id="1" name="Average"/>
    <tableColumn id="2" name="Newtonsoft.Json" dataDxfId="29"/>
    <tableColumn id="3" name="Jil" dataDxfId="28"/>
    <tableColumn id="4" name="Service stack" dataDxfId="27"/>
    <tableColumn id="5" name="Revenj.Json" dataDxfId="26"/>
    <tableColumn id="6" name="Revenj.Protobuf" dataDxfId="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6" name="Table8115133547" displayName="Table8115133547" ref="F12:K14" totalsRowShown="0">
  <autoFilter ref="F12:K14"/>
  <tableColumns count="6">
    <tableColumn id="1" name="Deviation"/>
    <tableColumn id="2" name="Newtonsoft.Json" dataDxfId="24">
      <calculatedColumnFormula>AVERAGE(#REF!)</calculatedColumnFormula>
    </tableColumn>
    <tableColumn id="3" name="Jil" dataDxfId="23"/>
    <tableColumn id="4" name="Service stack" dataDxfId="22"/>
    <tableColumn id="5" name="Revenj.Json" dataDxfId="21"/>
    <tableColumn id="6" name="Revenj.Protobuf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7" name="StandardEventsSerialization" displayName="StandardEventsSerialization" ref="B34:P35">
  <autoFilter ref="B34:P35"/>
  <tableColumns count="15">
    <tableColumn id="2" name="Newtonsoft (duration)" totalsRowFunction="custom">
      <totalsRowFormula>AVERAGE(StandardEventsSerialization[Newtonsoft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AVERAGE(StandardEventsSerialization[Jil (duration)])</totalsRowFormula>
    </tableColumn>
    <tableColumn id="9" name="Jil (size)"/>
    <tableColumn id="8" name="Jil (errors)"/>
    <tableColumn id="4" name="Service stack (duration)" totalsRowFunction="custom">
      <totalsRowFormula>AVERAGE(StandardEventsSerialization[Service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AVERAGE(StandardEventsSerialization[Revenj.Json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AVERAGE(StandardEventsSerialization[Protobuf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tartupBoth" displayName="Startup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8" name="StandardEventsBoth" displayName="StandardEvents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9" name="Table8412344650" displayName="Table8412344650" ref="F4:K9" totalsRowShown="0">
  <autoFilter ref="F4:K9"/>
  <tableColumns count="6">
    <tableColumn id="1" name="Average"/>
    <tableColumn id="2" name="Newtonsoft.Json" dataDxfId="19"/>
    <tableColumn id="3" name="Jil" dataDxfId="18"/>
    <tableColumn id="4" name="Service stack" dataDxfId="17"/>
    <tableColumn id="5" name="Revenj.Json" dataDxfId="16"/>
    <tableColumn id="6" name="Revenj.Protobuf" dataDxfId="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0" name="Table811513354751" displayName="Table811513354751" ref="F12:K14" totalsRowShown="0">
  <autoFilter ref="F12:K14"/>
  <tableColumns count="6">
    <tableColumn id="1" name="Deviation"/>
    <tableColumn id="2" name="Newtonsoft.Json" dataDxfId="14">
      <calculatedColumnFormula>AVERAGE(#REF!)</calculatedColumnFormula>
    </tableColumn>
    <tableColumn id="3" name="Jil" dataDxfId="13"/>
    <tableColumn id="4" name="Service stack" dataDxfId="12"/>
    <tableColumn id="5" name="Revenj.Json" dataDxfId="11"/>
    <tableColumn id="6" name="Revenj.Protobuf" dataDxf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1" name="StandardAggregatesSerialization" displayName="StandardAggregatesSerialization" ref="B34:P35">
  <autoFilter ref="B34:P35"/>
  <tableColumns count="15">
    <tableColumn id="2" name="Newtonsoft (duration)" totalsRowFunction="custom">
      <totalsRowFormula>AVERAGE(StandardAggregatesSerialization[Newtonsoft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AVERAGE(StandardAggregatesSerialization[Jil (duration)])</totalsRowFormula>
    </tableColumn>
    <tableColumn id="9" name="Jil (size)"/>
    <tableColumn id="8" name="Jil (errors)"/>
    <tableColumn id="4" name="Service stack (duration)" totalsRowFunction="custom">
      <totalsRowFormula>AVERAGE(StandardAggregatesSerialization[Service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AVERAGE(StandardAggregatesSerialization[Revenj.Json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AVERAGE(StandardAggregatesSerialization[Protobuf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2" name="StandardAggregatesBoth" displayName="StandardAggregates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3" name="Table841234465054" displayName="Table841234465054" ref="F4:K9" totalsRowShown="0">
  <autoFilter ref="F4:K9"/>
  <tableColumns count="6">
    <tableColumn id="1" name="Average"/>
    <tableColumn id="2" name="Newtonsoft.Json" dataDxfId="9"/>
    <tableColumn id="3" name="Jil" dataDxfId="8"/>
    <tableColumn id="4" name="Service stack" dataDxfId="7"/>
    <tableColumn id="5" name="Revenj.Json" dataDxfId="6"/>
    <tableColumn id="6" name="Revenj.Protobuf" dataDxfId="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4" name="Table81151335475155" displayName="Table81151335475155" ref="F12:K14" totalsRowShown="0">
  <autoFilter ref="F12:K14"/>
  <tableColumns count="6">
    <tableColumn id="1" name="Deviation"/>
    <tableColumn id="2" name="Newtonsoft.Json" dataDxfId="4">
      <calculatedColumnFormula>AVERAGE(#REF!)</calculatedColumnFormula>
    </tableColumn>
    <tableColumn id="3" name="Jil" dataDxfId="3"/>
    <tableColumn id="4" name="Service stack" dataDxfId="2"/>
    <tableColumn id="5" name="Revenj.Json" dataDxfId="1"/>
    <tableColumn id="6" name="Revenj.Protobuf" dataDxfId="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5" name="LargeAggregatesSerialization" displayName="LargeAggregatesSerialization" ref="B34:P35">
  <autoFilter ref="B34:P35"/>
  <tableColumns count="15">
    <tableColumn id="2" name="Newtonsoft (duration)" totalsRowFunction="custom">
      <totalsRowFormula>AVERAGE(LargeAggregatesSerialization[Newtonsoft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AVERAGE(LargeAggregatesSerialization[Jil (duration)])</totalsRowFormula>
    </tableColumn>
    <tableColumn id="9" name="Jil (size)"/>
    <tableColumn id="8" name="Jil (errors)"/>
    <tableColumn id="4" name="Service stack (duration)" totalsRowFunction="custom">
      <totalsRowFormula>AVERAGE(LargeAggregatesSerialization[Service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AVERAGE(LargeAggregatesSerialization[Revenj.Json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AVERAGE(LargeAggregatesSerialization[Protobuf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6" name="LargeAggregatesBoth" displayName="LargeAggregates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F4:K9" totalsRowShown="0">
  <autoFilter ref="F4:K9"/>
  <tableColumns count="6">
    <tableColumn id="1" name="Average"/>
    <tableColumn id="2" name="Newtonsoft.Json" dataDxfId="69">
      <calculatedColumnFormula>AVERAGE(StartupSerialization[Newtonsoft (duration)])</calculatedColumnFormula>
    </tableColumn>
    <tableColumn id="3" name="Jil" dataDxfId="68"/>
    <tableColumn id="4" name="Service stack" dataDxfId="67"/>
    <tableColumn id="5" name="Revenj.Json" dataDxfId="66"/>
    <tableColumn id="6" name="Revenj.Protobuf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811" displayName="Table811" ref="F12:K14" totalsRowShown="0">
  <autoFilter ref="F12:K14"/>
  <tableColumns count="6">
    <tableColumn id="1" name="Deviation"/>
    <tableColumn id="2" name="Newtonsoft.Json" dataDxfId="64">
      <calculatedColumnFormula>AVERAGE(StartupSerialization[Newtonsoft (duration)])</calculatedColumnFormula>
    </tableColumn>
    <tableColumn id="3" name="Jil" dataDxfId="63"/>
    <tableColumn id="4" name="Service stack" dataDxfId="62"/>
    <tableColumn id="5" name="Revenj.Json" dataDxfId="61"/>
    <tableColumn id="6" name="Revenj.Protobuf" dataDxfId="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84" displayName="Table84" ref="F4:K9" totalsRowShown="0">
  <autoFilter ref="F4:K9"/>
  <tableColumns count="6">
    <tableColumn id="1" name="Average"/>
    <tableColumn id="2" name="Newtonsoft.Json" dataDxfId="59">
      <calculatedColumnFormula>AVERAGE(#REF!)</calculatedColumnFormula>
    </tableColumn>
    <tableColumn id="3" name="Jil" dataDxfId="58"/>
    <tableColumn id="4" name="Service stack" dataDxfId="57"/>
    <tableColumn id="5" name="Revenj.Json" dataDxfId="56"/>
    <tableColumn id="6" name="Revenj.Protobuf" dataDxfId="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8115" displayName="Table8115" ref="F12:K14" totalsRowShown="0">
  <autoFilter ref="F12:K14"/>
  <tableColumns count="6">
    <tableColumn id="1" name="Deviation"/>
    <tableColumn id="2" name="Newtonsoft.Json" dataDxfId="54"/>
    <tableColumn id="3" name="Jil" dataDxfId="53"/>
    <tableColumn id="4" name="Service stack" dataDxfId="52"/>
    <tableColumn id="5" name="Revenj.Json" dataDxfId="51"/>
    <tableColumn id="6" name="Revenj.Protobuf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SmallEventsSerialization" displayName="SmallEventsSerialization" ref="B34:P35">
  <autoFilter ref="B34:P35"/>
  <tableColumns count="15">
    <tableColumn id="2" name="Newtonsoft (duration)" totalsRowFunction="custom">
      <totalsRowFormula>AVERAGE(SmallEventsSerialization[Newtonsoft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AVERAGE(SmallEventsSerialization[Jil (duration)])</totalsRowFormula>
    </tableColumn>
    <tableColumn id="9" name="Jil (size)"/>
    <tableColumn id="8" name="Jil (errors)"/>
    <tableColumn id="4" name="Service stack (duration)" totalsRowFunction="custom">
      <totalsRowFormula>AVERAGE(SmallEventsSerialization[Service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AVERAGE(SmallEventsSerialization[Revenj.Json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AVERAGE(SmallEventsSerialization[Protobuf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SmallEventsBoth" displayName="SmallEventsBoth" ref="B38:K39" totalsRowShown="0">
  <autoFilter ref="B38:K39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8412" displayName="Table8412" ref="F4:K9" totalsRowShown="0">
  <autoFilter ref="F4:K9"/>
  <tableColumns count="6">
    <tableColumn id="1" name="Average"/>
    <tableColumn id="2" name="Newtonsoft.Json" dataDxfId="49"/>
    <tableColumn id="3" name="Jil" dataDxfId="48"/>
    <tableColumn id="4" name="Service stack" dataDxfId="47"/>
    <tableColumn id="5" name="Revenj.Json" dataDxfId="46"/>
    <tableColumn id="6" name="Revenj.Protobuf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5.5703125" customWidth="1"/>
    <col min="10" max="10" width="20.7109375" customWidth="1"/>
    <col min="11" max="11" width="20.5703125" customWidth="1"/>
    <col min="12" max="12" width="21.28515625" customWidth="1"/>
    <col min="13" max="13" width="17.28515625" customWidth="1"/>
    <col min="14" max="14" width="17.42578125" customWidth="1"/>
    <col min="15" max="15" width="16" customWidth="1"/>
    <col min="16" max="16" width="16.42578125" customWidth="1"/>
  </cols>
  <sheetData>
    <row r="2" spans="6:11" x14ac:dyDescent="0.25">
      <c r="F2" t="s">
        <v>11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AVERAGE(StartupSerialization[Newtonsoft (duration)])</f>
        <v>#DIV/0!</v>
      </c>
      <c r="H5" s="2" t="e">
        <f>AVERAGE(StartupSerialization[Jil (duration)])</f>
        <v>#DIV/0!</v>
      </c>
      <c r="I5" s="2" t="e">
        <f>AVERAGE(StartupSerialization[Service stack (duration)])</f>
        <v>#DIV/0!</v>
      </c>
      <c r="J5" s="2" t="e">
        <f>AVERAGE(StartupSerialization[Revenj.Json (duration)])</f>
        <v>#DIV/0!</v>
      </c>
      <c r="K5" s="2" t="e">
        <f>AVERAGE(StartupSerialization[Protobuf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AVERAGE(StartupBoth[Newtonsoft (duration)])</f>
        <v>#DIV/0!</v>
      </c>
      <c r="H7" s="2" t="e">
        <f>AVERAGE(StartupBoth[Jil (duration)])</f>
        <v>#DIV/0!</v>
      </c>
      <c r="I7" s="2" t="e">
        <f>AVERAGE(StartupBoth[Service stack (duration)])</f>
        <v>#DIV/0!</v>
      </c>
      <c r="J7" s="2" t="e">
        <f>AVERAGE(StartupBoth[Revenj.Json (duration)])</f>
        <v>#DIV/0!</v>
      </c>
      <c r="K7" s="2" t="e">
        <f>AVERAGE(StartupBoth[Protobuf (duration)])</f>
        <v>#DIV/0!</v>
      </c>
    </row>
    <row r="8" spans="6:11" x14ac:dyDescent="0.25">
      <c r="F8" t="s">
        <v>68</v>
      </c>
      <c r="G8" s="2" t="e">
        <f>AVERAGE(StartupBoth[Newtonsoft (errors)])</f>
        <v>#DIV/0!</v>
      </c>
      <c r="H8" s="2" t="e">
        <f>AVERAGE(StartupBoth[Jil (errors)])</f>
        <v>#DIV/0!</v>
      </c>
      <c r="I8" s="2" t="e">
        <f>AVERAGE(StartupBoth[Service stack (errors)])</f>
        <v>#DIV/0!</v>
      </c>
      <c r="J8" s="2" t="e">
        <f>AVERAGE(StartupBoth[Revenj.Json (errors)])</f>
        <v>#DIV/0!</v>
      </c>
      <c r="K8" s="2" t="e">
        <f>AVERAGE(StartupBoth[Protobuf (errors)])</f>
        <v>#DIV/0!</v>
      </c>
    </row>
    <row r="9" spans="6:11" x14ac:dyDescent="0.25">
      <c r="F9" t="s">
        <v>69</v>
      </c>
      <c r="G9" s="2" t="e">
        <f>AVERAGE(StartupSerialization[Newtonsoft (size)])</f>
        <v>#DIV/0!</v>
      </c>
      <c r="H9" s="2" t="e">
        <f>AVERAGE(StartupSerialization[Jil (size)])</f>
        <v>#DIV/0!</v>
      </c>
      <c r="I9" s="2" t="e">
        <f>AVERAGE(StartupSerialization[Service stack (size)])</f>
        <v>#DIV/0!</v>
      </c>
      <c r="J9" s="2" t="e">
        <f>AVERAGE(StartupSerialization[Revenj.Json (size)])</f>
        <v>#DIV/0!</v>
      </c>
      <c r="K9" s="2" t="e">
        <f>AVERAGE(StartupSerialization[Protobuf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DEVSQ(StartupSerialization[Newtonsoft (duration)])</f>
        <v>#NUM!</v>
      </c>
      <c r="H13" s="2" t="e">
        <f>DEVSQ(StartupSerialization[Jil (duration)])</f>
        <v>#NUM!</v>
      </c>
      <c r="I13" s="2" t="e">
        <f>DEVSQ(StartupSerialization[Service stack (duration)])</f>
        <v>#NUM!</v>
      </c>
      <c r="J13" s="2" t="e">
        <f>DEVSQ(StartupSerialization[Revenj.Json (duration)])</f>
        <v>#NUM!</v>
      </c>
      <c r="K13" s="2" t="e">
        <f>DEVSQ(StartupSerialization[Protobuf (duration)])</f>
        <v>#NUM!</v>
      </c>
    </row>
    <row r="14" spans="6:11" x14ac:dyDescent="0.25">
      <c r="F14" t="s">
        <v>4</v>
      </c>
      <c r="G14" s="2" t="e">
        <f>DEVSQ(StartupBoth[Newtonsoft (duration)])</f>
        <v>#NUM!</v>
      </c>
      <c r="H14" s="2" t="e">
        <f>DEVSQ(StartupBoth[Jil (duration)])</f>
        <v>#NUM!</v>
      </c>
      <c r="I14" s="2" t="e">
        <f>DEVSQ(StartupBoth[Service stack (duration)])</f>
        <v>#NUM!</v>
      </c>
      <c r="J14" s="2" t="e">
        <f>DEVSQ(StartupBoth[Revenj.Json (duration)])</f>
        <v>#NUM!</v>
      </c>
      <c r="K14" s="2" t="e">
        <f>DEVSQ(StartupBoth[Protobuf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121</v>
      </c>
      <c r="C35" t="s">
        <v>124</v>
      </c>
      <c r="D35" t="s">
        <v>125</v>
      </c>
      <c r="E35" t="s">
        <v>138</v>
      </c>
      <c r="F35" t="s">
        <v>140</v>
      </c>
      <c r="G35" t="s">
        <v>139</v>
      </c>
      <c r="H35" t="s">
        <v>141</v>
      </c>
      <c r="I35" t="s">
        <v>142</v>
      </c>
      <c r="J35" t="s">
        <v>143</v>
      </c>
      <c r="K35" t="s">
        <v>144</v>
      </c>
      <c r="L35" t="s">
        <v>145</v>
      </c>
      <c r="M35" t="s">
        <v>146</v>
      </c>
      <c r="N35" t="s">
        <v>159</v>
      </c>
      <c r="O35" t="s">
        <v>148</v>
      </c>
      <c r="P35" t="s">
        <v>147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149</v>
      </c>
      <c r="C39" t="s">
        <v>150</v>
      </c>
      <c r="D39" t="s">
        <v>151</v>
      </c>
      <c r="E39" t="s">
        <v>152</v>
      </c>
      <c r="F39" t="s">
        <v>153</v>
      </c>
      <c r="G39" t="s">
        <v>154</v>
      </c>
      <c r="H39" t="s">
        <v>155</v>
      </c>
      <c r="I39" t="s">
        <v>156</v>
      </c>
      <c r="J39" t="s">
        <v>157</v>
      </c>
      <c r="K39" t="s">
        <v>158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6" customWidth="1"/>
    <col min="10" max="10" width="14.7109375" customWidth="1"/>
    <col min="11" max="11" width="18" customWidth="1"/>
    <col min="12" max="12" width="21.28515625" customWidth="1"/>
    <col min="13" max="13" width="19.42578125" customWidth="1"/>
    <col min="14" max="14" width="18.28515625" customWidth="1"/>
    <col min="15" max="15" width="15.7109375" customWidth="1"/>
    <col min="16" max="16" width="18.140625" customWidth="1"/>
  </cols>
  <sheetData>
    <row r="2" spans="6:11" x14ac:dyDescent="0.25">
      <c r="F2" t="s">
        <v>12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AVERAGE(SmallEventsSerialization[Newtonsoft (duration)])</f>
        <v>#DIV/0!</v>
      </c>
      <c r="H5" s="2" t="e">
        <f>AVERAGE(SmallEventsSerialization[Jil (duration)])</f>
        <v>#DIV/0!</v>
      </c>
      <c r="I5" s="2" t="e">
        <f>AVERAGE(SmallEventsSerialization[Service stack (duration)])</f>
        <v>#DIV/0!</v>
      </c>
      <c r="J5" s="2" t="e">
        <f>AVERAGE(SmallEventsSerialization[Revenj.Json (duration)])</f>
        <v>#DIV/0!</v>
      </c>
      <c r="K5" s="2" t="e">
        <f>AVERAGE(SmallEventsSerialization[Protobuf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AVERAGE(SmallEventsBoth[Newtonsoft (duration)])</f>
        <v>#DIV/0!</v>
      </c>
      <c r="H7" s="2" t="e">
        <f>AVERAGE(SmallEventsBoth[Jil (duration)])</f>
        <v>#DIV/0!</v>
      </c>
      <c r="I7" s="2" t="e">
        <f>AVERAGE(SmallEventsBoth[Service stack (duration)])</f>
        <v>#DIV/0!</v>
      </c>
      <c r="J7" s="2" t="e">
        <f>AVERAGE(SmallEventsBoth[Revenj.Json (duration)])</f>
        <v>#DIV/0!</v>
      </c>
      <c r="K7" s="2" t="e">
        <f>AVERAGE(SmallEventsBoth[Protobuf (duration)])</f>
        <v>#DIV/0!</v>
      </c>
    </row>
    <row r="8" spans="6:11" x14ac:dyDescent="0.25">
      <c r="F8" t="s">
        <v>68</v>
      </c>
      <c r="G8" s="2" t="e">
        <f>AVERAGE(SmallEventsBoth[Newtonsoft (errors)])</f>
        <v>#DIV/0!</v>
      </c>
      <c r="H8" s="2" t="e">
        <f>AVERAGE(SmallEventsBoth[Jil (errors)])</f>
        <v>#DIV/0!</v>
      </c>
      <c r="I8" s="2" t="e">
        <f>AVERAGE(SmallEventsBoth[Service stack (errors)])</f>
        <v>#DIV/0!</v>
      </c>
      <c r="J8" s="2" t="e">
        <f>AVERAGE(SmallEventsBoth[Revenj.Json (errors)])</f>
        <v>#DIV/0!</v>
      </c>
      <c r="K8" s="2" t="e">
        <f>AVERAGE(SmallEventsBoth[Protobuf (errors)])</f>
        <v>#DIV/0!</v>
      </c>
    </row>
    <row r="9" spans="6:11" x14ac:dyDescent="0.25">
      <c r="F9" t="s">
        <v>69</v>
      </c>
      <c r="G9" s="2" t="e">
        <f>AVERAGE(SmallEventsSerialization[Newtonsoft (size)])</f>
        <v>#DIV/0!</v>
      </c>
      <c r="H9" s="2" t="e">
        <f>AVERAGE(SmallEventsSerialization[Jil (size)])</f>
        <v>#DIV/0!</v>
      </c>
      <c r="I9" s="2" t="e">
        <f>AVERAGE(SmallEventsSerialization[Service stack (size)])</f>
        <v>#DIV/0!</v>
      </c>
      <c r="J9" s="2" t="e">
        <f>AVERAGE(SmallEventsSerialization[Revenj.Json (size)])</f>
        <v>#DIV/0!</v>
      </c>
      <c r="K9" s="2" t="e">
        <f>AVERAGE(SmallEventsSerialization[Protobuf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DEVSQ(SmallEventsSerialization[Newtonsoft (duration)])</f>
        <v>#NUM!</v>
      </c>
      <c r="H13" s="2" t="e">
        <f>DEVSQ(SmallEventsSerialization[Jil (duration)])</f>
        <v>#NUM!</v>
      </c>
      <c r="I13" s="2" t="e">
        <f>DEVSQ(SmallEventsSerialization[Service stack (duration)])</f>
        <v>#NUM!</v>
      </c>
      <c r="J13" s="2" t="e">
        <f>DEVSQ(SmallEventsSerialization[Revenj.Json (duration)])</f>
        <v>#NUM!</v>
      </c>
      <c r="K13" s="2" t="e">
        <f>DEVSQ(SmallEventsSerialization[Protobuf (duration)])</f>
        <v>#NUM!</v>
      </c>
    </row>
    <row r="14" spans="6:11" x14ac:dyDescent="0.25">
      <c r="F14" t="s">
        <v>4</v>
      </c>
      <c r="G14" s="2" t="e">
        <f>DEVSQ(SmallEventsBoth[Newtonsoft (duration)])</f>
        <v>#NUM!</v>
      </c>
      <c r="H14" s="2" t="e">
        <f>DEVSQ(SmallEventsBoth[Jil (duration)])</f>
        <v>#NUM!</v>
      </c>
      <c r="I14" s="2" t="e">
        <f>DEVSQ(SmallEventsBoth[Service stack (duration)])</f>
        <v>#NUM!</v>
      </c>
      <c r="J14" s="2" t="e">
        <f>DEVSQ(SmallEventsBoth[Revenj.Json (duration)])</f>
        <v>#NUM!</v>
      </c>
      <c r="K14" s="2" t="e">
        <f>DEVSQ(SmallEventsBoth[Protobuf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165</v>
      </c>
      <c r="H35" t="s">
        <v>166</v>
      </c>
      <c r="I35" t="s">
        <v>167</v>
      </c>
      <c r="J35" t="s">
        <v>168</v>
      </c>
      <c r="K35" t="s">
        <v>169</v>
      </c>
      <c r="L35" t="s">
        <v>170</v>
      </c>
      <c r="M35" t="s">
        <v>171</v>
      </c>
      <c r="N35" t="s">
        <v>172</v>
      </c>
      <c r="O35" t="s">
        <v>173</v>
      </c>
      <c r="P35" t="s">
        <v>174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175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181</v>
      </c>
      <c r="I39" t="s">
        <v>182</v>
      </c>
      <c r="J39" t="s">
        <v>183</v>
      </c>
      <c r="K39" t="s">
        <v>184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13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AVERAGE(SmallValuesSerialization[Newtonsoft (duration)])</f>
        <v>#DIV/0!</v>
      </c>
      <c r="H5" s="2" t="e">
        <f>AVERAGE(SmallValuesSerialization[Jil (duration)])</f>
        <v>#DIV/0!</v>
      </c>
      <c r="I5" s="2" t="e">
        <f>AVERAGE(SmallValuesSerialization[Service stack (duration)])</f>
        <v>#DIV/0!</v>
      </c>
      <c r="J5" s="2" t="e">
        <f>AVERAGE(SmallValuesSerialization[Revenj.Json (duration)])</f>
        <v>#DIV/0!</v>
      </c>
      <c r="K5" s="2" t="e">
        <f>AVERAGE(SmallValuesSerialization[Protobuf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AVERAGE(SmallValuesBoth[Newtonsoft (duration)])</f>
        <v>#DIV/0!</v>
      </c>
      <c r="H7" s="2" t="e">
        <f>AVERAGE(SmallValuesBoth[Jil (duration)])</f>
        <v>#DIV/0!</v>
      </c>
      <c r="I7" s="2" t="e">
        <f>AVERAGE(SmallValuesBoth[Service stack (duration)])</f>
        <v>#DIV/0!</v>
      </c>
      <c r="J7" s="2" t="e">
        <f>AVERAGE(SmallValuesBoth[Revenj.Json (duration)])</f>
        <v>#DIV/0!</v>
      </c>
      <c r="K7" s="2" t="e">
        <f>AVERAGE(SmallValuesBoth[Protobuf (duration)])</f>
        <v>#DIV/0!</v>
      </c>
    </row>
    <row r="8" spans="6:11" x14ac:dyDescent="0.25">
      <c r="F8" t="s">
        <v>68</v>
      </c>
      <c r="G8" s="2" t="e">
        <f>AVERAGE(SmallValuesBoth[Newtonsoft (errors)])</f>
        <v>#DIV/0!</v>
      </c>
      <c r="H8" s="2" t="e">
        <f>AVERAGE(SmallValuesBoth[Jil (errors)])</f>
        <v>#DIV/0!</v>
      </c>
      <c r="I8" s="2" t="e">
        <f>AVERAGE(SmallValuesBoth[Service stack (errors)])</f>
        <v>#DIV/0!</v>
      </c>
      <c r="J8" s="2" t="e">
        <f>AVERAGE(SmallValuesBoth[Revenj.Json (errors)])</f>
        <v>#DIV/0!</v>
      </c>
      <c r="K8" s="2" t="e">
        <f>AVERAGE(SmallValuesBoth[Protobuf (errors)])</f>
        <v>#DIV/0!</v>
      </c>
    </row>
    <row r="9" spans="6:11" x14ac:dyDescent="0.25">
      <c r="F9" t="s">
        <v>69</v>
      </c>
      <c r="G9" s="2" t="e">
        <f>AVERAGE(SmallValuesSerialization[Newtonsoft (size)])</f>
        <v>#DIV/0!</v>
      </c>
      <c r="H9" s="2" t="e">
        <f>AVERAGE(SmallValuesSerialization[Jil (size)])</f>
        <v>#DIV/0!</v>
      </c>
      <c r="I9" s="2" t="e">
        <f>AVERAGE(SmallValuesSerialization[Service stack (size)])</f>
        <v>#DIV/0!</v>
      </c>
      <c r="J9" s="2" t="e">
        <f>AVERAGE(SmallValuesSerialization[Revenj.Json (size)])</f>
        <v>#DIV/0!</v>
      </c>
      <c r="K9" s="2" t="e">
        <f>AVERAGE(SmallValuesSerialization[Protobuf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DEVSQ(SmallValuesSerialization[Newtonsoft (duration)])</f>
        <v>#NUM!</v>
      </c>
      <c r="H13" s="2" t="e">
        <f>DEVSQ(SmallValuesSerialization[Jil (duration)])</f>
        <v>#NUM!</v>
      </c>
      <c r="I13" s="2" t="e">
        <f>DEVSQ(SmallValuesSerialization[Service stack (duration)])</f>
        <v>#NUM!</v>
      </c>
      <c r="J13" s="2" t="e">
        <f>DEVSQ(SmallValuesSerialization[Revenj.Json (duration)])</f>
        <v>#NUM!</v>
      </c>
      <c r="K13" s="2" t="e">
        <f>DEVSQ(SmallValuesSerialization[Protobuf (duration)])</f>
        <v>#NUM!</v>
      </c>
    </row>
    <row r="14" spans="6:11" x14ac:dyDescent="0.25">
      <c r="F14" t="s">
        <v>4</v>
      </c>
      <c r="G14" s="2" t="e">
        <f>DEVSQ(SmallValuesBoth[Newtonsoft (duration)])</f>
        <v>#NUM!</v>
      </c>
      <c r="H14" s="2" t="e">
        <f>DEVSQ(SmallValuesBoth[Jil (duration)])</f>
        <v>#NUM!</v>
      </c>
      <c r="I14" s="2" t="e">
        <f>DEVSQ(SmallValuesBoth[Service stack (duration)])</f>
        <v>#NUM!</v>
      </c>
      <c r="J14" s="2" t="e">
        <f>DEVSQ(SmallValuesBoth[Revenj.Json (duration)])</f>
        <v>#NUM!</v>
      </c>
      <c r="K14" s="2" t="e">
        <f>DEVSQ(SmallValuesBoth[Protobuf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19</v>
      </c>
      <c r="C35" t="s">
        <v>80</v>
      </c>
      <c r="D35" t="s">
        <v>185</v>
      </c>
      <c r="E35" t="s">
        <v>20</v>
      </c>
      <c r="F35" t="s">
        <v>81</v>
      </c>
      <c r="G35" t="s">
        <v>186</v>
      </c>
      <c r="H35" t="s">
        <v>21</v>
      </c>
      <c r="I35" t="s">
        <v>82</v>
      </c>
      <c r="J35" t="s">
        <v>187</v>
      </c>
      <c r="K35" t="s">
        <v>22</v>
      </c>
      <c r="L35" t="s">
        <v>83</v>
      </c>
      <c r="M35" t="s">
        <v>188</v>
      </c>
      <c r="N35" t="s">
        <v>23</v>
      </c>
      <c r="O35" t="s">
        <v>84</v>
      </c>
      <c r="P35" t="s">
        <v>189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24</v>
      </c>
      <c r="C39" t="s">
        <v>85</v>
      </c>
      <c r="D39" t="s">
        <v>25</v>
      </c>
      <c r="E39" t="s">
        <v>86</v>
      </c>
      <c r="F39" t="s">
        <v>26</v>
      </c>
      <c r="G39" t="s">
        <v>87</v>
      </c>
      <c r="H39" t="s">
        <v>27</v>
      </c>
      <c r="I39" t="s">
        <v>88</v>
      </c>
      <c r="J39" t="s">
        <v>28</v>
      </c>
      <c r="K39" t="s">
        <v>89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14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AVERAGE(SmallAggregatesSerialization[Newtonsoft (duration)])</f>
        <v>#DIV/0!</v>
      </c>
      <c r="H5" s="2" t="e">
        <f>AVERAGE(SmallAggregatesSerialization[Jil (duration)])</f>
        <v>#DIV/0!</v>
      </c>
      <c r="I5" s="2" t="e">
        <f>AVERAGE(SmallAggregatesSerialization[Service stack (duration)])</f>
        <v>#DIV/0!</v>
      </c>
      <c r="J5" s="2" t="e">
        <f>AVERAGE(SmallAggregatesSerialization[Revenj.Json (duration)])</f>
        <v>#DIV/0!</v>
      </c>
      <c r="K5" s="2" t="e">
        <f>AVERAGE(SmallAggregatesSerialization[Protobuf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AVERAGE(SmallAggregatesBoth[Newtonsoft (duration)])</f>
        <v>#DIV/0!</v>
      </c>
      <c r="H7" s="2" t="e">
        <f>AVERAGE(SmallAggregatesBoth[Jil (duration)])</f>
        <v>#DIV/0!</v>
      </c>
      <c r="I7" s="2" t="e">
        <f>AVERAGE(SmallAggregatesBoth[Service stack (duration)])</f>
        <v>#DIV/0!</v>
      </c>
      <c r="J7" s="2" t="e">
        <f>AVERAGE(SmallAggregatesBoth[Revenj.Json (duration)])</f>
        <v>#DIV/0!</v>
      </c>
      <c r="K7" s="2" t="e">
        <f>AVERAGE(SmallAggregatesBoth[Protobuf (duration)])</f>
        <v>#DIV/0!</v>
      </c>
    </row>
    <row r="8" spans="6:11" x14ac:dyDescent="0.25">
      <c r="F8" t="s">
        <v>68</v>
      </c>
      <c r="G8" s="2" t="e">
        <f>AVERAGE(SmallAggregatesBoth[Newtonsoft (errors)])</f>
        <v>#DIV/0!</v>
      </c>
      <c r="H8" s="2" t="e">
        <f>AVERAGE(SmallAggregatesBoth[Jil (errors)])</f>
        <v>#DIV/0!</v>
      </c>
      <c r="I8" s="2" t="e">
        <f>AVERAGE(SmallAggregatesBoth[Service stack (errors)])</f>
        <v>#DIV/0!</v>
      </c>
      <c r="J8" s="2" t="e">
        <f>AVERAGE(SmallAggregatesBoth[Revenj.Json (errors)])</f>
        <v>#DIV/0!</v>
      </c>
      <c r="K8" s="2" t="e">
        <f>AVERAGE(SmallAggregatesBoth[Protobuf (errors)])</f>
        <v>#DIV/0!</v>
      </c>
    </row>
    <row r="9" spans="6:11" x14ac:dyDescent="0.25">
      <c r="F9" t="s">
        <v>69</v>
      </c>
      <c r="G9" s="2" t="e">
        <f>AVERAGE(SmallAggregatesSerialization[Newtonsoft (size)])</f>
        <v>#DIV/0!</v>
      </c>
      <c r="H9" s="2" t="e">
        <f>AVERAGE(SmallAggregatesSerialization[Jil (size)])</f>
        <v>#DIV/0!</v>
      </c>
      <c r="I9" s="2" t="e">
        <f>AVERAGE(SmallAggregatesSerialization[Service stack (size)])</f>
        <v>#DIV/0!</v>
      </c>
      <c r="J9" s="2" t="e">
        <f>AVERAGE(SmallAggregatesSerialization[Revenj.Json (size)])</f>
        <v>#DIV/0!</v>
      </c>
      <c r="K9" s="2" t="e">
        <f>AVERAGE(SmallAggregatesSerialization[Protobuf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DEVSQ(SmallAggregatesSerialization[Newtonsoft (duration)])</f>
        <v>#NUM!</v>
      </c>
      <c r="H13" s="2" t="e">
        <f>DEVSQ(SmallAggregatesSerialization[Jil (duration)])</f>
        <v>#NUM!</v>
      </c>
      <c r="I13" s="2" t="e">
        <f>DEVSQ(SmallAggregatesSerialization[Service stack (duration)])</f>
        <v>#NUM!</v>
      </c>
      <c r="J13" s="2" t="e">
        <f>DEVSQ(SmallAggregatesSerialization[Revenj.Json (duration)])</f>
        <v>#NUM!</v>
      </c>
      <c r="K13" s="2" t="e">
        <f>DEVSQ(SmallAggregatesSerialization[Protobuf (duration)])</f>
        <v>#NUM!</v>
      </c>
    </row>
    <row r="14" spans="6:11" x14ac:dyDescent="0.25">
      <c r="F14" t="s">
        <v>4</v>
      </c>
      <c r="G14" s="2" t="e">
        <f>DEVSQ(SmallAggregatesBoth[Newtonsoft (duration)])</f>
        <v>#NUM!</v>
      </c>
      <c r="H14" s="2" t="e">
        <f>DEVSQ(SmallAggregatesBoth[Jil (duration)])</f>
        <v>#NUM!</v>
      </c>
      <c r="I14" s="2" t="e">
        <f>DEVSQ(SmallAggregatesBoth[Service stack (duration)])</f>
        <v>#NUM!</v>
      </c>
      <c r="J14" s="2" t="e">
        <f>DEVSQ(SmallAggregatesBoth[Revenj.Json (duration)])</f>
        <v>#NUM!</v>
      </c>
      <c r="K14" s="2" t="e">
        <f>DEVSQ(SmallAggregatesBoth[Protobuf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29</v>
      </c>
      <c r="C35" t="s">
        <v>90</v>
      </c>
      <c r="D35" t="s">
        <v>190</v>
      </c>
      <c r="E35" t="s">
        <v>30</v>
      </c>
      <c r="F35" t="s">
        <v>91</v>
      </c>
      <c r="G35" t="s">
        <v>191</v>
      </c>
      <c r="H35" t="s">
        <v>31</v>
      </c>
      <c r="I35" t="s">
        <v>92</v>
      </c>
      <c r="J35" t="s">
        <v>192</v>
      </c>
      <c r="K35" t="s">
        <v>32</v>
      </c>
      <c r="L35" t="s">
        <v>93</v>
      </c>
      <c r="M35" t="s">
        <v>193</v>
      </c>
      <c r="N35" t="s">
        <v>33</v>
      </c>
      <c r="O35" t="s">
        <v>94</v>
      </c>
      <c r="P35" t="s">
        <v>194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34</v>
      </c>
      <c r="C39" t="s">
        <v>95</v>
      </c>
      <c r="D39" t="s">
        <v>35</v>
      </c>
      <c r="E39" t="s">
        <v>96</v>
      </c>
      <c r="F39" t="s">
        <v>36</v>
      </c>
      <c r="G39" t="s">
        <v>97</v>
      </c>
      <c r="H39" t="s">
        <v>37</v>
      </c>
      <c r="I39" t="s">
        <v>98</v>
      </c>
      <c r="J39" t="s">
        <v>38</v>
      </c>
      <c r="K39" t="s">
        <v>99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15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AVERAGE(StandardEventsSerialization[Newtonsoft (duration)])</f>
        <v>#DIV/0!</v>
      </c>
      <c r="H5" s="2" t="e">
        <f>AVERAGE(StandardEventsSerialization[Jil (duration)])</f>
        <v>#DIV/0!</v>
      </c>
      <c r="I5" s="2" t="e">
        <f>AVERAGE(StandardEventsSerialization[Service stack (duration)])</f>
        <v>#DIV/0!</v>
      </c>
      <c r="J5" s="2" t="e">
        <f>AVERAGE(StandardEventsSerialization[Revenj.Json (duration)])</f>
        <v>#DIV/0!</v>
      </c>
      <c r="K5" s="2" t="e">
        <f>AVERAGE(StandardEventsSerialization[Protobuf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AVERAGE(StandardEventsBoth[Newtonsoft (duration)])</f>
        <v>#DIV/0!</v>
      </c>
      <c r="H7" s="2" t="e">
        <f>AVERAGE(StandardEventsBoth[Jil (duration)])</f>
        <v>#DIV/0!</v>
      </c>
      <c r="I7" s="2" t="e">
        <f>AVERAGE(StandardEventsBoth[Service stack (duration)])</f>
        <v>#DIV/0!</v>
      </c>
      <c r="J7" s="2" t="e">
        <f>AVERAGE(StandardEventsBoth[Revenj.Json (duration)])</f>
        <v>#DIV/0!</v>
      </c>
      <c r="K7" s="2" t="e">
        <f>AVERAGE(StandardEventsBoth[Protobuf (duration)])</f>
        <v>#DIV/0!</v>
      </c>
    </row>
    <row r="8" spans="6:11" x14ac:dyDescent="0.25">
      <c r="F8" t="s">
        <v>68</v>
      </c>
      <c r="G8" s="2" t="e">
        <f>AVERAGE(StandardEventsBoth[Newtonsoft (errors)])</f>
        <v>#DIV/0!</v>
      </c>
      <c r="H8" s="2" t="e">
        <f>AVERAGE(StandardEventsBoth[Jil (errors)])</f>
        <v>#DIV/0!</v>
      </c>
      <c r="I8" s="2" t="e">
        <f>AVERAGE(StandardEventsBoth[Service stack (errors)])</f>
        <v>#DIV/0!</v>
      </c>
      <c r="J8" s="2" t="e">
        <f>AVERAGE(StandardEventsBoth[Revenj.Json (errors)])</f>
        <v>#DIV/0!</v>
      </c>
      <c r="K8" s="2" t="e">
        <f>AVERAGE(StandardEventsBoth[Protobuf (errors)])</f>
        <v>#DIV/0!</v>
      </c>
    </row>
    <row r="9" spans="6:11" x14ac:dyDescent="0.25">
      <c r="F9" t="s">
        <v>69</v>
      </c>
      <c r="G9" s="2" t="e">
        <f>AVERAGE(StandardEventsSerialization[Newtonsoft (size)])</f>
        <v>#DIV/0!</v>
      </c>
      <c r="H9" s="2" t="e">
        <f>AVERAGE(StandardEventsSerialization[Jil (size)])</f>
        <v>#DIV/0!</v>
      </c>
      <c r="I9" s="2" t="e">
        <f>AVERAGE(StandardEventsSerialization[Service stack (size)])</f>
        <v>#DIV/0!</v>
      </c>
      <c r="J9" s="2" t="e">
        <f>AVERAGE(StandardEventsSerialization[Revenj.Json (size)])</f>
        <v>#DIV/0!</v>
      </c>
      <c r="K9" s="2" t="e">
        <f>AVERAGE(StandardEventsSerialization[Protobuf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DEVSQ(StandardEventsSerialization[Newtonsoft (duration)])</f>
        <v>#NUM!</v>
      </c>
      <c r="H13" s="2" t="e">
        <f>DEVSQ(StandardEventsSerialization[Jil (duration)])</f>
        <v>#NUM!</v>
      </c>
      <c r="I13" s="2" t="e">
        <f>DEVSQ(StandardEventsSerialization[Service stack (duration)])</f>
        <v>#NUM!</v>
      </c>
      <c r="J13" s="2" t="e">
        <f>DEVSQ(StandardEventsSerialization[Revenj.Json (duration)])</f>
        <v>#NUM!</v>
      </c>
      <c r="K13" s="2" t="e">
        <f>DEVSQ(StandardEventsSerialization[Protobuf (duration)])</f>
        <v>#NUM!</v>
      </c>
    </row>
    <row r="14" spans="6:11" x14ac:dyDescent="0.25">
      <c r="F14" t="s">
        <v>4</v>
      </c>
      <c r="G14" s="2" t="e">
        <f>DEVSQ(StandardEventsBoth[Newtonsoft (duration)])</f>
        <v>#NUM!</v>
      </c>
      <c r="H14" s="2" t="e">
        <f>DEVSQ(StandardEventsBoth[Jil (duration)])</f>
        <v>#NUM!</v>
      </c>
      <c r="I14" s="2" t="e">
        <f>DEVSQ(StandardEventsBoth[Service stack (duration)])</f>
        <v>#NUM!</v>
      </c>
      <c r="J14" s="2" t="e">
        <f>DEVSQ(StandardEventsBoth[Revenj.Json (duration)])</f>
        <v>#NUM!</v>
      </c>
      <c r="K14" s="2" t="e">
        <f>DEVSQ(StandardEventsBoth[Protobuf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195</v>
      </c>
      <c r="C35" t="s">
        <v>100</v>
      </c>
      <c r="D35" t="s">
        <v>196</v>
      </c>
      <c r="E35" t="s">
        <v>39</v>
      </c>
      <c r="F35" t="s">
        <v>101</v>
      </c>
      <c r="G35" t="s">
        <v>197</v>
      </c>
      <c r="H35" t="s">
        <v>40</v>
      </c>
      <c r="I35" t="s">
        <v>102</v>
      </c>
      <c r="J35" t="s">
        <v>198</v>
      </c>
      <c r="K35" t="s">
        <v>41</v>
      </c>
      <c r="L35" t="s">
        <v>103</v>
      </c>
      <c r="M35" t="s">
        <v>199</v>
      </c>
      <c r="N35" t="s">
        <v>42</v>
      </c>
      <c r="O35" t="s">
        <v>104</v>
      </c>
      <c r="P35" t="s">
        <v>200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43</v>
      </c>
      <c r="C39" t="s">
        <v>105</v>
      </c>
      <c r="D39" t="s">
        <v>44</v>
      </c>
      <c r="E39" t="s">
        <v>106</v>
      </c>
      <c r="F39" t="s">
        <v>45</v>
      </c>
      <c r="G39" t="s">
        <v>107</v>
      </c>
      <c r="H39" t="s">
        <v>46</v>
      </c>
      <c r="I39" t="s">
        <v>108</v>
      </c>
      <c r="J39" t="s">
        <v>47</v>
      </c>
      <c r="K39" t="s">
        <v>109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16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AVERAGE(StandardAggregatesSerialization[Newtonsoft (duration)])</f>
        <v>#DIV/0!</v>
      </c>
      <c r="H5" s="2" t="e">
        <f>AVERAGE(StandardAggregatesSerialization[Jil (duration)])</f>
        <v>#DIV/0!</v>
      </c>
      <c r="I5" s="2" t="e">
        <f>AVERAGE(StandardAggregatesSerialization[Service stack (duration)])</f>
        <v>#DIV/0!</v>
      </c>
      <c r="J5" s="2" t="e">
        <f>AVERAGE(StandardAggregatesSerialization[Revenj.Json (duration)])</f>
        <v>#DIV/0!</v>
      </c>
      <c r="K5" s="2" t="e">
        <f>AVERAGE(StandardAggregatesSerialization[Protobuf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AVERAGE(StandardAggregatesBoth[Newtonsoft (duration)])</f>
        <v>#DIV/0!</v>
      </c>
      <c r="H7" s="2" t="e">
        <f>AVERAGE(StandardAggregatesBoth[Jil (duration)])</f>
        <v>#DIV/0!</v>
      </c>
      <c r="I7" s="2" t="e">
        <f>AVERAGE(StandardAggregatesBoth[Service stack (duration)])</f>
        <v>#DIV/0!</v>
      </c>
      <c r="J7" s="2" t="e">
        <f>AVERAGE(StandardAggregatesBoth[Revenj.Json (duration)])</f>
        <v>#DIV/0!</v>
      </c>
      <c r="K7" s="2" t="e">
        <f>AVERAGE(StandardAggregatesBoth[Protobuf (duration)])</f>
        <v>#DIV/0!</v>
      </c>
    </row>
    <row r="8" spans="6:11" x14ac:dyDescent="0.25">
      <c r="F8" t="s">
        <v>68</v>
      </c>
      <c r="G8" s="2" t="e">
        <f>AVERAGE(StandardAggregatesBoth[Newtonsoft (errors)])</f>
        <v>#DIV/0!</v>
      </c>
      <c r="H8" s="2" t="e">
        <f>AVERAGE(StandardAggregatesBoth[Jil (errors)])</f>
        <v>#DIV/0!</v>
      </c>
      <c r="I8" s="2" t="e">
        <f>AVERAGE(StandardAggregatesBoth[Service stack (errors)])</f>
        <v>#DIV/0!</v>
      </c>
      <c r="J8" s="2" t="e">
        <f>AVERAGE(StandardAggregatesBoth[Revenj.Json (errors)])</f>
        <v>#DIV/0!</v>
      </c>
      <c r="K8" s="2" t="e">
        <f>AVERAGE(StandardAggregatesBoth[Protobuf (errors)])</f>
        <v>#DIV/0!</v>
      </c>
    </row>
    <row r="9" spans="6:11" x14ac:dyDescent="0.25">
      <c r="F9" t="s">
        <v>69</v>
      </c>
      <c r="G9" s="2" t="e">
        <f>AVERAGE(StandardAggregatesSerialization[Newtonsoft (size)])</f>
        <v>#DIV/0!</v>
      </c>
      <c r="H9" s="2" t="e">
        <f>AVERAGE(StandardAggregatesSerialization[Jil (size)])</f>
        <v>#DIV/0!</v>
      </c>
      <c r="I9" s="2" t="e">
        <f>AVERAGE(StandardAggregatesSerialization[Service stack (size)])</f>
        <v>#DIV/0!</v>
      </c>
      <c r="J9" s="2" t="e">
        <f>AVERAGE(StandardAggregatesSerialization[Revenj.Json (size)])</f>
        <v>#DIV/0!</v>
      </c>
      <c r="K9" s="2" t="e">
        <f>AVERAGE(StandardAggregatesSerialization[Protobuf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DEVSQ(StandardAggregatesSerialization[Newtonsoft (duration)])</f>
        <v>#NUM!</v>
      </c>
      <c r="H13" s="2" t="e">
        <f>DEVSQ(StandardAggregatesSerialization[Jil (duration)])</f>
        <v>#NUM!</v>
      </c>
      <c r="I13" s="2" t="e">
        <f>DEVSQ(StandardAggregatesSerialization[Service stack (duration)])</f>
        <v>#NUM!</v>
      </c>
      <c r="J13" s="2" t="e">
        <f>DEVSQ(StandardAggregatesSerialization[Revenj.Json (duration)])</f>
        <v>#NUM!</v>
      </c>
      <c r="K13" s="2" t="e">
        <f>DEVSQ(StandardAggregatesSerialization[Protobuf (duration)])</f>
        <v>#NUM!</v>
      </c>
    </row>
    <row r="14" spans="6:11" x14ac:dyDescent="0.25">
      <c r="F14" t="s">
        <v>4</v>
      </c>
      <c r="G14" s="2" t="e">
        <f>DEVSQ(StandardAggregatesBoth[Newtonsoft (duration)])</f>
        <v>#NUM!</v>
      </c>
      <c r="H14" s="2" t="e">
        <f>DEVSQ(StandardAggregatesBoth[Jil (duration)])</f>
        <v>#NUM!</v>
      </c>
      <c r="I14" s="2" t="e">
        <f>DEVSQ(StandardAggregatesBoth[Service stack (duration)])</f>
        <v>#NUM!</v>
      </c>
      <c r="J14" s="2" t="e">
        <f>DEVSQ(StandardAggregatesBoth[Revenj.Json (duration)])</f>
        <v>#NUM!</v>
      </c>
      <c r="K14" s="2" t="e">
        <f>DEVSQ(StandardAggregatesBoth[Protobuf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48</v>
      </c>
      <c r="C35" t="s">
        <v>110</v>
      </c>
      <c r="D35" t="s">
        <v>201</v>
      </c>
      <c r="E35" t="s">
        <v>49</v>
      </c>
      <c r="F35" t="s">
        <v>111</v>
      </c>
      <c r="G35" t="s">
        <v>202</v>
      </c>
      <c r="H35" t="s">
        <v>50</v>
      </c>
      <c r="I35" t="s">
        <v>112</v>
      </c>
      <c r="J35" t="s">
        <v>203</v>
      </c>
      <c r="K35" t="s">
        <v>51</v>
      </c>
      <c r="L35" t="s">
        <v>113</v>
      </c>
      <c r="M35" t="s">
        <v>204</v>
      </c>
      <c r="N35" t="s">
        <v>52</v>
      </c>
      <c r="O35" t="s">
        <v>114</v>
      </c>
      <c r="P35" t="s">
        <v>205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53</v>
      </c>
      <c r="C39" t="s">
        <v>115</v>
      </c>
      <c r="D39" t="s">
        <v>54</v>
      </c>
      <c r="E39" t="s">
        <v>116</v>
      </c>
      <c r="F39" t="s">
        <v>55</v>
      </c>
      <c r="G39" t="s">
        <v>117</v>
      </c>
      <c r="H39" t="s">
        <v>56</v>
      </c>
      <c r="I39" t="s">
        <v>118</v>
      </c>
      <c r="J39" t="s">
        <v>57</v>
      </c>
      <c r="K39" t="s">
        <v>119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17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AVERAGE(LargeAggregatesSerialization[Newtonsoft (duration)])</f>
        <v>#DIV/0!</v>
      </c>
      <c r="H5" s="2" t="e">
        <f>AVERAGE(LargeAggregatesSerialization[Jil (duration)])</f>
        <v>#DIV/0!</v>
      </c>
      <c r="I5" s="2" t="e">
        <f>AVERAGE(LargeAggregatesSerialization[Service stack (duration)])</f>
        <v>#DIV/0!</v>
      </c>
      <c r="J5" s="2" t="e">
        <f>AVERAGE(LargeAggregatesSerialization[Revenj.Json (duration)])</f>
        <v>#DIV/0!</v>
      </c>
      <c r="K5" s="2" t="e">
        <f>AVERAGE(LargeAggregatesSerialization[Protobuf (duration)])</f>
        <v>#DIV/0!</v>
      </c>
    </row>
    <row r="6" spans="6:11" x14ac:dyDescent="0.25">
      <c r="F6" t="s">
        <v>6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AVERAGE(LargeAggregatesBoth[Newtonsoft (duration)])</f>
        <v>#DIV/0!</v>
      </c>
      <c r="H7" s="2" t="e">
        <f>AVERAGE(LargeAggregatesBoth[Jil (duration)])</f>
        <v>#DIV/0!</v>
      </c>
      <c r="I7" s="2" t="e">
        <f>AVERAGE(LargeAggregatesBoth[Service stack (duration)])</f>
        <v>#DIV/0!</v>
      </c>
      <c r="J7" s="2" t="e">
        <f>AVERAGE(LargeAggregatesBoth[Revenj.Json (duration)])</f>
        <v>#DIV/0!</v>
      </c>
      <c r="K7" s="2" t="e">
        <f>AVERAGE(LargeAggregatesBoth[Protobuf (duration)])</f>
        <v>#DIV/0!</v>
      </c>
    </row>
    <row r="8" spans="6:11" x14ac:dyDescent="0.25">
      <c r="F8" t="s">
        <v>68</v>
      </c>
      <c r="G8" s="2" t="e">
        <f>AVERAGE(LargeAggregatesBoth[Newtonsoft (errors)])</f>
        <v>#DIV/0!</v>
      </c>
      <c r="H8" s="2" t="e">
        <f>AVERAGE(LargeAggregatesBoth[Jil (errors)])</f>
        <v>#DIV/0!</v>
      </c>
      <c r="I8" s="2" t="e">
        <f>AVERAGE(LargeAggregatesBoth[Service stack (errors)])</f>
        <v>#DIV/0!</v>
      </c>
      <c r="J8" s="2" t="e">
        <f>AVERAGE(LargeAggregatesBoth[Revenj.Json (errors)])</f>
        <v>#DIV/0!</v>
      </c>
      <c r="K8" s="2" t="e">
        <f>AVERAGE(LargeAggregatesBoth[Protobuf (errors)])</f>
        <v>#DIV/0!</v>
      </c>
    </row>
    <row r="9" spans="6:11" x14ac:dyDescent="0.25">
      <c r="F9" t="s">
        <v>69</v>
      </c>
      <c r="G9" s="2" t="e">
        <f>AVERAGE(LargeAggregatesSerialization[Newtonsoft (size)])</f>
        <v>#DIV/0!</v>
      </c>
      <c r="H9" s="2" t="e">
        <f>AVERAGE(LargeAggregatesSerialization[Jil (size)])</f>
        <v>#DIV/0!</v>
      </c>
      <c r="I9" s="2" t="e">
        <f>AVERAGE(LargeAggregatesSerialization[Service stack (size)])</f>
        <v>#DIV/0!</v>
      </c>
      <c r="J9" s="2" t="e">
        <f>AVERAGE(LargeAggregatesSerialization[Revenj.Json (size)])</f>
        <v>#DIV/0!</v>
      </c>
      <c r="K9" s="2" t="e">
        <f>AVERAGE(LargeAggregatesSerialization[Protobuf (size)])</f>
        <v>#DIV/0!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DEVSQ(LargeAggregatesSerialization[Newtonsoft (duration)])</f>
        <v>#NUM!</v>
      </c>
      <c r="H13" s="2" t="e">
        <f>DEVSQ(LargeAggregatesSerialization[Jil (duration)])</f>
        <v>#NUM!</v>
      </c>
      <c r="I13" s="2" t="e">
        <f>DEVSQ(LargeAggregatesSerialization[Service stack (duration)])</f>
        <v>#NUM!</v>
      </c>
      <c r="J13" s="2" t="e">
        <f>DEVSQ(LargeAggregatesSerialization[Revenj.Json (duration)])</f>
        <v>#NUM!</v>
      </c>
      <c r="K13" s="2" t="e">
        <f>DEVSQ(LargeAggregatesSerialization[Protobuf (duration)])</f>
        <v>#NUM!</v>
      </c>
    </row>
    <row r="14" spans="6:11" x14ac:dyDescent="0.25">
      <c r="F14" t="s">
        <v>4</v>
      </c>
      <c r="G14" s="2" t="e">
        <f>DEVSQ(LargeAggregatesBoth[Newtonsoft (duration)])</f>
        <v>#NUM!</v>
      </c>
      <c r="H14" s="2" t="e">
        <f>DEVSQ(LargeAggregatesBoth[Jil (duration)])</f>
        <v>#NUM!</v>
      </c>
      <c r="I14" s="2" t="e">
        <f>DEVSQ(LargeAggregatesBoth[Service stack (duration)])</f>
        <v>#NUM!</v>
      </c>
      <c r="J14" s="2" t="e">
        <f>DEVSQ(LargeAggregatesBoth[Revenj.Json (duration)])</f>
        <v>#NUM!</v>
      </c>
      <c r="K14" s="2" t="e">
        <f>DEVSQ(LargeAggregatesBoth[Protobuf (duration)])</f>
        <v>#NUM!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120</v>
      </c>
      <c r="C34" t="s">
        <v>122</v>
      </c>
      <c r="D34" t="s">
        <v>123</v>
      </c>
      <c r="E34" t="s">
        <v>129</v>
      </c>
      <c r="F34" t="s">
        <v>130</v>
      </c>
      <c r="G34" t="s">
        <v>131</v>
      </c>
      <c r="H34" t="s">
        <v>133</v>
      </c>
      <c r="I34" t="s">
        <v>132</v>
      </c>
      <c r="J34" t="s">
        <v>134</v>
      </c>
      <c r="K34" t="s">
        <v>135</v>
      </c>
      <c r="L34" t="s">
        <v>136</v>
      </c>
      <c r="M34" t="s">
        <v>137</v>
      </c>
      <c r="N34" t="s">
        <v>126</v>
      </c>
      <c r="O34" t="s">
        <v>127</v>
      </c>
      <c r="P34" t="s">
        <v>128</v>
      </c>
    </row>
    <row r="35" spans="2:16" x14ac:dyDescent="0.25">
      <c r="B35" t="s">
        <v>58</v>
      </c>
      <c r="C35" t="s">
        <v>70</v>
      </c>
      <c r="D35" t="s">
        <v>206</v>
      </c>
      <c r="E35" t="s">
        <v>59</v>
      </c>
      <c r="F35" t="s">
        <v>71</v>
      </c>
      <c r="G35" t="s">
        <v>207</v>
      </c>
      <c r="H35" t="s">
        <v>60</v>
      </c>
      <c r="I35" t="s">
        <v>72</v>
      </c>
      <c r="J35" t="s">
        <v>208</v>
      </c>
      <c r="K35" t="s">
        <v>61</v>
      </c>
      <c r="L35" t="s">
        <v>73</v>
      </c>
      <c r="M35" t="s">
        <v>209</v>
      </c>
      <c r="N35" t="s">
        <v>62</v>
      </c>
      <c r="O35" t="s">
        <v>74</v>
      </c>
      <c r="P35" t="s">
        <v>210</v>
      </c>
    </row>
    <row r="37" spans="2:16" x14ac:dyDescent="0.25">
      <c r="B37" s="1" t="s">
        <v>10</v>
      </c>
    </row>
    <row r="38" spans="2:16" x14ac:dyDescent="0.25">
      <c r="B38" t="s">
        <v>120</v>
      </c>
      <c r="C38" t="s">
        <v>123</v>
      </c>
      <c r="D38" t="s">
        <v>129</v>
      </c>
      <c r="E38" t="s">
        <v>131</v>
      </c>
      <c r="F38" t="s">
        <v>133</v>
      </c>
      <c r="G38" t="s">
        <v>134</v>
      </c>
      <c r="H38" t="s">
        <v>135</v>
      </c>
      <c r="I38" t="s">
        <v>137</v>
      </c>
      <c r="J38" t="s">
        <v>126</v>
      </c>
      <c r="K38" t="s">
        <v>128</v>
      </c>
    </row>
    <row r="39" spans="2:16" x14ac:dyDescent="0.25">
      <c r="B39" t="s">
        <v>63</v>
      </c>
      <c r="C39" t="s">
        <v>75</v>
      </c>
      <c r="D39" t="s">
        <v>64</v>
      </c>
      <c r="E39" t="s">
        <v>76</v>
      </c>
      <c r="F39" t="s">
        <v>65</v>
      </c>
      <c r="G39" t="s">
        <v>77</v>
      </c>
      <c r="H39" t="s">
        <v>66</v>
      </c>
      <c r="I39" t="s">
        <v>78</v>
      </c>
      <c r="J39" t="s">
        <v>67</v>
      </c>
      <c r="K39" t="s">
        <v>79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Startup times</vt:lpstr>
      <vt:lpstr>Small events</vt:lpstr>
      <vt:lpstr>Small values</vt:lpstr>
      <vt:lpstr>Small aggregates</vt:lpstr>
      <vt:lpstr>Standard events</vt:lpstr>
      <vt:lpstr>Standard aggregates</vt:lpstr>
      <vt:lpstr>Large aggregates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2014-10-14T18:53:10Z</dcterms:modified>
</cp:coreProperties>
</file>