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loksingh/Desktop/IIMB-DSAI-2025-26/"/>
    </mc:Choice>
  </mc:AlternateContent>
  <xr:revisionPtr revIDLastSave="0" documentId="13_ncr:1_{36F25282-7353-A344-909D-165D4CC353F8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Camera Case" sheetId="18" r:id="rId1"/>
    <sheet name="Alok Notes" sheetId="22" r:id="rId2"/>
    <sheet name="Sheet1" sheetId="23" r:id="rId3"/>
    <sheet name="Normal Distribution" sheetId="8" r:id="rId4"/>
    <sheet name="t Distribution" sheetId="9" r:id="rId5"/>
    <sheet name="Normal and TDistribution" sheetId="19" r:id="rId6"/>
    <sheet name="CI Mean_Sigma Known" sheetId="20" r:id="rId7"/>
    <sheet name="CI Mean_Sigma Unknown" sheetId="7" r:id="rId8"/>
    <sheet name="CI Proportion" sheetId="21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'Camera Case'!$A$1:$G$1</definedName>
    <definedName name="CellMeans">'[1]2-Way'!$H$56:$L$105</definedName>
    <definedName name="ColMeans">'[1]2-Way'!$B$56:$F$105</definedName>
    <definedName name="Data">'[1]2-Way'!$B$4:$F$53</definedName>
    <definedName name="df">'[2]Chi-Square'!$B$4</definedName>
    <definedName name="df1_">#REF!</definedName>
    <definedName name="df2_">#REF!</definedName>
    <definedName name="Lambda">[2]Exponential!$B$4</definedName>
    <definedName name="n">#REF!</definedName>
    <definedName name="RowMeans">'[1]2-Way'!$H$4:$L$53</definedName>
    <definedName name="solver_ver">1.3</definedName>
    <definedName name="Sxbar">[3]Power!$D$7/SQRT([3]Power!$D$8)</definedName>
    <definedName name="Sxbar2">'[3]OC Curve'!$D$7/SQRT('[3]OC Curve'!$H$8)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7" l="1"/>
  <c r="C20" i="20"/>
  <c r="B20" i="20"/>
  <c r="J27" i="22"/>
  <c r="I27" i="22"/>
  <c r="L23" i="22"/>
  <c r="N5" i="18"/>
  <c r="B89" i="22"/>
  <c r="C90" i="22"/>
  <c r="B90" i="22" a="1"/>
  <c r="B90" i="22" s="1"/>
  <c r="B87" i="22"/>
  <c r="B82" i="22"/>
  <c r="B78" i="22"/>
  <c r="C52" i="22"/>
  <c r="E8" i="7"/>
  <c r="F23" i="7"/>
  <c r="E23" i="7"/>
  <c r="E8" i="20"/>
  <c r="E24" i="20"/>
  <c r="E20" i="20"/>
  <c r="E23" i="20"/>
  <c r="E21" i="20"/>
  <c r="O8" i="18" l="1"/>
  <c r="D43" i="22"/>
  <c r="C43" i="22"/>
  <c r="C13" i="7"/>
  <c r="B13" i="7"/>
  <c r="B12" i="7"/>
  <c r="E12" i="20"/>
  <c r="G11" i="20"/>
  <c r="C34" i="22"/>
  <c r="C33" i="22"/>
  <c r="J22" i="8"/>
  <c r="I11" i="8"/>
  <c r="C32" i="22"/>
  <c r="B12" i="20"/>
  <c r="K32" i="19"/>
  <c r="F4" i="19"/>
  <c r="F44" i="19"/>
  <c r="G4" i="19"/>
  <c r="Q17" i="20"/>
  <c r="E11" i="20"/>
  <c r="C14" i="20"/>
  <c r="B14" i="20" s="1"/>
  <c r="B11" i="20"/>
  <c r="C11" i="20"/>
  <c r="B13" i="20"/>
  <c r="I10" i="8"/>
  <c r="O31" i="18"/>
  <c r="E13" i="21"/>
  <c r="C13" i="21"/>
  <c r="B13" i="21" s="1"/>
  <c r="E12" i="21"/>
  <c r="C12" i="21"/>
  <c r="B12" i="21"/>
  <c r="E11" i="21"/>
  <c r="C11" i="21"/>
  <c r="B11" i="21"/>
  <c r="E10" i="21"/>
  <c r="C10" i="21"/>
  <c r="B10" i="21"/>
  <c r="E7" i="21"/>
  <c r="G6" i="21"/>
  <c r="G12" i="20" l="1"/>
  <c r="J12" i="20" s="1"/>
  <c r="G12" i="21"/>
  <c r="L12" i="21" s="1"/>
  <c r="G10" i="21"/>
  <c r="L10" i="21" s="1"/>
  <c r="G11" i="21"/>
  <c r="L11" i="21" s="1"/>
  <c r="G13" i="21"/>
  <c r="L13" i="21" s="1"/>
  <c r="J10" i="21" l="1"/>
  <c r="J13" i="21"/>
  <c r="J12" i="21"/>
  <c r="J11" i="21"/>
  <c r="E14" i="20" l="1"/>
  <c r="E13" i="20"/>
  <c r="C13" i="20"/>
  <c r="C12" i="20"/>
  <c r="L12" i="20" l="1"/>
  <c r="J11" i="20"/>
  <c r="L11" i="20"/>
  <c r="G13" i="20"/>
  <c r="L13" i="20" s="1"/>
  <c r="G14" i="20"/>
  <c r="J14" i="20" s="1"/>
  <c r="L14" i="20" l="1"/>
  <c r="J13" i="20"/>
  <c r="G84" i="19" l="1"/>
  <c r="F84" i="19"/>
  <c r="G83" i="19"/>
  <c r="F83" i="19"/>
  <c r="G82" i="19"/>
  <c r="F82" i="19"/>
  <c r="G81" i="19"/>
  <c r="F81" i="19"/>
  <c r="G80" i="19"/>
  <c r="F80" i="19"/>
  <c r="G79" i="19"/>
  <c r="F79" i="19"/>
  <c r="G78" i="19"/>
  <c r="F78" i="19"/>
  <c r="G77" i="19"/>
  <c r="F77" i="19"/>
  <c r="G76" i="19"/>
  <c r="F76" i="19"/>
  <c r="G75" i="19"/>
  <c r="F75" i="19"/>
  <c r="G74" i="19"/>
  <c r="F74" i="19"/>
  <c r="G73" i="19"/>
  <c r="F73" i="19"/>
  <c r="G72" i="19"/>
  <c r="F72" i="19"/>
  <c r="G71" i="19"/>
  <c r="F71" i="19"/>
  <c r="G70" i="19"/>
  <c r="F70" i="19"/>
  <c r="G69" i="19"/>
  <c r="F69" i="19"/>
  <c r="G68" i="19"/>
  <c r="F68" i="19"/>
  <c r="G67" i="19"/>
  <c r="F67" i="19"/>
  <c r="G66" i="19"/>
  <c r="F66" i="19"/>
  <c r="G65" i="19"/>
  <c r="F65" i="19"/>
  <c r="G64" i="19"/>
  <c r="F64" i="19"/>
  <c r="G63" i="19"/>
  <c r="F63" i="19"/>
  <c r="G62" i="19"/>
  <c r="F62" i="19"/>
  <c r="G61" i="19"/>
  <c r="F61" i="19"/>
  <c r="G60" i="19"/>
  <c r="F60" i="19"/>
  <c r="G59" i="19"/>
  <c r="F59" i="19"/>
  <c r="G58" i="19"/>
  <c r="F58" i="19"/>
  <c r="G57" i="19"/>
  <c r="F57" i="19"/>
  <c r="G56" i="19"/>
  <c r="F56" i="19"/>
  <c r="G55" i="19"/>
  <c r="F55" i="19"/>
  <c r="G54" i="19"/>
  <c r="F54" i="19"/>
  <c r="G53" i="19"/>
  <c r="F53" i="19"/>
  <c r="G52" i="19"/>
  <c r="F52" i="19"/>
  <c r="G51" i="19"/>
  <c r="F51" i="19"/>
  <c r="G50" i="19"/>
  <c r="F50" i="19"/>
  <c r="G49" i="19"/>
  <c r="F49" i="19"/>
  <c r="G48" i="19"/>
  <c r="F48" i="19"/>
  <c r="G47" i="19"/>
  <c r="F47" i="19"/>
  <c r="G46" i="19"/>
  <c r="F46" i="19"/>
  <c r="G45" i="19"/>
  <c r="F45" i="19"/>
  <c r="G44" i="19"/>
  <c r="G43" i="19"/>
  <c r="F43" i="19"/>
  <c r="G42" i="19"/>
  <c r="F42" i="19"/>
  <c r="G41" i="19"/>
  <c r="F41" i="19"/>
  <c r="G40" i="19"/>
  <c r="F40" i="19"/>
  <c r="G39" i="19"/>
  <c r="F39" i="19"/>
  <c r="G38" i="19"/>
  <c r="F38" i="19"/>
  <c r="G37" i="19"/>
  <c r="F37" i="19"/>
  <c r="G36" i="19"/>
  <c r="F36" i="19"/>
  <c r="G35" i="19"/>
  <c r="F35" i="19"/>
  <c r="G34" i="19"/>
  <c r="F34" i="19"/>
  <c r="G33" i="19"/>
  <c r="F33" i="19"/>
  <c r="G32" i="19"/>
  <c r="F32" i="19"/>
  <c r="G31" i="19"/>
  <c r="F31" i="19"/>
  <c r="G30" i="19"/>
  <c r="F30" i="19"/>
  <c r="G29" i="19"/>
  <c r="F29" i="19"/>
  <c r="G28" i="19"/>
  <c r="F28" i="19"/>
  <c r="G27" i="19"/>
  <c r="F27" i="19"/>
  <c r="G26" i="19"/>
  <c r="F26" i="19"/>
  <c r="G25" i="19"/>
  <c r="F25" i="19"/>
  <c r="G24" i="19"/>
  <c r="F24" i="19"/>
  <c r="G23" i="19"/>
  <c r="F23" i="19"/>
  <c r="G22" i="19"/>
  <c r="F22" i="19"/>
  <c r="G21" i="19"/>
  <c r="F21" i="19"/>
  <c r="G20" i="19"/>
  <c r="F20" i="19"/>
  <c r="G19" i="19"/>
  <c r="F19" i="19"/>
  <c r="G18" i="19"/>
  <c r="F18" i="19"/>
  <c r="G17" i="19"/>
  <c r="F17" i="19"/>
  <c r="G16" i="19"/>
  <c r="F16" i="19"/>
  <c r="G15" i="19"/>
  <c r="F15" i="19"/>
  <c r="G14" i="19"/>
  <c r="F14" i="19"/>
  <c r="G13" i="19"/>
  <c r="F13" i="19"/>
  <c r="G12" i="19"/>
  <c r="F12" i="19"/>
  <c r="G11" i="19"/>
  <c r="F11" i="19"/>
  <c r="G10" i="19"/>
  <c r="F10" i="19"/>
  <c r="G9" i="19"/>
  <c r="F9" i="19"/>
  <c r="G8" i="19"/>
  <c r="F8" i="19"/>
  <c r="G7" i="19"/>
  <c r="F7" i="19"/>
  <c r="G6" i="19"/>
  <c r="F6" i="19"/>
  <c r="G5" i="19"/>
  <c r="F5" i="19"/>
  <c r="R2" i="18" a="1"/>
  <c r="R4" i="18" s="1"/>
  <c r="R5" i="18" l="1"/>
  <c r="R6" i="18"/>
  <c r="R8" i="18"/>
  <c r="R7" i="18"/>
  <c r="R2" i="18"/>
  <c r="R3" i="18"/>
  <c r="I13" i="8" l="1"/>
  <c r="R4" i="8" l="1"/>
  <c r="S4" i="8"/>
  <c r="Q35" i="8"/>
  <c r="R35" i="8" s="1"/>
  <c r="R65" i="9"/>
  <c r="Q65" i="9"/>
  <c r="R64" i="9"/>
  <c r="Q64" i="9"/>
  <c r="R63" i="9"/>
  <c r="Q63" i="9"/>
  <c r="R62" i="9"/>
  <c r="Q62" i="9"/>
  <c r="R61" i="9"/>
  <c r="Q61" i="9"/>
  <c r="R60" i="9"/>
  <c r="Q60" i="9"/>
  <c r="R59" i="9"/>
  <c r="Q59" i="9"/>
  <c r="R58" i="9"/>
  <c r="Q58" i="9"/>
  <c r="R57" i="9"/>
  <c r="Q57" i="9"/>
  <c r="R56" i="9"/>
  <c r="Q56" i="9"/>
  <c r="R55" i="9"/>
  <c r="Q55" i="9"/>
  <c r="R54" i="9"/>
  <c r="Q54" i="9"/>
  <c r="R53" i="9"/>
  <c r="Q53" i="9"/>
  <c r="R52" i="9"/>
  <c r="Q52" i="9"/>
  <c r="R51" i="9"/>
  <c r="Q51" i="9"/>
  <c r="R50" i="9"/>
  <c r="Q50" i="9"/>
  <c r="R49" i="9"/>
  <c r="Q49" i="9"/>
  <c r="R48" i="9"/>
  <c r="Q48" i="9"/>
  <c r="R47" i="9"/>
  <c r="Q47" i="9"/>
  <c r="R46" i="9"/>
  <c r="Q46" i="9"/>
  <c r="R45" i="9"/>
  <c r="Q45" i="9"/>
  <c r="R44" i="9"/>
  <c r="Q44" i="9"/>
  <c r="R43" i="9"/>
  <c r="Q43" i="9"/>
  <c r="R42" i="9"/>
  <c r="Q42" i="9"/>
  <c r="R41" i="9"/>
  <c r="Q41" i="9"/>
  <c r="R40" i="9"/>
  <c r="Q40" i="9"/>
  <c r="R39" i="9"/>
  <c r="Q39" i="9"/>
  <c r="R38" i="9"/>
  <c r="Q38" i="9"/>
  <c r="R37" i="9"/>
  <c r="Q37" i="9"/>
  <c r="R36" i="9"/>
  <c r="Q36" i="9"/>
  <c r="R35" i="9"/>
  <c r="Q35" i="9"/>
  <c r="R34" i="9"/>
  <c r="Q34" i="9"/>
  <c r="R33" i="9"/>
  <c r="Q33" i="9"/>
  <c r="R32" i="9"/>
  <c r="Q32" i="9"/>
  <c r="R31" i="9"/>
  <c r="Q31" i="9"/>
  <c r="R30" i="9"/>
  <c r="Q30" i="9"/>
  <c r="R29" i="9"/>
  <c r="Q29" i="9"/>
  <c r="R28" i="9"/>
  <c r="Q28" i="9"/>
  <c r="R27" i="9"/>
  <c r="Q27" i="9"/>
  <c r="R26" i="9"/>
  <c r="Q26" i="9"/>
  <c r="R25" i="9"/>
  <c r="Q25" i="9"/>
  <c r="R24" i="9"/>
  <c r="Q24" i="9"/>
  <c r="J24" i="9"/>
  <c r="H24" i="9"/>
  <c r="E24" i="9"/>
  <c r="B24" i="9"/>
  <c r="R23" i="9"/>
  <c r="Q23" i="9"/>
  <c r="J23" i="9"/>
  <c r="H23" i="9"/>
  <c r="E23" i="9"/>
  <c r="B23" i="9"/>
  <c r="R22" i="9"/>
  <c r="Q22" i="9"/>
  <c r="J22" i="9"/>
  <c r="H22" i="9"/>
  <c r="E22" i="9"/>
  <c r="B22" i="9"/>
  <c r="R21" i="9"/>
  <c r="Q21" i="9"/>
  <c r="J21" i="9"/>
  <c r="H21" i="9"/>
  <c r="E21" i="9"/>
  <c r="B21" i="9"/>
  <c r="R20" i="9"/>
  <c r="Q20" i="9"/>
  <c r="R19" i="9"/>
  <c r="Q19" i="9"/>
  <c r="R18" i="9"/>
  <c r="Q18" i="9"/>
  <c r="R17" i="9"/>
  <c r="Q17" i="9"/>
  <c r="R16" i="9"/>
  <c r="Q16" i="9"/>
  <c r="R15" i="9"/>
  <c r="Q15" i="9"/>
  <c r="R14" i="9"/>
  <c r="Q14" i="9"/>
  <c r="R13" i="9"/>
  <c r="Q13" i="9"/>
  <c r="I13" i="9"/>
  <c r="F13" i="9"/>
  <c r="C13" i="9"/>
  <c r="R12" i="9"/>
  <c r="Q12" i="9"/>
  <c r="I12" i="9"/>
  <c r="F12" i="9"/>
  <c r="C12" i="9"/>
  <c r="R11" i="9"/>
  <c r="Q11" i="9"/>
  <c r="I11" i="9"/>
  <c r="F11" i="9"/>
  <c r="C11" i="9"/>
  <c r="R10" i="9"/>
  <c r="Q10" i="9"/>
  <c r="I10" i="9"/>
  <c r="F10" i="9"/>
  <c r="C10" i="9"/>
  <c r="R9" i="9"/>
  <c r="Q9" i="9"/>
  <c r="R8" i="9"/>
  <c r="Q8" i="9"/>
  <c r="R7" i="9"/>
  <c r="Q7" i="9"/>
  <c r="R6" i="9"/>
  <c r="Q6" i="9"/>
  <c r="R5" i="9"/>
  <c r="Q5" i="9"/>
  <c r="R4" i="9"/>
  <c r="Q4" i="9"/>
  <c r="C3" i="9"/>
  <c r="J24" i="8"/>
  <c r="H24" i="8"/>
  <c r="E24" i="8"/>
  <c r="B24" i="8"/>
  <c r="J23" i="8"/>
  <c r="H23" i="8"/>
  <c r="E23" i="8"/>
  <c r="B23" i="8"/>
  <c r="H22" i="8"/>
  <c r="E22" i="8"/>
  <c r="B22" i="8"/>
  <c r="J21" i="8"/>
  <c r="H21" i="8"/>
  <c r="B21" i="8"/>
  <c r="F13" i="8"/>
  <c r="C13" i="8"/>
  <c r="I12" i="8"/>
  <c r="F12" i="8"/>
  <c r="C12" i="8"/>
  <c r="F11" i="8"/>
  <c r="C11" i="8"/>
  <c r="C10" i="8"/>
  <c r="Q38" i="8" l="1"/>
  <c r="R38" i="8" s="1"/>
  <c r="Q34" i="8"/>
  <c r="R34" i="8" s="1"/>
  <c r="Q22" i="8"/>
  <c r="R22" i="8" s="1"/>
  <c r="Q12" i="8"/>
  <c r="R12" i="8" s="1"/>
  <c r="Q60" i="8"/>
  <c r="R60" i="8" s="1"/>
  <c r="Q50" i="8"/>
  <c r="R50" i="8" s="1"/>
  <c r="Q48" i="8"/>
  <c r="R48" i="8" s="1"/>
  <c r="Q24" i="8"/>
  <c r="S24" i="8" s="1"/>
  <c r="Q10" i="8"/>
  <c r="R10" i="8" s="1"/>
  <c r="Q62" i="8"/>
  <c r="R62" i="8" s="1"/>
  <c r="Q21" i="8"/>
  <c r="Q20" i="8"/>
  <c r="Q18" i="8"/>
  <c r="Q56" i="8"/>
  <c r="S34" i="8"/>
  <c r="S22" i="8"/>
  <c r="Q29" i="8"/>
  <c r="Q17" i="8"/>
  <c r="Q5" i="8"/>
  <c r="Q55" i="8"/>
  <c r="Q43" i="8"/>
  <c r="Q30" i="8"/>
  <c r="Q6" i="8"/>
  <c r="Q44" i="8"/>
  <c r="Q28" i="8"/>
  <c r="Q16" i="8"/>
  <c r="Q36" i="8"/>
  <c r="Q54" i="8"/>
  <c r="Q42" i="8"/>
  <c r="Q59" i="8"/>
  <c r="Q27" i="8"/>
  <c r="Q65" i="8"/>
  <c r="Q41" i="8"/>
  <c r="Q26" i="8"/>
  <c r="Q14" i="8"/>
  <c r="Q64" i="8"/>
  <c r="Q52" i="8"/>
  <c r="Q40" i="8"/>
  <c r="Q9" i="8"/>
  <c r="Q58" i="8"/>
  <c r="Q15" i="8"/>
  <c r="Q53" i="8"/>
  <c r="Q25" i="8"/>
  <c r="Q13" i="8"/>
  <c r="Q63" i="8"/>
  <c r="Q51" i="8"/>
  <c r="Q39" i="8"/>
  <c r="Q23" i="8"/>
  <c r="Q11" i="8"/>
  <c r="Q61" i="8"/>
  <c r="Q49" i="8"/>
  <c r="Q37" i="8"/>
  <c r="Q33" i="8"/>
  <c r="Q47" i="8"/>
  <c r="Q32" i="8"/>
  <c r="Q8" i="8"/>
  <c r="Q46" i="8"/>
  <c r="S35" i="8"/>
  <c r="Q31" i="8"/>
  <c r="Q19" i="8"/>
  <c r="Q7" i="8"/>
  <c r="Q57" i="8"/>
  <c r="Q45" i="8"/>
  <c r="F10" i="8"/>
  <c r="S62" i="8" l="1"/>
  <c r="S50" i="8"/>
  <c r="S12" i="8"/>
  <c r="S60" i="8"/>
  <c r="S38" i="8"/>
  <c r="S48" i="8"/>
  <c r="S10" i="8"/>
  <c r="R24" i="8"/>
  <c r="S43" i="8"/>
  <c r="R43" i="8"/>
  <c r="R45" i="8"/>
  <c r="S45" i="8"/>
  <c r="S58" i="8"/>
  <c r="R58" i="8"/>
  <c r="R57" i="8"/>
  <c r="S57" i="8"/>
  <c r="R55" i="8"/>
  <c r="S55" i="8"/>
  <c r="R37" i="8"/>
  <c r="S37" i="8"/>
  <c r="R27" i="8"/>
  <c r="S27" i="8"/>
  <c r="R59" i="8"/>
  <c r="S59" i="8"/>
  <c r="R7" i="8"/>
  <c r="S7" i="8"/>
  <c r="R61" i="8"/>
  <c r="S61" i="8"/>
  <c r="R19" i="8"/>
  <c r="S19" i="8"/>
  <c r="R11" i="8"/>
  <c r="S11" i="8"/>
  <c r="R39" i="8"/>
  <c r="S39" i="8"/>
  <c r="R40" i="8"/>
  <c r="S40" i="8"/>
  <c r="R36" i="8"/>
  <c r="S36" i="8"/>
  <c r="R29" i="8"/>
  <c r="S29" i="8"/>
  <c r="R21" i="8"/>
  <c r="S21" i="8"/>
  <c r="R9" i="8"/>
  <c r="S9" i="8"/>
  <c r="R42" i="8"/>
  <c r="S42" i="8"/>
  <c r="R5" i="8"/>
  <c r="S5" i="8"/>
  <c r="S31" i="8"/>
  <c r="R31" i="8"/>
  <c r="R23" i="8"/>
  <c r="S23" i="8"/>
  <c r="R54" i="8"/>
  <c r="S54" i="8"/>
  <c r="R17" i="8"/>
  <c r="S17" i="8"/>
  <c r="R46" i="8"/>
  <c r="S46" i="8"/>
  <c r="R51" i="8"/>
  <c r="S51" i="8"/>
  <c r="R52" i="8"/>
  <c r="S52" i="8"/>
  <c r="S16" i="8"/>
  <c r="R16" i="8"/>
  <c r="S49" i="8"/>
  <c r="R49" i="8"/>
  <c r="R8" i="8"/>
  <c r="S8" i="8"/>
  <c r="R63" i="8"/>
  <c r="S63" i="8"/>
  <c r="R64" i="8"/>
  <c r="S64" i="8"/>
  <c r="R28" i="8"/>
  <c r="S28" i="8"/>
  <c r="R32" i="8"/>
  <c r="S32" i="8"/>
  <c r="S13" i="8"/>
  <c r="R13" i="8"/>
  <c r="R14" i="8"/>
  <c r="S14" i="8"/>
  <c r="R44" i="8"/>
  <c r="S44" i="8"/>
  <c r="R47" i="8"/>
  <c r="S47" i="8"/>
  <c r="R25" i="8"/>
  <c r="S25" i="8"/>
  <c r="R26" i="8"/>
  <c r="S26" i="8"/>
  <c r="R6" i="8"/>
  <c r="S6" i="8"/>
  <c r="R56" i="8"/>
  <c r="S56" i="8"/>
  <c r="R53" i="8"/>
  <c r="S53" i="8"/>
  <c r="R41" i="8"/>
  <c r="S41" i="8"/>
  <c r="R30" i="8"/>
  <c r="S30" i="8"/>
  <c r="R18" i="8"/>
  <c r="S18" i="8"/>
  <c r="R33" i="8"/>
  <c r="S33" i="8"/>
  <c r="R15" i="8"/>
  <c r="S15" i="8"/>
  <c r="R65" i="8"/>
  <c r="S65" i="8"/>
  <c r="R20" i="8"/>
  <c r="S20" i="8"/>
  <c r="E15" i="7"/>
  <c r="C15" i="7"/>
  <c r="B15" i="7" s="1"/>
  <c r="E14" i="7"/>
  <c r="C14" i="7"/>
  <c r="B14" i="7" s="1"/>
  <c r="E13" i="7"/>
  <c r="E12" i="7"/>
  <c r="C12" i="7"/>
  <c r="G15" i="7" l="1"/>
  <c r="J15" i="7" s="1"/>
  <c r="G12" i="7"/>
  <c r="L12" i="7" s="1"/>
  <c r="G13" i="7"/>
  <c r="L13" i="7" s="1"/>
  <c r="G14" i="7"/>
  <c r="J14" i="7" s="1"/>
  <c r="J13" i="7" l="1"/>
  <c r="J12" i="7"/>
  <c r="L14" i="7"/>
  <c r="L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<sst xmlns="http://schemas.openxmlformats.org/spreadsheetml/2006/main" count="308" uniqueCount="145">
  <si>
    <t>Observation</t>
  </si>
  <si>
    <t>Brand</t>
  </si>
  <si>
    <t>Price ($)</t>
  </si>
  <si>
    <t>Megapixels</t>
  </si>
  <si>
    <t>Weight (oz.)</t>
  </si>
  <si>
    <t>Score</t>
  </si>
  <si>
    <t>Canon Score</t>
  </si>
  <si>
    <t>Nikon Score</t>
  </si>
  <si>
    <t>Canon</t>
  </si>
  <si>
    <t>Mean</t>
  </si>
  <si>
    <t>Nikon</t>
  </si>
  <si>
    <t>Std Dev</t>
  </si>
  <si>
    <t>z</t>
  </si>
  <si>
    <t>For any value -&gt;</t>
  </si>
  <si>
    <t>Probability Calculation</t>
  </si>
  <si>
    <t>x</t>
  </si>
  <si>
    <t>P(X&lt;=x)</t>
  </si>
  <si>
    <t>P(X&gt;x)</t>
  </si>
  <si>
    <t>a</t>
  </si>
  <si>
    <t>P(a&lt;=X&lt;=b)</t>
  </si>
  <si>
    <t>b</t>
  </si>
  <si>
    <t>Inverse Calculation</t>
  </si>
  <si>
    <t>Enter inputs in the green cells, record outputs from white cells</t>
  </si>
  <si>
    <r>
      <t xml:space="preserve">Confidence Interval for Population Mean - </t>
    </r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 xml:space="preserve"> unknown</t>
    </r>
  </si>
  <si>
    <t>Sample Size</t>
  </si>
  <si>
    <t>n</t>
  </si>
  <si>
    <t>Sample Mean</t>
  </si>
  <si>
    <t>Xbar</t>
  </si>
  <si>
    <t>Sample Stdev.</t>
  </si>
  <si>
    <t>s</t>
  </si>
  <si>
    <t>Std Error</t>
  </si>
  <si>
    <r>
      <rPr>
        <b/>
        <sz val="10"/>
        <rFont val="Calibri"/>
        <family val="2"/>
        <scheme val="minor"/>
      </rPr>
      <t>t</t>
    </r>
    <r>
      <rPr>
        <b/>
        <sz val="10"/>
        <rFont val="Symbol"/>
        <family val="1"/>
        <charset val="2"/>
      </rPr>
      <t>_(a/2),</t>
    </r>
    <r>
      <rPr>
        <b/>
        <sz val="10"/>
        <rFont val="Calibri"/>
        <family val="2"/>
        <scheme val="minor"/>
      </rPr>
      <t>n</t>
    </r>
    <r>
      <rPr>
        <b/>
        <sz val="10"/>
        <rFont val="Symbol"/>
        <family val="1"/>
        <charset val="2"/>
      </rPr>
      <t>-1</t>
    </r>
  </si>
  <si>
    <t>a/2</t>
  </si>
  <si>
    <t>(1-a)</t>
  </si>
  <si>
    <t>Confidence Interval</t>
  </si>
  <si>
    <t>±</t>
  </si>
  <si>
    <t>=</t>
  </si>
  <si>
    <t>[</t>
  </si>
  <si>
    <t>,</t>
  </si>
  <si>
    <t>]</t>
  </si>
  <si>
    <t>t Distribution Tables</t>
  </si>
  <si>
    <t>dof (&gt;3)</t>
  </si>
  <si>
    <t>t</t>
  </si>
  <si>
    <t>f(t)</t>
  </si>
  <si>
    <t>F(t)</t>
  </si>
  <si>
    <t>f(x)</t>
  </si>
  <si>
    <t>F(x)</t>
  </si>
  <si>
    <t xml:space="preserve"> Normal Tables</t>
  </si>
  <si>
    <t>s/sqrt(n)</t>
  </si>
  <si>
    <t>Bins</t>
  </si>
  <si>
    <t>Frequency</t>
  </si>
  <si>
    <t>DOF</t>
  </si>
  <si>
    <t>Z or t</t>
  </si>
  <si>
    <t xml:space="preserve">Z_pdf </t>
  </si>
  <si>
    <t>t_pdf</t>
  </si>
  <si>
    <t>0 to 49</t>
  </si>
  <si>
    <t>40 to 44</t>
  </si>
  <si>
    <t>45 to 49</t>
  </si>
  <si>
    <t>50 to 54</t>
  </si>
  <si>
    <t>55 to 59</t>
  </si>
  <si>
    <t>60 to 64</t>
  </si>
  <si>
    <t>65 to 69</t>
  </si>
  <si>
    <t>Canon Price ($)</t>
  </si>
  <si>
    <t>Nikon Price ($)</t>
  </si>
  <si>
    <r>
      <t xml:space="preserve">Confidence Interval for Population Mean - </t>
    </r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 xml:space="preserve"> known</t>
    </r>
  </si>
  <si>
    <t>Population Stdev.</t>
  </si>
  <si>
    <r>
      <t>s_</t>
    </r>
    <r>
      <rPr>
        <sz val="11"/>
        <color theme="1"/>
        <rFont val="Calibri"/>
        <family val="2"/>
        <scheme val="minor"/>
      </rPr>
      <t>Xbar</t>
    </r>
  </si>
  <si>
    <t>Z_(a/2)</t>
  </si>
  <si>
    <r>
      <t>Confidence Interval for Population Proportion (np</t>
    </r>
    <r>
      <rPr>
        <b/>
        <sz val="12"/>
        <color theme="1"/>
        <rFont val="Aptos Narrow"/>
        <family val="2"/>
      </rPr>
      <t>≥</t>
    </r>
    <r>
      <rPr>
        <b/>
        <sz val="12"/>
        <color theme="1"/>
        <rFont val="Calibri"/>
        <family val="2"/>
        <scheme val="minor"/>
      </rPr>
      <t xml:space="preserve"> 5, nq≥ 5) </t>
    </r>
  </si>
  <si>
    <t>Sample Proportion</t>
  </si>
  <si>
    <t>pbar</t>
  </si>
  <si>
    <r>
      <t>s_</t>
    </r>
    <r>
      <rPr>
        <sz val="11"/>
        <color theme="1"/>
        <rFont val="Calibri"/>
        <family val="2"/>
        <scheme val="minor"/>
      </rPr>
      <t>pbar</t>
    </r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</si>
  <si>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</si>
  <si>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</si>
  <si>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</si>
  <si>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</si>
  <si>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</si>
  <si>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</si>
  <si>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</si>
  <si>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</si>
  <si>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</si>
  <si>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</si>
  <si>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</si>
  <si>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</si>
  <si>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</si>
  <si>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A value 11% means average distance from center is 11%</t>
  </si>
  <si>
    <t>SD/Mean. It gives the % SD is in context of Mean. SD is average distance from mean.</t>
  </si>
  <si>
    <t>Cofficient of variation</t>
  </si>
  <si>
    <t>Usually around 33% cofficient of variation s considered high.</t>
  </si>
  <si>
    <t>What is the connection between xbar (mean of Sample) and  mu(mean of Population) . Between SD of sample(S) and SD of population(sigma)</t>
  </si>
  <si>
    <t>As n increases the standard error will decrease. So bigger sample less standard error</t>
  </si>
  <si>
    <t>Sample</t>
  </si>
  <si>
    <t>Population</t>
  </si>
  <si>
    <t>SD</t>
  </si>
  <si>
    <t>Sigma (σ)</t>
  </si>
  <si>
    <t>mu (μ)</t>
  </si>
  <si>
    <t xml:space="preserve">xbar </t>
  </si>
  <si>
    <t>Confidence interval</t>
  </si>
  <si>
    <t xml:space="preserve">Z Score or standard score </t>
  </si>
  <si>
    <t>https://en.wikipedia.org/wiki/97.5th_percentile_point</t>
  </si>
  <si>
    <t xml:space="preserve">1-Estimation </t>
  </si>
  <si>
    <t>2-Hypothysis testing (not covered in class yet)</t>
  </si>
  <si>
    <t>As per CLT, We'll always get a normal curve if we take multiple samples and plot their means. It's mean will be mu (μ)(mean of the population)</t>
  </si>
  <si>
    <t>Standard Error. [Sigma (σ)/SQRT(n)]</t>
  </si>
  <si>
    <t>e.g. As per Center limit theoram,57.42 mean score(xbar) of cameras comes from a normal distribution whose center is population mean(mu).</t>
  </si>
  <si>
    <t>Standard Normal Curve</t>
  </si>
  <si>
    <t>T- Distribution</t>
  </si>
  <si>
    <t>2 types of Inferences:</t>
  </si>
  <si>
    <t xml:space="preserve">Z score tells us How many SDs the value is from mean. (value-mean)/SD </t>
  </si>
  <si>
    <t>P (-1.96&lt;X&lt;1.96) =95</t>
  </si>
  <si>
    <t>e.g. Z score for 95% confidence level for a normal curve is, 97.5 percentile because we'll leave 2.5% on both sides to get middle 95%</t>
  </si>
  <si>
    <r>
      <t>In excel we have 2 formula for standard normal curve. 1-</t>
    </r>
    <r>
      <rPr>
        <b/>
        <sz val="11"/>
        <color theme="1"/>
        <rFont val="Calibri"/>
        <family val="2"/>
        <scheme val="minor"/>
      </rPr>
      <t xml:space="preserve">Norm.s.inv(probability)--&gt; </t>
    </r>
    <r>
      <rPr>
        <sz val="11"/>
        <color theme="1"/>
        <rFont val="Calibri"/>
        <family val="2"/>
        <scheme val="minor"/>
      </rPr>
      <t>input probability and get Z score.  2-</t>
    </r>
    <r>
      <rPr>
        <b/>
        <sz val="11"/>
        <color theme="1"/>
        <rFont val="Calibri"/>
        <family val="2"/>
        <scheme val="minor"/>
      </rPr>
      <t>NORM.S.DIST(z, cumilative)---&gt;</t>
    </r>
    <r>
      <rPr>
        <sz val="11"/>
        <color theme="1"/>
        <rFont val="Calibri"/>
        <family val="2"/>
        <scheme val="minor"/>
      </rPr>
      <t>input z score and get probability</t>
    </r>
  </si>
  <si>
    <t>To calculate the confidence interval , we need Standard errors and Z scores.</t>
  </si>
  <si>
    <r>
      <t>There are 2 cases ,</t>
    </r>
    <r>
      <rPr>
        <b/>
        <sz val="11"/>
        <color theme="1"/>
        <rFont val="Calibri"/>
        <family val="2"/>
        <scheme val="minor"/>
      </rPr>
      <t xml:space="preserve"> 1- </t>
    </r>
    <r>
      <rPr>
        <sz val="11"/>
        <color theme="1"/>
        <rFont val="Calibri"/>
        <family val="2"/>
        <scheme val="minor"/>
      </rPr>
      <t xml:space="preserve">We know the population SD Sigma (σ)   </t>
    </r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We don't know population SD Sigma (σ) </t>
    </r>
  </si>
  <si>
    <t>Case 1 - Sigma (σ) known</t>
  </si>
  <si>
    <t>Case 2 - Sigma (σ) unknown</t>
  </si>
  <si>
    <t>Use z scores of Standard Normal Curve to calculate Confidence Interval.</t>
  </si>
  <si>
    <r>
      <t xml:space="preserve">Quntifying the risk.  </t>
    </r>
    <r>
      <rPr>
        <b/>
        <sz val="11"/>
        <color theme="1"/>
        <rFont val="Calibri"/>
        <family val="2"/>
        <scheme val="minor"/>
      </rPr>
      <t>Point Estimate +- Z score * Standard Error</t>
    </r>
  </si>
  <si>
    <t>e.g. Z-score of 1.96 means we go 1.96 SD away from Mean. This is a important point in standard normal and gives 95% confidence interval.</t>
  </si>
  <si>
    <t>For a Standard Normal curve , mean =0 and SD=1 so we need probability values.</t>
  </si>
  <si>
    <t>Use T scores of Student's T-Distribution to calculate Confidence Interval.</t>
  </si>
  <si>
    <r>
      <rPr>
        <b/>
        <sz val="11"/>
        <color theme="1"/>
        <rFont val="Calibri"/>
        <family val="2"/>
        <scheme val="minor"/>
      </rPr>
      <t>Check-</t>
    </r>
    <r>
      <rPr>
        <sz val="11"/>
        <color theme="1"/>
        <rFont val="Calibri"/>
        <family val="2"/>
        <scheme val="minor"/>
      </rPr>
      <t>Calculate 90% z score in excel?</t>
    </r>
  </si>
  <si>
    <t>T-Distribution is used when Sigma (σ) is unknown. One property of T-Distribution is Degree of Freedom which is n-1 where n is sample size.</t>
  </si>
  <si>
    <t>T-Distribution is like Normal distribution for high values of n (n&gt;30 onwards)</t>
  </si>
  <si>
    <t xml:space="preserve"> T score for 95% confidence for a T curve is- (assuming number of samples=5 then degree of freedom will be n-1=4)</t>
  </si>
  <si>
    <t>P (-2.78&lt;X&lt;2.78) =95 for a T-Distribution with Degree of Freedom=4</t>
  </si>
  <si>
    <t xml:space="preserve">Center Limit Theoram(CT) </t>
  </si>
  <si>
    <r>
      <t>In excel we have  formula for T-Distribution. 1-</t>
    </r>
    <r>
      <rPr>
        <b/>
        <sz val="11"/>
        <color theme="1"/>
        <rFont val="Calibri"/>
        <family val="2"/>
        <scheme val="minor"/>
      </rPr>
      <t xml:space="preserve">T.inv(probability,DOF)--&gt; </t>
    </r>
    <r>
      <rPr>
        <sz val="11"/>
        <color theme="1"/>
        <rFont val="Calibri"/>
        <family val="2"/>
        <scheme val="minor"/>
      </rPr>
      <t>input probability and DOF and get T score.</t>
    </r>
  </si>
  <si>
    <r>
      <rPr>
        <b/>
        <sz val="11"/>
        <color theme="1"/>
        <rFont val="Calibri"/>
        <family val="2"/>
        <scheme val="minor"/>
      </rPr>
      <t>Check-</t>
    </r>
    <r>
      <rPr>
        <sz val="11"/>
        <color theme="1"/>
        <rFont val="Calibri"/>
        <family val="2"/>
        <scheme val="minor"/>
      </rPr>
      <t>Calculate 90% T score in excel?</t>
    </r>
  </si>
  <si>
    <t>SD of normal curve is  Sigma (σ)/SQRT(n). This is called standard error. Here Sigma (σ) is  SD of population that we want to calculate and n is Sample Size.</t>
  </si>
  <si>
    <t>T SCORE WITH 95%</t>
  </si>
  <si>
    <t>Standard Error for proportion</t>
  </si>
  <si>
    <t>in Sample 17 out of 36 people gave a score of 60 or more which is 17/60==47%</t>
  </si>
  <si>
    <t>IN population, what proportion will give score of 60 or more?</t>
  </si>
  <si>
    <t>We need to get Standard Error for Proportion. Sqrt(phat*(1-phat)/n)</t>
  </si>
  <si>
    <t>phat =.47</t>
  </si>
  <si>
    <t>standard error = =sqrt(.47*(1-.47)/36)</t>
  </si>
  <si>
    <t>so in population , 95% times 60 plus score will be ---&gt;.   1.96*standard error (.08) +- .47. ---&gt; between .31 and .63</t>
  </si>
  <si>
    <t>Means 95% times, somewhere 31% to 63% of population will give a score of more than 60</t>
  </si>
  <si>
    <t>Chi distribution , Standard Normal and T relation-</t>
  </si>
  <si>
    <t>In proportion confidence intervals are calculated from Normal and not from T distribution.(CLT proves it for proportions)</t>
  </si>
  <si>
    <t>null H0=</t>
  </si>
  <si>
    <t xml:space="preserve">Chi is sum of squares </t>
  </si>
  <si>
    <t>Probablilty</t>
  </si>
  <si>
    <t>MEAN +- ZSCOERE*SE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</si>
</sst>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0"/>
    <numFmt numFmtId="166" formatCode="0.0%"/>
    <numFmt numFmtId="167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0"/>
      <name val="Symbol"/>
      <family val="2"/>
      <charset val="2"/>
    </font>
    <font>
      <b/>
      <sz val="10"/>
      <name val="Calibri"/>
      <family val="2"/>
      <scheme val="minor"/>
    </font>
    <font>
      <b/>
      <sz val="10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2"/>
      <color theme="1"/>
      <name val="Aptos Narrow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8" borderId="1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8" borderId="0" xfId="0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164" fontId="2" fillId="8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0" fontId="5" fillId="8" borderId="0" xfId="0" applyFont="1" applyFill="1"/>
    <xf numFmtId="0" fontId="0" fillId="8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0" fontId="0" fillId="8" borderId="1" xfId="1" applyNumberFormat="1" applyFont="1" applyFill="1" applyBorder="1" applyAlignment="1">
      <alignment horizontal="center"/>
    </xf>
    <xf numFmtId="166" fontId="0" fillId="8" borderId="1" xfId="1" applyNumberFormat="1" applyFont="1" applyFill="1" applyBorder="1" applyAlignment="1">
      <alignment horizontal="center"/>
    </xf>
    <xf numFmtId="9" fontId="0" fillId="8" borderId="1" xfId="1" applyFont="1" applyFill="1" applyBorder="1" applyAlignment="1" applyProtection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quotePrefix="1" applyFont="1" applyFill="1" applyBorder="1" applyAlignment="1">
      <alignment horizontal="center"/>
    </xf>
    <xf numFmtId="2" fontId="3" fillId="8" borderId="5" xfId="0" applyNumberFormat="1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2" fontId="3" fillId="8" borderId="0" xfId="0" applyNumberFormat="1" applyFont="1" applyFill="1" applyAlignment="1">
      <alignment horizontal="center"/>
    </xf>
    <xf numFmtId="0" fontId="3" fillId="8" borderId="0" xfId="0" applyFont="1" applyFill="1"/>
    <xf numFmtId="9" fontId="0" fillId="4" borderId="1" xfId="1" applyFont="1" applyFill="1" applyBorder="1" applyAlignment="1" applyProtection="1">
      <alignment horizontal="center"/>
    </xf>
    <xf numFmtId="2" fontId="0" fillId="8" borderId="0" xfId="0" applyNumberFormat="1" applyFill="1" applyAlignment="1">
      <alignment horizontal="center"/>
    </xf>
    <xf numFmtId="167" fontId="0" fillId="8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2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9" fontId="0" fillId="0" borderId="1" xfId="1" applyFont="1" applyFill="1" applyBorder="1" applyAlignment="1" applyProtection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2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2" fillId="8" borderId="0" xfId="0" applyFont="1" applyFill="1"/>
    <xf numFmtId="2" fontId="0" fillId="2" borderId="1" xfId="0" applyNumberForma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/>
    <xf numFmtId="0" fontId="0" fillId="3" borderId="0" xfId="0" applyFill="1"/>
    <xf numFmtId="0" fontId="0" fillId="0" borderId="7" xfId="0" applyBorder="1"/>
    <xf numFmtId="0" fontId="14" fillId="0" borderId="8" xfId="0" applyFont="1" applyBorder="1" applyAlignment="1">
      <alignment horizontal="centerContinuous"/>
    </xf>
    <xf numFmtId="43" fontId="0" fillId="0" borderId="0" xfId="4" applyFont="1" applyFill="1" applyBorder="1" applyAlignment="1"/>
    <xf numFmtId="43" fontId="0" fillId="0" borderId="7" xfId="4" applyFont="1" applyFill="1" applyBorder="1" applyAlignment="1"/>
    <xf numFmtId="166" fontId="0" fillId="0" borderId="0" xfId="1" applyNumberFormat="1" applyFont="1"/>
    <xf numFmtId="43" fontId="0" fillId="0" borderId="0" xfId="0" applyNumberFormat="1"/>
    <xf numFmtId="2" fontId="3" fillId="8" borderId="3" xfId="0" applyNumberFormat="1" applyFont="1" applyFill="1" applyBorder="1" applyAlignment="1">
      <alignment horizontal="center"/>
    </xf>
    <xf numFmtId="167" fontId="0" fillId="0" borderId="0" xfId="0" applyNumberFormat="1"/>
    <xf numFmtId="43" fontId="0" fillId="0" borderId="0" xfId="4" applyFont="1"/>
    <xf numFmtId="0" fontId="15" fillId="0" borderId="0" xfId="5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8" borderId="0" xfId="4" applyFont="1" applyFill="1"/>
    <xf numFmtId="0" fontId="2" fillId="0" borderId="0" xfId="0" applyFont="1"/>
    <xf numFmtId="17" fontId="0" fillId="0" borderId="0" xfId="0" applyNumberFormat="1"/>
    <xf numFmtId="0" fontId="2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9" fontId="0" fillId="0" borderId="0" xfId="1" applyFont="1"/>
    <xf numFmtId="10" fontId="0" fillId="0" borderId="0" xfId="0" applyNumberFormat="1"/>
    <xf numFmtId="167" fontId="2" fillId="0" borderId="0" xfId="1" applyNumberFormat="1" applyFont="1"/>
  </cellXfs>
  <cellStyles count="6">
    <cellStyle name="Comma" xfId="4" builtinId="3"/>
    <cellStyle name="Hyperlink" xfId="5" builtinId="8"/>
    <cellStyle name="Normal" xfId="0" builtinId="0"/>
    <cellStyle name="Normal 2" xfId="2" xr:uid="{E8060786-270B-46C9-AD61-D871FEC9F4E2}"/>
    <cellStyle name="Per cent" xfId="1" builtinId="5"/>
    <cellStyle name="Percent 2" xfId="3" xr:uid="{31730835-42E9-4667-BECC-9C7565893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Camera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'Camera Case'!$P$2:$P$8</c:f>
              <c:strCache>
                <c:ptCount val="7"/>
                <c:pt idx="0">
                  <c:v>0 to 49</c:v>
                </c:pt>
                <c:pt idx="1">
                  <c:v>40 to 44</c:v>
                </c:pt>
                <c:pt idx="2">
                  <c:v>45 to 49</c:v>
                </c:pt>
                <c:pt idx="3">
                  <c:v>50 to 54</c:v>
                </c:pt>
                <c:pt idx="4">
                  <c:v>55 to 59</c:v>
                </c:pt>
                <c:pt idx="5">
                  <c:v>60 to 64</c:v>
                </c:pt>
                <c:pt idx="6">
                  <c:v>65 to 69</c:v>
                </c:pt>
              </c:strCache>
            </c:strRef>
          </c:cat>
          <c:val>
            <c:numRef>
              <c:f>'Camera Case'!$R$2:$R$8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F-4B58-95F0-963569817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08480"/>
        <c:axId val="1702207520"/>
      </c:barChart>
      <c:catAx>
        <c:axId val="17022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7520"/>
        <c:crosses val="autoZero"/>
        <c:auto val="1"/>
        <c:lblAlgn val="ctr"/>
        <c:lblOffset val="100"/>
        <c:noMultiLvlLbl val="0"/>
      </c:catAx>
      <c:valAx>
        <c:axId val="17022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 of Normal </a:t>
            </a:r>
          </a:p>
        </c:rich>
      </c:tx>
      <c:layout>
        <c:manualLayout>
          <c:xMode val="edge"/>
          <c:yMode val="edge"/>
          <c:x val="0.29509576642005114"/>
          <c:y val="9.4228492470253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57458793807429"/>
          <c:y val="0.18006421674146683"/>
          <c:w val="0.76571716811287416"/>
          <c:h val="0.6570625563022894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'Normal Distribution'!$R$3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Distribution'!$Q$5:$Q$65</c:f>
              <c:numCache>
                <c:formatCode>0.00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'Normal Distribution'!$R$5:$R$65</c:f>
              <c:numCache>
                <c:formatCode>0.000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4.4318484119378696E-3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B-4ED1-9647-4D6378B8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982656"/>
        <c:axId val="1030979776"/>
      </c:scatterChart>
      <c:valAx>
        <c:axId val="10309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79776"/>
        <c:crosses val="autoZero"/>
        <c:crossBetween val="midCat"/>
      </c:valAx>
      <c:valAx>
        <c:axId val="10309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Normal pdf f(x)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700438172251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 of 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12510936132982"/>
          <c:y val="0.18006421674146683"/>
          <c:w val="0.84116666666666662"/>
          <c:h val="0.6570625563022894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't Distribution'!$Q$3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 Distribution'!$P$5:$P$65</c:f>
              <c:numCache>
                <c:formatCode>0.00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't Distribution'!$Q$5:$Q$65</c:f>
              <c:numCache>
                <c:formatCode>0.000</c:formatCode>
                <c:ptCount val="61"/>
                <c:pt idx="0">
                  <c:v>2.2972037309241342E-2</c:v>
                </c:pt>
                <c:pt idx="1">
                  <c:v>2.5409183884938433E-2</c:v>
                </c:pt>
                <c:pt idx="2">
                  <c:v>2.81516231782209E-2</c:v>
                </c:pt>
                <c:pt idx="3">
                  <c:v>3.1241455256556489E-2</c:v>
                </c:pt>
                <c:pt idx="4">
                  <c:v>3.4726608402172142E-2</c:v>
                </c:pt>
                <c:pt idx="5">
                  <c:v>3.8661485727167301E-2</c:v>
                </c:pt>
                <c:pt idx="6">
                  <c:v>4.3107594875663999E-2</c:v>
                </c:pt>
                <c:pt idx="7">
                  <c:v>4.8134109759614963E-2</c:v>
                </c:pt>
                <c:pt idx="8">
                  <c:v>5.3818288156802389E-2</c:v>
                </c:pt>
                <c:pt idx="9">
                  <c:v>6.0245635389509999E-2</c:v>
                </c:pt>
                <c:pt idx="10">
                  <c:v>6.7509660663892967E-2</c:v>
                </c:pt>
                <c:pt idx="11">
                  <c:v>7.571101806804327E-2</c:v>
                </c:pt>
                <c:pt idx="12">
                  <c:v>8.4955759279738682E-2</c:v>
                </c:pt>
                <c:pt idx="13">
                  <c:v>9.5352353202335802E-2</c:v>
                </c:pt>
                <c:pt idx="14">
                  <c:v>0.10700705749349003</c:v>
                </c:pt>
                <c:pt idx="15">
                  <c:v>0.1200171745135874</c:v>
                </c:pt>
                <c:pt idx="16">
                  <c:v>0.13446171682048136</c:v>
                </c:pt>
                <c:pt idx="17">
                  <c:v>0.15038908590753605</c:v>
                </c:pt>
                <c:pt idx="18">
                  <c:v>0.16780158735749706</c:v>
                </c:pt>
                <c:pt idx="19">
                  <c:v>0.18663702938545559</c:v>
                </c:pt>
                <c:pt idx="20">
                  <c:v>0.20674833578317209</c:v>
                </c:pt>
                <c:pt idx="21">
                  <c:v>0.22788306587380588</c:v>
                </c:pt>
                <c:pt idx="22">
                  <c:v>0.2496659048220892</c:v>
                </c:pt>
                <c:pt idx="23">
                  <c:v>0.27158835908824669</c:v>
                </c:pt>
                <c:pt idx="24">
                  <c:v>0.29301067996481306</c:v>
                </c:pt>
                <c:pt idx="25">
                  <c:v>0.31318091100882872</c:v>
                </c:pt>
                <c:pt idx="26">
                  <c:v>0.33127437234925833</c:v>
                </c:pt>
                <c:pt idx="27">
                  <c:v>0.34645357427454188</c:v>
                </c:pt>
                <c:pt idx="28">
                  <c:v>0.35794379463845583</c:v>
                </c:pt>
                <c:pt idx="29">
                  <c:v>0.36511444382851777</c:v>
                </c:pt>
                <c:pt idx="30">
                  <c:v>0.36755259694786152</c:v>
                </c:pt>
                <c:pt idx="31">
                  <c:v>0.36511444382851777</c:v>
                </c:pt>
                <c:pt idx="32">
                  <c:v>0.35794379463845583</c:v>
                </c:pt>
                <c:pt idx="33">
                  <c:v>0.34645357427454188</c:v>
                </c:pt>
                <c:pt idx="34">
                  <c:v>0.33127437234925833</c:v>
                </c:pt>
                <c:pt idx="35">
                  <c:v>0.31318091100882872</c:v>
                </c:pt>
                <c:pt idx="36">
                  <c:v>0.29301067996481306</c:v>
                </c:pt>
                <c:pt idx="37">
                  <c:v>0.27158835908824669</c:v>
                </c:pt>
                <c:pt idx="38">
                  <c:v>0.2496659048220892</c:v>
                </c:pt>
                <c:pt idx="39">
                  <c:v>0.22788306587380588</c:v>
                </c:pt>
                <c:pt idx="40">
                  <c:v>0.20674833578317209</c:v>
                </c:pt>
                <c:pt idx="41">
                  <c:v>0.18663702938545559</c:v>
                </c:pt>
                <c:pt idx="42">
                  <c:v>0.16780158735749706</c:v>
                </c:pt>
                <c:pt idx="43">
                  <c:v>0.15038908590753605</c:v>
                </c:pt>
                <c:pt idx="44">
                  <c:v>0.13446171682048136</c:v>
                </c:pt>
                <c:pt idx="45">
                  <c:v>0.1200171745135874</c:v>
                </c:pt>
                <c:pt idx="46">
                  <c:v>0.10700705749349003</c:v>
                </c:pt>
                <c:pt idx="47">
                  <c:v>9.5352353202335802E-2</c:v>
                </c:pt>
                <c:pt idx="48">
                  <c:v>8.4955759279738682E-2</c:v>
                </c:pt>
                <c:pt idx="49">
                  <c:v>7.571101806804327E-2</c:v>
                </c:pt>
                <c:pt idx="50">
                  <c:v>6.7509660663892967E-2</c:v>
                </c:pt>
                <c:pt idx="51">
                  <c:v>6.0245635389509999E-2</c:v>
                </c:pt>
                <c:pt idx="52">
                  <c:v>5.3818288156802389E-2</c:v>
                </c:pt>
                <c:pt idx="53">
                  <c:v>4.8134109759614963E-2</c:v>
                </c:pt>
                <c:pt idx="54">
                  <c:v>4.3107594875663999E-2</c:v>
                </c:pt>
                <c:pt idx="55">
                  <c:v>3.8661485727166892E-2</c:v>
                </c:pt>
                <c:pt idx="56">
                  <c:v>3.4726608402172142E-2</c:v>
                </c:pt>
                <c:pt idx="57">
                  <c:v>3.1241455256556489E-2</c:v>
                </c:pt>
                <c:pt idx="58">
                  <c:v>2.8151623178220599E-2</c:v>
                </c:pt>
                <c:pt idx="59">
                  <c:v>2.5409183884938163E-2</c:v>
                </c:pt>
                <c:pt idx="60">
                  <c:v>2.2972037309241113E-2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0D-491E-ABE2-D3FDBBB83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982656"/>
        <c:axId val="1030979776"/>
      </c:scatterChart>
      <c:valAx>
        <c:axId val="10309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79776"/>
        <c:crosses val="autoZero"/>
        <c:crossBetween val="midCat"/>
      </c:valAx>
      <c:valAx>
        <c:axId val="10309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 Normal pdf f(t)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700438172251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Standard</a:t>
            </a:r>
            <a:r>
              <a:rPr lang="en-US" b="1" baseline="0"/>
              <a:t> </a:t>
            </a:r>
            <a:r>
              <a:rPr lang="en-US" b="1"/>
              <a:t>Normal</a:t>
            </a:r>
            <a:r>
              <a:rPr lang="en-US" b="1" baseline="0"/>
              <a:t> Distribution</a:t>
            </a:r>
          </a:p>
          <a:p>
            <a:pPr>
              <a:defRPr b="1"/>
            </a:pPr>
            <a:r>
              <a:rPr lang="en-US" b="1" baseline="0"/>
              <a:t>t-Distribution</a:t>
            </a:r>
            <a:endParaRPr lang="en-US" b="1"/>
          </a:p>
        </c:rich>
      </c:tx>
      <c:layout>
        <c:manualLayout>
          <c:xMode val="edge"/>
          <c:yMode val="edge"/>
          <c:x val="5.0097149598135368E-2"/>
          <c:y val="2.428026361429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715223097112861E-2"/>
          <c:y val="0.17171296296296296"/>
          <c:w val="0.93628477690288714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Standard 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TDistribution'!$F$4:$F$84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4.4318484119378696E-3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9-4A57-97BC-2C1FB3A43764}"/>
            </c:ext>
          </c:extLst>
        </c:ser>
        <c:ser>
          <c:idx val="1"/>
          <c:order val="1"/>
          <c:tx>
            <c:v>t-Distribution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TDistribution'!$G$4:$G$84</c:f>
              <c:numCache>
                <c:formatCode>0.0000</c:formatCode>
                <c:ptCount val="81"/>
                <c:pt idx="0">
                  <c:v>9.1633611427444726E-3</c:v>
                </c:pt>
                <c:pt idx="1">
                  <c:v>9.9756709055489768E-3</c:v>
                </c:pt>
                <c:pt idx="2">
                  <c:v>1.0875996116865797E-2</c:v>
                </c:pt>
                <c:pt idx="3">
                  <c:v>1.187542966221437E-2</c:v>
                </c:pt>
                <c:pt idx="4">
                  <c:v>1.2986622934728548E-2</c:v>
                </c:pt>
                <c:pt idx="5">
                  <c:v>1.422401880152971E-2</c:v>
                </c:pt>
                <c:pt idx="6">
                  <c:v>1.5604119051380573E-2</c:v>
                </c:pt>
                <c:pt idx="7">
                  <c:v>1.7145790526982049E-2</c:v>
                </c:pt>
                <c:pt idx="8">
                  <c:v>1.887061415861228E-2</c:v>
                </c:pt>
                <c:pt idx="9">
                  <c:v>2.0803280835425438E-2</c:v>
                </c:pt>
                <c:pt idx="10">
                  <c:v>2.2972037309241342E-2</c:v>
                </c:pt>
                <c:pt idx="11">
                  <c:v>2.5409183884938433E-2</c:v>
                </c:pt>
                <c:pt idx="12">
                  <c:v>2.81516231782209E-2</c:v>
                </c:pt>
                <c:pt idx="13">
                  <c:v>3.1241455256556489E-2</c:v>
                </c:pt>
                <c:pt idx="14">
                  <c:v>3.4726608402172142E-2</c:v>
                </c:pt>
                <c:pt idx="15">
                  <c:v>3.8661485727167301E-2</c:v>
                </c:pt>
                <c:pt idx="16">
                  <c:v>4.3107594875663999E-2</c:v>
                </c:pt>
                <c:pt idx="17">
                  <c:v>4.8134109759614963E-2</c:v>
                </c:pt>
                <c:pt idx="18">
                  <c:v>5.3818288156802389E-2</c:v>
                </c:pt>
                <c:pt idx="19">
                  <c:v>6.0245635389509999E-2</c:v>
                </c:pt>
                <c:pt idx="20">
                  <c:v>6.7509660663892967E-2</c:v>
                </c:pt>
                <c:pt idx="21">
                  <c:v>7.571101806804327E-2</c:v>
                </c:pt>
                <c:pt idx="22">
                  <c:v>8.4955759279738682E-2</c:v>
                </c:pt>
                <c:pt idx="23">
                  <c:v>9.5352353202335802E-2</c:v>
                </c:pt>
                <c:pt idx="24">
                  <c:v>0.10700705749349003</c:v>
                </c:pt>
                <c:pt idx="25">
                  <c:v>0.1200171745135874</c:v>
                </c:pt>
                <c:pt idx="26">
                  <c:v>0.13446171682048136</c:v>
                </c:pt>
                <c:pt idx="27">
                  <c:v>0.15038908590753605</c:v>
                </c:pt>
                <c:pt idx="28">
                  <c:v>0.16780158735749706</c:v>
                </c:pt>
                <c:pt idx="29">
                  <c:v>0.18663702938545559</c:v>
                </c:pt>
                <c:pt idx="30">
                  <c:v>0.20674833578317209</c:v>
                </c:pt>
                <c:pt idx="31">
                  <c:v>0.22788306587380588</c:v>
                </c:pt>
                <c:pt idx="32">
                  <c:v>0.2496659048220892</c:v>
                </c:pt>
                <c:pt idx="33">
                  <c:v>0.27158835908824669</c:v>
                </c:pt>
                <c:pt idx="34">
                  <c:v>0.29301067996481306</c:v>
                </c:pt>
                <c:pt idx="35">
                  <c:v>0.31318091100882872</c:v>
                </c:pt>
                <c:pt idx="36">
                  <c:v>0.33127437234925833</c:v>
                </c:pt>
                <c:pt idx="37">
                  <c:v>0.34645357427454188</c:v>
                </c:pt>
                <c:pt idx="38">
                  <c:v>0.35794379463845583</c:v>
                </c:pt>
                <c:pt idx="39">
                  <c:v>0.36511444382851777</c:v>
                </c:pt>
                <c:pt idx="40">
                  <c:v>0.36755259694786152</c:v>
                </c:pt>
                <c:pt idx="41">
                  <c:v>0.36511444382851777</c:v>
                </c:pt>
                <c:pt idx="42">
                  <c:v>0.35794379463845583</c:v>
                </c:pt>
                <c:pt idx="43">
                  <c:v>0.34645357427454188</c:v>
                </c:pt>
                <c:pt idx="44">
                  <c:v>0.33127437234925833</c:v>
                </c:pt>
                <c:pt idx="45">
                  <c:v>0.31318091100882872</c:v>
                </c:pt>
                <c:pt idx="46">
                  <c:v>0.29301067996481306</c:v>
                </c:pt>
                <c:pt idx="47">
                  <c:v>0.27158835908824669</c:v>
                </c:pt>
                <c:pt idx="48">
                  <c:v>0.2496659048220892</c:v>
                </c:pt>
                <c:pt idx="49">
                  <c:v>0.22788306587380588</c:v>
                </c:pt>
                <c:pt idx="50">
                  <c:v>0.20674833578317209</c:v>
                </c:pt>
                <c:pt idx="51">
                  <c:v>0.18663702938545559</c:v>
                </c:pt>
                <c:pt idx="52">
                  <c:v>0.16780158735749706</c:v>
                </c:pt>
                <c:pt idx="53">
                  <c:v>0.15038908590753605</c:v>
                </c:pt>
                <c:pt idx="54">
                  <c:v>0.13446171682048136</c:v>
                </c:pt>
                <c:pt idx="55">
                  <c:v>0.12001717451358607</c:v>
                </c:pt>
                <c:pt idx="56">
                  <c:v>0.10700705749349003</c:v>
                </c:pt>
                <c:pt idx="57">
                  <c:v>9.5352353202335802E-2</c:v>
                </c:pt>
                <c:pt idx="58">
                  <c:v>8.4955759279737711E-2</c:v>
                </c:pt>
                <c:pt idx="59">
                  <c:v>7.5711018068042424E-2</c:v>
                </c:pt>
                <c:pt idx="60">
                  <c:v>6.7509660663892121E-2</c:v>
                </c:pt>
                <c:pt idx="61">
                  <c:v>6.0245635389509999E-2</c:v>
                </c:pt>
                <c:pt idx="62">
                  <c:v>5.3818288156801806E-2</c:v>
                </c:pt>
                <c:pt idx="63">
                  <c:v>4.8134109759614407E-2</c:v>
                </c:pt>
                <c:pt idx="64">
                  <c:v>4.3107594875663527E-2</c:v>
                </c:pt>
                <c:pt idx="65">
                  <c:v>3.8661485727166892E-2</c:v>
                </c:pt>
                <c:pt idx="66">
                  <c:v>3.4726608402171781E-2</c:v>
                </c:pt>
                <c:pt idx="67">
                  <c:v>3.1241455256556177E-2</c:v>
                </c:pt>
                <c:pt idx="68">
                  <c:v>2.8151623178220599E-2</c:v>
                </c:pt>
                <c:pt idx="69">
                  <c:v>2.5409183884938163E-2</c:v>
                </c:pt>
                <c:pt idx="70">
                  <c:v>2.2972037309241099E-2</c:v>
                </c:pt>
                <c:pt idx="71">
                  <c:v>2.0803280835425226E-2</c:v>
                </c:pt>
                <c:pt idx="72">
                  <c:v>1.8870614158612093E-2</c:v>
                </c:pt>
                <c:pt idx="73">
                  <c:v>1.7145790526981886E-2</c:v>
                </c:pt>
                <c:pt idx="74">
                  <c:v>1.5604119051380424E-2</c:v>
                </c:pt>
                <c:pt idx="75">
                  <c:v>1.4224018801529575E-2</c:v>
                </c:pt>
                <c:pt idx="76">
                  <c:v>1.2986622934728438E-2</c:v>
                </c:pt>
                <c:pt idx="77">
                  <c:v>1.1875429662214266E-2</c:v>
                </c:pt>
                <c:pt idx="78">
                  <c:v>1.0875996116865704E-2</c:v>
                </c:pt>
                <c:pt idx="79">
                  <c:v>9.9756709055488883E-3</c:v>
                </c:pt>
                <c:pt idx="80">
                  <c:v>9.1633611427443893E-3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59-4A57-97BC-2C1FB3A43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18271"/>
        <c:axId val="449718751"/>
      </c:scatterChart>
      <c:valAx>
        <c:axId val="44971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18751"/>
        <c:crosses val="autoZero"/>
        <c:crossBetween val="midCat"/>
      </c:valAx>
      <c:valAx>
        <c:axId val="44971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18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01334208223987"/>
          <c:y val="3.3193715368912233E-2"/>
          <c:w val="0.2394898829714715"/>
          <c:h val="0.1170663760682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TDistribution'!$F$4:$F$84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4.4318484119378696E-3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51-B643-9955-AB7A2DE5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648080"/>
        <c:axId val="632836431"/>
      </c:scatterChart>
      <c:valAx>
        <c:axId val="61064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632836431"/>
        <c:crosses val="autoZero"/>
        <c:crossBetween val="midCat"/>
      </c:valAx>
      <c:valAx>
        <c:axId val="6328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61064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0</xdr:row>
      <xdr:rowOff>95250</xdr:rowOff>
    </xdr:from>
    <xdr:to>
      <xdr:col>29</xdr:col>
      <xdr:colOff>12700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FFA64-D935-4972-B852-FE6FCDB3D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5121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538A581D-EC61-2C39-F229-7045BB90DECF}"/>
            </a:ext>
          </a:extLst>
        </xdr:cNvPr>
        <xdr:cNvSpPr>
          <a:spLocks noChangeAspect="1" noChangeArrowheads="1"/>
        </xdr:cNvSpPr>
      </xdr:nvSpPr>
      <xdr:spPr bwMode="auto">
        <a:xfrm>
          <a:off x="2159000" y="45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9392154</xdr:colOff>
      <xdr:row>9</xdr:row>
      <xdr:rowOff>366</xdr:rowOff>
    </xdr:from>
    <xdr:to>
      <xdr:col>5</xdr:col>
      <xdr:colOff>564443</xdr:colOff>
      <xdr:row>32</xdr:row>
      <xdr:rowOff>157281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5B274-6E65-7141-E923-1197D1080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9808" y="1709378"/>
          <a:ext cx="4452413" cy="4484323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40</xdr:row>
      <xdr:rowOff>0</xdr:rowOff>
    </xdr:from>
    <xdr:ext cx="304800" cy="306401"/>
    <xdr:sp macro="" textlink="">
      <xdr:nvSpPr>
        <xdr:cNvPr id="3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9C510477-F924-124A-B07E-23E8EBC63FAA}"/>
            </a:ext>
          </a:extLst>
        </xdr:cNvPr>
        <xdr:cNvSpPr>
          <a:spLocks noChangeAspect="1" noChangeArrowheads="1"/>
        </xdr:cNvSpPr>
      </xdr:nvSpPr>
      <xdr:spPr bwMode="auto">
        <a:xfrm>
          <a:off x="2155798" y="6157899"/>
          <a:ext cx="304800" cy="306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6401"/>
    <xdr:sp macro="" textlink="">
      <xdr:nvSpPr>
        <xdr:cNvPr id="4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C2F28866-BEE0-AC43-B679-80144FEDCCD8}"/>
            </a:ext>
          </a:extLst>
        </xdr:cNvPr>
        <xdr:cNvSpPr>
          <a:spLocks noChangeAspect="1" noChangeArrowheads="1"/>
        </xdr:cNvSpPr>
      </xdr:nvSpPr>
      <xdr:spPr bwMode="auto">
        <a:xfrm>
          <a:off x="2155798" y="6157899"/>
          <a:ext cx="304800" cy="306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261937</xdr:colOff>
      <xdr:row>8</xdr:row>
      <xdr:rowOff>71437</xdr:rowOff>
    </xdr:from>
    <xdr:to>
      <xdr:col>28</xdr:col>
      <xdr:colOff>161924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AA0FA-E6B3-4189-863F-3A006069D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261937</xdr:colOff>
      <xdr:row>8</xdr:row>
      <xdr:rowOff>33337</xdr:rowOff>
    </xdr:from>
    <xdr:to>
      <xdr:col>27</xdr:col>
      <xdr:colOff>161924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E8541-4B61-4018-8DDD-26A00B452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3829</xdr:colOff>
      <xdr:row>3</xdr:row>
      <xdr:rowOff>95459</xdr:rowOff>
    </xdr:from>
    <xdr:to>
      <xdr:col>16</xdr:col>
      <xdr:colOff>26689</xdr:colOff>
      <xdr:row>23</xdr:row>
      <xdr:rowOff>99269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8139A-DAFA-4DE9-97CE-DE3DE52A7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101600</xdr:colOff>
      <xdr:row>54</xdr:row>
      <xdr:rowOff>30480</xdr:rowOff>
    </xdr:from>
    <xdr:to>
      <xdr:col>17</xdr:col>
      <xdr:colOff>650240</xdr:colOff>
      <xdr:row>68</xdr:row>
      <xdr:rowOff>71120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99BDD3-2169-37F5-1667-8EA607B5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imblr1-my.sharepoint.com/Users/Anand%20Krishnamurthy/0akrishnaIIMB/Teaching/2020_PGP_Term%201_DS1/Course%20Lectures/06%20Analysis%20of%20Variance/ANOVA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Ananth/0akrishnaIIMB/ExecEd/2023-07-BAI14-Dinesh/Session/BAI14-Module%201-Continuous%20Distributions.xlsx" TargetMode="External"/><Relationship Id="rId1" Type="http://schemas.openxmlformats.org/officeDocument/2006/relationships/externalLinkPath" Target="https://iimblr1-my.sharepoint.com/Users/Ananth/0akrishnaIIMB/ExecEd/2023-07-BAI14-Dinesh/Session/BAI14-Module%201-Continuous%20Distribu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imblr1-my.sharepoint.com/Users/Anand%20Krishnamurthy/0akrishnaIIMB/Teaching/2020_PGP_Term%201_DS1/Course%20Lectures/05a%20Hypothesis%20Testing%20Single%20Population/0%20Template%20Testing%20Population%20Me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Way"/>
      <sheetName val="RBD"/>
      <sheetName val="2-Way"/>
    </sheetNames>
    <sheetDataSet>
      <sheetData sheetId="0"/>
      <sheetData sheetId="1"/>
      <sheetData sheetId="2">
        <row r="4">
          <cell r="B4">
            <v>158</v>
          </cell>
          <cell r="C4">
            <v>147</v>
          </cell>
          <cell r="D4">
            <v>139</v>
          </cell>
          <cell r="E4">
            <v>144</v>
          </cell>
          <cell r="H4">
            <v>143.8125</v>
          </cell>
          <cell r="I4">
            <v>143.8125</v>
          </cell>
          <cell r="J4">
            <v>143.8125</v>
          </cell>
          <cell r="K4">
            <v>143.8125</v>
          </cell>
          <cell r="L4" t="str">
            <v/>
          </cell>
        </row>
        <row r="5">
          <cell r="B5">
            <v>154</v>
          </cell>
          <cell r="C5">
            <v>143</v>
          </cell>
          <cell r="D5">
            <v>135</v>
          </cell>
          <cell r="E5">
            <v>145</v>
          </cell>
          <cell r="H5">
            <v>143.8125</v>
          </cell>
          <cell r="I5">
            <v>143.8125</v>
          </cell>
          <cell r="J5">
            <v>143.8125</v>
          </cell>
          <cell r="K5">
            <v>143.8125</v>
          </cell>
          <cell r="L5" t="str">
            <v/>
          </cell>
        </row>
        <row r="6">
          <cell r="B6">
            <v>146</v>
          </cell>
          <cell r="C6">
            <v>140</v>
          </cell>
          <cell r="D6">
            <v>142</v>
          </cell>
          <cell r="E6">
            <v>139</v>
          </cell>
          <cell r="H6">
            <v>143.8125</v>
          </cell>
          <cell r="I6">
            <v>143.8125</v>
          </cell>
          <cell r="J6">
            <v>143.8125</v>
          </cell>
          <cell r="K6">
            <v>143.8125</v>
          </cell>
          <cell r="L6" t="str">
            <v/>
          </cell>
        </row>
        <row r="7">
          <cell r="B7">
            <v>150</v>
          </cell>
          <cell r="C7">
            <v>144</v>
          </cell>
          <cell r="D7">
            <v>139</v>
          </cell>
          <cell r="E7">
            <v>136</v>
          </cell>
          <cell r="H7">
            <v>143.8125</v>
          </cell>
          <cell r="I7">
            <v>143.8125</v>
          </cell>
          <cell r="J7">
            <v>143.8125</v>
          </cell>
          <cell r="K7">
            <v>143.8125</v>
          </cell>
          <cell r="L7" t="str">
            <v/>
          </cell>
        </row>
        <row r="8"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</row>
        <row r="10"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</row>
        <row r="11"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</row>
        <row r="12"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</row>
        <row r="13"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</row>
        <row r="14">
          <cell r="B14">
            <v>155</v>
          </cell>
          <cell r="C14">
            <v>158</v>
          </cell>
          <cell r="D14">
            <v>147</v>
          </cell>
          <cell r="E14">
            <v>150</v>
          </cell>
          <cell r="H14">
            <v>147.375</v>
          </cell>
          <cell r="I14">
            <v>147.375</v>
          </cell>
          <cell r="J14">
            <v>147.375</v>
          </cell>
          <cell r="K14">
            <v>147.375</v>
          </cell>
          <cell r="L14" t="str">
            <v/>
          </cell>
        </row>
        <row r="15">
          <cell r="B15">
            <v>154</v>
          </cell>
          <cell r="C15">
            <v>154</v>
          </cell>
          <cell r="D15">
            <v>136</v>
          </cell>
          <cell r="E15">
            <v>141</v>
          </cell>
          <cell r="H15">
            <v>147.375</v>
          </cell>
          <cell r="I15">
            <v>147.375</v>
          </cell>
          <cell r="J15">
            <v>147.375</v>
          </cell>
          <cell r="K15">
            <v>147.375</v>
          </cell>
          <cell r="L15" t="str">
            <v/>
          </cell>
        </row>
        <row r="16">
          <cell r="B16">
            <v>150</v>
          </cell>
          <cell r="C16">
            <v>149</v>
          </cell>
          <cell r="D16">
            <v>134</v>
          </cell>
          <cell r="E16">
            <v>149</v>
          </cell>
          <cell r="H16">
            <v>147.375</v>
          </cell>
          <cell r="I16">
            <v>147.375</v>
          </cell>
          <cell r="J16">
            <v>147.375</v>
          </cell>
          <cell r="K16">
            <v>147.375</v>
          </cell>
          <cell r="L16" t="str">
            <v/>
          </cell>
        </row>
        <row r="17">
          <cell r="B17">
            <v>154</v>
          </cell>
          <cell r="C17">
            <v>150</v>
          </cell>
          <cell r="D17">
            <v>143</v>
          </cell>
          <cell r="E17">
            <v>134</v>
          </cell>
          <cell r="H17">
            <v>147.375</v>
          </cell>
          <cell r="I17">
            <v>147.375</v>
          </cell>
          <cell r="J17">
            <v>147.375</v>
          </cell>
          <cell r="K17">
            <v>147.375</v>
          </cell>
          <cell r="L17" t="str">
            <v/>
          </cell>
        </row>
        <row r="18"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</row>
        <row r="19"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</row>
        <row r="20"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</row>
        <row r="21"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</row>
        <row r="22"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</row>
        <row r="23"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</row>
        <row r="24">
          <cell r="B24">
            <v>152</v>
          </cell>
          <cell r="C24">
            <v>150</v>
          </cell>
          <cell r="D24">
            <v>144</v>
          </cell>
          <cell r="E24">
            <v>142</v>
          </cell>
          <cell r="H24">
            <v>147.1875</v>
          </cell>
          <cell r="I24">
            <v>147.1875</v>
          </cell>
          <cell r="J24">
            <v>147.1875</v>
          </cell>
          <cell r="K24">
            <v>147.1875</v>
          </cell>
          <cell r="L24" t="str">
            <v/>
          </cell>
        </row>
        <row r="25">
          <cell r="B25">
            <v>150</v>
          </cell>
          <cell r="C25">
            <v>151</v>
          </cell>
          <cell r="D25">
            <v>136</v>
          </cell>
          <cell r="E25">
            <v>148</v>
          </cell>
          <cell r="H25">
            <v>147.1875</v>
          </cell>
          <cell r="I25">
            <v>147.1875</v>
          </cell>
          <cell r="J25">
            <v>147.1875</v>
          </cell>
          <cell r="K25">
            <v>147.1875</v>
          </cell>
          <cell r="L25" t="str">
            <v/>
          </cell>
        </row>
        <row r="26">
          <cell r="B26">
            <v>150</v>
          </cell>
          <cell r="C26">
            <v>157</v>
          </cell>
          <cell r="D26">
            <v>140</v>
          </cell>
          <cell r="E26">
            <v>144</v>
          </cell>
          <cell r="H26">
            <v>147.1875</v>
          </cell>
          <cell r="I26">
            <v>147.1875</v>
          </cell>
          <cell r="J26">
            <v>147.1875</v>
          </cell>
          <cell r="K26">
            <v>147.1875</v>
          </cell>
          <cell r="L26" t="str">
            <v/>
          </cell>
        </row>
        <row r="27">
          <cell r="B27">
            <v>154</v>
          </cell>
          <cell r="C27">
            <v>155</v>
          </cell>
          <cell r="D27">
            <v>135</v>
          </cell>
          <cell r="E27">
            <v>147</v>
          </cell>
          <cell r="H27">
            <v>147.1875</v>
          </cell>
          <cell r="I27">
            <v>147.1875</v>
          </cell>
          <cell r="J27">
            <v>147.1875</v>
          </cell>
          <cell r="K27">
            <v>147.1875</v>
          </cell>
          <cell r="L27" t="str">
            <v/>
          </cell>
        </row>
        <row r="28"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</row>
        <row r="29"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</row>
        <row r="30"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</row>
        <row r="31"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</row>
        <row r="32"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</row>
        <row r="33"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</row>
        <row r="34"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</row>
        <row r="35"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</row>
        <row r="36"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</row>
        <row r="37"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</row>
        <row r="38"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</row>
        <row r="39"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</row>
        <row r="40"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</row>
        <row r="41"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</row>
        <row r="42"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</row>
        <row r="43"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</row>
        <row r="44"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</row>
        <row r="45"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</row>
        <row r="46"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</row>
        <row r="47"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</row>
        <row r="48"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</row>
        <row r="49"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</row>
        <row r="50"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</row>
        <row r="51"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</row>
        <row r="52"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</row>
        <row r="53"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</row>
        <row r="56">
          <cell r="B56">
            <v>152.25</v>
          </cell>
          <cell r="C56">
            <v>149.83333333333334</v>
          </cell>
          <cell r="D56">
            <v>139.16666666666666</v>
          </cell>
          <cell r="E56">
            <v>143.25</v>
          </cell>
          <cell r="F56" t="str">
            <v/>
          </cell>
          <cell r="H56">
            <v>152</v>
          </cell>
          <cell r="I56">
            <v>143.5</v>
          </cell>
          <cell r="J56">
            <v>138.75</v>
          </cell>
          <cell r="K56">
            <v>141</v>
          </cell>
          <cell r="L56" t="str">
            <v/>
          </cell>
        </row>
        <row r="57">
          <cell r="B57">
            <v>152.25</v>
          </cell>
          <cell r="C57">
            <v>149.83333333333334</v>
          </cell>
          <cell r="D57">
            <v>139.16666666666666</v>
          </cell>
          <cell r="E57">
            <v>143.25</v>
          </cell>
          <cell r="F57" t="str">
            <v/>
          </cell>
          <cell r="H57">
            <v>152</v>
          </cell>
          <cell r="I57">
            <v>143.5</v>
          </cell>
          <cell r="J57">
            <v>138.75</v>
          </cell>
          <cell r="K57">
            <v>141</v>
          </cell>
          <cell r="L57" t="str">
            <v/>
          </cell>
        </row>
        <row r="58">
          <cell r="B58">
            <v>152.25</v>
          </cell>
          <cell r="C58">
            <v>149.83333333333334</v>
          </cell>
          <cell r="D58">
            <v>139.16666666666666</v>
          </cell>
          <cell r="E58">
            <v>143.25</v>
          </cell>
          <cell r="F58" t="str">
            <v/>
          </cell>
          <cell r="H58">
            <v>152</v>
          </cell>
          <cell r="I58">
            <v>143.5</v>
          </cell>
          <cell r="J58">
            <v>138.75</v>
          </cell>
          <cell r="K58">
            <v>141</v>
          </cell>
          <cell r="L58" t="str">
            <v/>
          </cell>
        </row>
        <row r="59">
          <cell r="B59">
            <v>152.25</v>
          </cell>
          <cell r="C59">
            <v>149.83333333333334</v>
          </cell>
          <cell r="D59">
            <v>139.16666666666666</v>
          </cell>
          <cell r="E59">
            <v>143.25</v>
          </cell>
          <cell r="F59" t="str">
            <v/>
          </cell>
          <cell r="H59">
            <v>152</v>
          </cell>
          <cell r="I59">
            <v>143.5</v>
          </cell>
          <cell r="J59">
            <v>138.75</v>
          </cell>
          <cell r="K59">
            <v>141</v>
          </cell>
          <cell r="L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</row>
        <row r="66">
          <cell r="B66">
            <v>152.25</v>
          </cell>
          <cell r="C66">
            <v>149.83333333333334</v>
          </cell>
          <cell r="D66">
            <v>139.16666666666666</v>
          </cell>
          <cell r="E66">
            <v>143.25</v>
          </cell>
          <cell r="F66" t="str">
            <v/>
          </cell>
          <cell r="H66">
            <v>153.25</v>
          </cell>
          <cell r="I66">
            <v>152.75</v>
          </cell>
          <cell r="J66">
            <v>140</v>
          </cell>
          <cell r="K66">
            <v>143.5</v>
          </cell>
          <cell r="L66" t="str">
            <v/>
          </cell>
        </row>
        <row r="67">
          <cell r="B67">
            <v>152.25</v>
          </cell>
          <cell r="C67">
            <v>149.83333333333334</v>
          </cell>
          <cell r="D67">
            <v>139.16666666666666</v>
          </cell>
          <cell r="E67">
            <v>143.25</v>
          </cell>
          <cell r="F67" t="str">
            <v/>
          </cell>
          <cell r="H67">
            <v>153.25</v>
          </cell>
          <cell r="I67">
            <v>152.75</v>
          </cell>
          <cell r="J67">
            <v>140</v>
          </cell>
          <cell r="K67">
            <v>143.5</v>
          </cell>
          <cell r="L67" t="str">
            <v/>
          </cell>
        </row>
        <row r="68">
          <cell r="B68">
            <v>152.25</v>
          </cell>
          <cell r="C68">
            <v>149.83333333333334</v>
          </cell>
          <cell r="D68">
            <v>139.16666666666666</v>
          </cell>
          <cell r="E68">
            <v>143.25</v>
          </cell>
          <cell r="F68" t="str">
            <v/>
          </cell>
          <cell r="H68">
            <v>153.25</v>
          </cell>
          <cell r="I68">
            <v>152.75</v>
          </cell>
          <cell r="J68">
            <v>140</v>
          </cell>
          <cell r="K68">
            <v>143.5</v>
          </cell>
          <cell r="L68" t="str">
            <v/>
          </cell>
        </row>
        <row r="69">
          <cell r="B69">
            <v>152.25</v>
          </cell>
          <cell r="C69">
            <v>149.83333333333334</v>
          </cell>
          <cell r="D69">
            <v>139.16666666666666</v>
          </cell>
          <cell r="E69">
            <v>143.25</v>
          </cell>
          <cell r="F69" t="str">
            <v/>
          </cell>
          <cell r="H69">
            <v>153.25</v>
          </cell>
          <cell r="I69">
            <v>152.75</v>
          </cell>
          <cell r="J69">
            <v>140</v>
          </cell>
          <cell r="K69">
            <v>143.5</v>
          </cell>
          <cell r="L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</row>
        <row r="72"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</row>
        <row r="73"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</row>
        <row r="74"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</row>
        <row r="75"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</row>
        <row r="76">
          <cell r="B76">
            <v>152.25</v>
          </cell>
          <cell r="C76">
            <v>149.83333333333334</v>
          </cell>
          <cell r="D76">
            <v>139.16666666666666</v>
          </cell>
          <cell r="E76">
            <v>143.25</v>
          </cell>
          <cell r="F76" t="str">
            <v/>
          </cell>
          <cell r="H76">
            <v>151.5</v>
          </cell>
          <cell r="I76">
            <v>153.25</v>
          </cell>
          <cell r="J76">
            <v>138.75</v>
          </cell>
          <cell r="K76">
            <v>145.25</v>
          </cell>
          <cell r="L76" t="str">
            <v/>
          </cell>
        </row>
        <row r="77">
          <cell r="B77">
            <v>152.25</v>
          </cell>
          <cell r="C77">
            <v>149.83333333333334</v>
          </cell>
          <cell r="D77">
            <v>139.16666666666666</v>
          </cell>
          <cell r="E77">
            <v>143.25</v>
          </cell>
          <cell r="F77" t="str">
            <v/>
          </cell>
          <cell r="H77">
            <v>151.5</v>
          </cell>
          <cell r="I77">
            <v>153.25</v>
          </cell>
          <cell r="J77">
            <v>138.75</v>
          </cell>
          <cell r="K77">
            <v>145.25</v>
          </cell>
          <cell r="L77" t="str">
            <v/>
          </cell>
        </row>
        <row r="78">
          <cell r="B78">
            <v>152.25</v>
          </cell>
          <cell r="C78">
            <v>149.83333333333334</v>
          </cell>
          <cell r="D78">
            <v>139.16666666666666</v>
          </cell>
          <cell r="E78">
            <v>143.25</v>
          </cell>
          <cell r="F78" t="str">
            <v/>
          </cell>
          <cell r="H78">
            <v>151.5</v>
          </cell>
          <cell r="I78">
            <v>153.25</v>
          </cell>
          <cell r="J78">
            <v>138.75</v>
          </cell>
          <cell r="K78">
            <v>145.25</v>
          </cell>
          <cell r="L78" t="str">
            <v/>
          </cell>
        </row>
        <row r="79">
          <cell r="B79">
            <v>152.25</v>
          </cell>
          <cell r="C79">
            <v>149.83333333333334</v>
          </cell>
          <cell r="D79">
            <v>139.16666666666666</v>
          </cell>
          <cell r="E79">
            <v>143.25</v>
          </cell>
          <cell r="F79" t="str">
            <v/>
          </cell>
          <cell r="H79">
            <v>151.5</v>
          </cell>
          <cell r="I79">
            <v>153.25</v>
          </cell>
          <cell r="J79">
            <v>138.75</v>
          </cell>
          <cell r="K79">
            <v>145.25</v>
          </cell>
          <cell r="L79" t="str">
            <v/>
          </cell>
        </row>
        <row r="80"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</row>
        <row r="81"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</row>
        <row r="82"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</row>
        <row r="83"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</row>
        <row r="84"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</row>
        <row r="85"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</row>
        <row r="86"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</row>
        <row r="87"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</row>
        <row r="88"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</row>
        <row r="89"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</row>
        <row r="90"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</row>
        <row r="91"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</row>
        <row r="92"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</row>
        <row r="93"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</row>
        <row r="94"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</row>
        <row r="95"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</row>
        <row r="96"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</row>
        <row r="97"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</row>
        <row r="98"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</row>
        <row r="99"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</row>
        <row r="100"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</row>
        <row r="101"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</row>
        <row r="102"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</row>
        <row r="103"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</row>
        <row r="104"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</row>
        <row r="105"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crete"/>
      <sheetName val="Uniform"/>
      <sheetName val="Exponential"/>
      <sheetName val="Normal"/>
      <sheetName val="Chi-Square"/>
      <sheetName val="t"/>
      <sheetName val="F"/>
    </sheetNames>
    <sheetDataSet>
      <sheetData sheetId="0" refreshError="1"/>
      <sheetData sheetId="1" refreshError="1"/>
      <sheetData sheetId="2">
        <row r="4">
          <cell r="B4">
            <v>0.16666600000000001</v>
          </cell>
        </row>
      </sheetData>
      <sheetData sheetId="3" refreshError="1"/>
      <sheetData sheetId="4">
        <row r="4">
          <cell r="B4">
            <v>6</v>
          </cell>
        </row>
      </sheetData>
      <sheetData sheetId="5">
        <row r="6">
          <cell r="E6">
            <v>-3.5</v>
          </cell>
        </row>
      </sheetData>
      <sheetData sheetId="6">
        <row r="6">
          <cell r="F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le Stats"/>
      <sheetName val="Sample Data"/>
      <sheetName val="Sample Size"/>
      <sheetName val="Beta vs Alpha"/>
      <sheetName val="Power"/>
      <sheetName val="OC Curve"/>
    </sheetNames>
    <sheetDataSet>
      <sheetData sheetId="0"/>
      <sheetData sheetId="1"/>
      <sheetData sheetId="2"/>
      <sheetData sheetId="3"/>
      <sheetData sheetId="4">
        <row r="7">
          <cell r="D7">
            <v>10</v>
          </cell>
        </row>
        <row r="8">
          <cell r="D8">
            <v>40</v>
          </cell>
        </row>
      </sheetData>
      <sheetData sheetId="5">
        <row r="7">
          <cell r="D7">
            <v>10</v>
          </cell>
        </row>
        <row r="8">
          <cell r="H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n.wikipedia.org/wiki/97.5th_percentile_poi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E896-07DB-4942-9E7E-1496D50F7DC6}">
  <dimension ref="A1:AX111"/>
  <sheetViews>
    <sheetView zoomScale="86" zoomScaleNormal="110" workbookViewId="0">
      <selection activeCell="M8" sqref="M8"/>
    </sheetView>
  </sheetViews>
  <sheetFormatPr baseColWidth="10" defaultColWidth="8.83203125" defaultRowHeight="15" x14ac:dyDescent="0.2"/>
  <cols>
    <col min="1" max="1" width="15.5" style="4" bestFit="1" customWidth="1"/>
    <col min="2" max="2" width="8.5" style="4" bestFit="1" customWidth="1"/>
    <col min="3" max="3" width="11.5" style="4" bestFit="1" customWidth="1"/>
    <col min="4" max="4" width="14.5" style="4" bestFit="1" customWidth="1"/>
    <col min="5" max="5" width="15.83203125" style="4" bestFit="1" customWidth="1"/>
    <col min="6" max="6" width="8.1640625" style="4" bestFit="1" customWidth="1"/>
    <col min="10" max="10" width="11.5" style="53" customWidth="1"/>
    <col min="11" max="11" width="18" style="53" customWidth="1"/>
    <col min="12" max="12" width="27.1640625" bestFit="1" customWidth="1"/>
    <col min="13" max="13" width="16.5" bestFit="1" customWidth="1"/>
    <col min="14" max="14" width="17.83203125" bestFit="1" customWidth="1"/>
    <col min="16" max="16" width="16.5" bestFit="1" customWidth="1"/>
    <col min="17" max="17" width="8.1640625" hidden="1" customWidth="1"/>
    <col min="18" max="18" width="11.5" bestFit="1" customWidth="1"/>
    <col min="35" max="35" width="16.1640625" bestFit="1" customWidth="1"/>
    <col min="36" max="36" width="15.5" bestFit="1" customWidth="1"/>
    <col min="38" max="38" width="24.5" customWidth="1"/>
    <col min="40" max="40" width="23.83203125" customWidth="1"/>
    <col min="44" max="44" width="19.83203125" bestFit="1" customWidth="1"/>
    <col min="45" max="45" width="18.83203125" bestFit="1" customWidth="1"/>
    <col min="47" max="47" width="22.5" customWidth="1"/>
    <col min="49" max="49" width="20" customWidth="1"/>
  </cols>
  <sheetData>
    <row r="1" spans="1:5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52" t="s">
        <v>5</v>
      </c>
      <c r="J1" s="70" t="s">
        <v>2</v>
      </c>
      <c r="P1" s="54" t="s">
        <v>49</v>
      </c>
      <c r="R1" s="54" t="s">
        <v>50</v>
      </c>
      <c r="AI1" s="2" t="s">
        <v>6</v>
      </c>
      <c r="AJ1" s="65" t="s">
        <v>7</v>
      </c>
      <c r="AL1" s="5"/>
      <c r="AM1" s="5"/>
      <c r="AN1" s="5"/>
      <c r="AR1" s="1" t="s">
        <v>62</v>
      </c>
      <c r="AS1" s="1" t="s">
        <v>63</v>
      </c>
      <c r="AU1" s="5"/>
      <c r="AV1" s="5"/>
      <c r="AW1" s="5"/>
      <c r="AX1" s="5"/>
    </row>
    <row r="2" spans="1:50" x14ac:dyDescent="0.2">
      <c r="A2" s="3">
        <v>1</v>
      </c>
      <c r="B2" s="3" t="s">
        <v>8</v>
      </c>
      <c r="C2" s="3">
        <v>330</v>
      </c>
      <c r="D2" s="3">
        <v>10</v>
      </c>
      <c r="E2" s="3">
        <v>7</v>
      </c>
      <c r="F2" s="3">
        <v>66</v>
      </c>
      <c r="H2" s="49">
        <v>66</v>
      </c>
      <c r="J2" s="71">
        <v>330</v>
      </c>
      <c r="L2" s="75" t="s">
        <v>5</v>
      </c>
      <c r="M2" s="75"/>
      <c r="P2" s="55" t="s">
        <v>55</v>
      </c>
      <c r="Q2" s="56">
        <v>39</v>
      </c>
      <c r="R2" s="55">
        <f t="array" ref="R2:R8">FREQUENCY(H2:H37,Q2:Q8)</f>
        <v>0</v>
      </c>
      <c r="AI2" s="3">
        <v>66</v>
      </c>
      <c r="AJ2" s="3">
        <v>59</v>
      </c>
      <c r="AL2" s="5"/>
      <c r="AM2" s="5"/>
      <c r="AN2" s="5"/>
      <c r="AR2" s="3">
        <v>330</v>
      </c>
      <c r="AS2" s="3">
        <v>400</v>
      </c>
      <c r="AU2" s="5"/>
      <c r="AV2" s="5"/>
      <c r="AW2" s="5"/>
      <c r="AX2" s="5"/>
    </row>
    <row r="3" spans="1:50" x14ac:dyDescent="0.2">
      <c r="A3" s="3">
        <v>2</v>
      </c>
      <c r="B3" s="3" t="s">
        <v>8</v>
      </c>
      <c r="C3" s="3">
        <v>200</v>
      </c>
      <c r="D3" s="3">
        <v>12</v>
      </c>
      <c r="E3" s="3">
        <v>5</v>
      </c>
      <c r="F3" s="3">
        <v>66</v>
      </c>
      <c r="H3" s="49">
        <v>66</v>
      </c>
      <c r="J3" s="71">
        <v>200</v>
      </c>
      <c r="P3" s="55" t="s">
        <v>56</v>
      </c>
      <c r="Q3" s="56">
        <v>44</v>
      </c>
      <c r="R3" s="55">
        <v>1</v>
      </c>
      <c r="AI3" s="3">
        <v>66</v>
      </c>
      <c r="AJ3" s="3">
        <v>57</v>
      </c>
      <c r="AL3" s="5"/>
      <c r="AM3" s="5"/>
      <c r="AN3" s="5"/>
      <c r="AR3" s="3">
        <v>200</v>
      </c>
      <c r="AS3" s="3">
        <v>120</v>
      </c>
      <c r="AU3" s="5"/>
      <c r="AV3" s="5"/>
      <c r="AW3" s="5"/>
      <c r="AX3" s="5"/>
    </row>
    <row r="4" spans="1:50" x14ac:dyDescent="0.2">
      <c r="A4" s="3">
        <v>3</v>
      </c>
      <c r="B4" s="3" t="s">
        <v>8</v>
      </c>
      <c r="C4" s="3">
        <v>300</v>
      </c>
      <c r="D4" s="3">
        <v>12</v>
      </c>
      <c r="E4" s="3">
        <v>7</v>
      </c>
      <c r="F4" s="3">
        <v>65</v>
      </c>
      <c r="H4" s="49">
        <v>65</v>
      </c>
      <c r="J4" s="71">
        <v>300</v>
      </c>
      <c r="L4" t="s">
        <v>9</v>
      </c>
      <c r="M4" s="76">
        <v>57.4166666666667</v>
      </c>
      <c r="P4" s="55" t="s">
        <v>57</v>
      </c>
      <c r="Q4" s="56">
        <v>49</v>
      </c>
      <c r="R4" s="55">
        <v>3</v>
      </c>
      <c r="AI4" s="3">
        <v>65</v>
      </c>
      <c r="AJ4" s="3">
        <v>56</v>
      </c>
      <c r="AL4" s="5"/>
      <c r="AM4" s="5"/>
      <c r="AN4" s="5"/>
      <c r="AR4" s="3">
        <v>300</v>
      </c>
      <c r="AS4" s="3">
        <v>170</v>
      </c>
      <c r="AU4" s="5"/>
      <c r="AV4" s="5"/>
      <c r="AW4" s="5"/>
      <c r="AX4" s="5"/>
    </row>
    <row r="5" spans="1:50" x14ac:dyDescent="0.2">
      <c r="A5" s="3">
        <v>4</v>
      </c>
      <c r="B5" s="3" t="s">
        <v>8</v>
      </c>
      <c r="C5" s="3">
        <v>200</v>
      </c>
      <c r="D5" s="3">
        <v>10</v>
      </c>
      <c r="E5" s="3">
        <v>6</v>
      </c>
      <c r="F5" s="3">
        <v>62</v>
      </c>
      <c r="H5" s="49">
        <v>62</v>
      </c>
      <c r="J5" s="71">
        <v>200</v>
      </c>
      <c r="L5" t="s">
        <v>72</v>
      </c>
      <c r="M5" s="76">
        <v>1.06262254195301</v>
      </c>
      <c r="N5" s="79">
        <f>M8/SQRT(COUNT(H2:H37))</f>
        <v>1.0626225419530053</v>
      </c>
      <c r="P5" s="55" t="s">
        <v>58</v>
      </c>
      <c r="Q5" s="56">
        <v>54</v>
      </c>
      <c r="R5" s="55">
        <v>6</v>
      </c>
      <c r="AI5" s="3">
        <v>62</v>
      </c>
      <c r="AJ5" s="3">
        <v>56</v>
      </c>
      <c r="AL5" s="5"/>
      <c r="AM5" s="5"/>
      <c r="AN5" s="5"/>
      <c r="AR5" s="3">
        <v>200</v>
      </c>
      <c r="AS5" s="3">
        <v>150</v>
      </c>
      <c r="AU5" s="5"/>
      <c r="AV5" s="5"/>
      <c r="AW5" s="5"/>
      <c r="AX5" s="5"/>
    </row>
    <row r="6" spans="1:50" x14ac:dyDescent="0.2">
      <c r="A6" s="3">
        <v>5</v>
      </c>
      <c r="B6" s="3" t="s">
        <v>8</v>
      </c>
      <c r="C6" s="3">
        <v>180</v>
      </c>
      <c r="D6" s="3">
        <v>12</v>
      </c>
      <c r="E6" s="3">
        <v>5</v>
      </c>
      <c r="F6" s="3">
        <v>62</v>
      </c>
      <c r="H6" s="49">
        <v>62</v>
      </c>
      <c r="J6" s="71">
        <v>180</v>
      </c>
      <c r="L6" t="s">
        <v>73</v>
      </c>
      <c r="M6" s="76">
        <v>59</v>
      </c>
      <c r="P6" s="55" t="s">
        <v>59</v>
      </c>
      <c r="Q6" s="56">
        <v>59</v>
      </c>
      <c r="R6" s="55">
        <v>9</v>
      </c>
      <c r="AI6" s="3">
        <v>62</v>
      </c>
      <c r="AJ6" s="3">
        <v>55</v>
      </c>
      <c r="AL6" s="5"/>
      <c r="AM6" s="5"/>
      <c r="AN6" s="5"/>
      <c r="AR6" s="3">
        <v>180</v>
      </c>
      <c r="AS6" s="3">
        <v>230</v>
      </c>
      <c r="AU6" s="5"/>
      <c r="AV6" s="5"/>
      <c r="AW6" s="5"/>
      <c r="AX6" s="5"/>
    </row>
    <row r="7" spans="1:50" x14ac:dyDescent="0.2">
      <c r="A7" s="3">
        <v>6</v>
      </c>
      <c r="B7" s="3" t="s">
        <v>8</v>
      </c>
      <c r="C7" s="3">
        <v>200</v>
      </c>
      <c r="D7" s="3">
        <v>12</v>
      </c>
      <c r="E7" s="3">
        <v>7</v>
      </c>
      <c r="F7" s="3">
        <v>61</v>
      </c>
      <c r="H7" s="49">
        <v>61</v>
      </c>
      <c r="J7" s="71">
        <v>200</v>
      </c>
      <c r="L7" t="s">
        <v>74</v>
      </c>
      <c r="M7" s="76">
        <v>61</v>
      </c>
      <c r="P7" s="55" t="s">
        <v>60</v>
      </c>
      <c r="Q7" s="56">
        <v>64</v>
      </c>
      <c r="R7" s="55">
        <v>11</v>
      </c>
      <c r="AI7" s="3">
        <v>61</v>
      </c>
      <c r="AJ7" s="3">
        <v>53</v>
      </c>
      <c r="AL7" s="5"/>
      <c r="AM7" s="5"/>
      <c r="AN7" s="5"/>
      <c r="AR7" s="3">
        <v>200</v>
      </c>
      <c r="AS7" s="3">
        <v>180</v>
      </c>
      <c r="AU7" s="5"/>
      <c r="AV7" s="5"/>
      <c r="AW7" s="5"/>
      <c r="AX7" s="5"/>
    </row>
    <row r="8" spans="1:50" x14ac:dyDescent="0.2">
      <c r="A8" s="3">
        <v>7</v>
      </c>
      <c r="B8" s="3" t="s">
        <v>8</v>
      </c>
      <c r="C8" s="3">
        <v>200</v>
      </c>
      <c r="D8" s="3">
        <v>14</v>
      </c>
      <c r="E8" s="3">
        <v>5</v>
      </c>
      <c r="F8" s="3">
        <v>60</v>
      </c>
      <c r="H8" s="49">
        <v>60</v>
      </c>
      <c r="J8" s="71">
        <v>200</v>
      </c>
      <c r="L8" t="s">
        <v>75</v>
      </c>
      <c r="M8" s="76">
        <v>6.3757352517180319</v>
      </c>
      <c r="N8" t="s">
        <v>87</v>
      </c>
      <c r="O8" s="78">
        <f>M8/M4</f>
        <v>0.11104328450016886</v>
      </c>
      <c r="P8" s="55" t="s">
        <v>61</v>
      </c>
      <c r="Q8" s="56">
        <v>70</v>
      </c>
      <c r="R8" s="55">
        <v>6</v>
      </c>
      <c r="AI8" s="3">
        <v>60</v>
      </c>
      <c r="AJ8" s="3">
        <v>53</v>
      </c>
      <c r="AL8" s="5"/>
      <c r="AM8" s="5"/>
      <c r="AN8" s="5"/>
      <c r="AR8" s="3">
        <v>200</v>
      </c>
      <c r="AS8" s="3">
        <v>130</v>
      </c>
      <c r="AU8" s="5"/>
      <c r="AV8" s="5"/>
      <c r="AW8" s="5"/>
      <c r="AX8" s="5"/>
    </row>
    <row r="9" spans="1:50" x14ac:dyDescent="0.2">
      <c r="A9" s="3">
        <v>8</v>
      </c>
      <c r="B9" s="3" t="s">
        <v>8</v>
      </c>
      <c r="C9" s="3">
        <v>130</v>
      </c>
      <c r="D9" s="3">
        <v>10</v>
      </c>
      <c r="E9" s="3">
        <v>7</v>
      </c>
      <c r="F9" s="3">
        <v>60</v>
      </c>
      <c r="H9" s="49">
        <v>60</v>
      </c>
      <c r="J9" s="71">
        <v>130</v>
      </c>
      <c r="L9" t="s">
        <v>76</v>
      </c>
      <c r="M9" s="76">
        <v>40.65</v>
      </c>
      <c r="AI9" s="3">
        <v>60</v>
      </c>
      <c r="AJ9" s="3">
        <v>52</v>
      </c>
      <c r="AL9" s="5"/>
      <c r="AM9" s="5"/>
      <c r="AN9" s="5"/>
      <c r="AR9" s="3">
        <v>130</v>
      </c>
      <c r="AS9" s="3">
        <v>80</v>
      </c>
      <c r="AU9" s="5"/>
      <c r="AV9" s="5"/>
      <c r="AW9" s="5"/>
      <c r="AX9" s="5"/>
    </row>
    <row r="10" spans="1:50" x14ac:dyDescent="0.2">
      <c r="A10" s="3">
        <v>9</v>
      </c>
      <c r="B10" s="3" t="s">
        <v>8</v>
      </c>
      <c r="C10" s="3">
        <v>130</v>
      </c>
      <c r="D10" s="3">
        <v>12</v>
      </c>
      <c r="E10" s="3">
        <v>5</v>
      </c>
      <c r="F10" s="3">
        <v>59</v>
      </c>
      <c r="H10" s="49">
        <v>59</v>
      </c>
      <c r="J10" s="71">
        <v>130</v>
      </c>
      <c r="L10" t="s">
        <v>77</v>
      </c>
      <c r="M10" s="76">
        <v>-0.18497589264679526</v>
      </c>
      <c r="AI10" s="3">
        <v>59</v>
      </c>
      <c r="AJ10" s="3">
        <v>50</v>
      </c>
      <c r="AL10" s="5"/>
      <c r="AM10" s="5"/>
      <c r="AN10" s="5"/>
      <c r="AR10" s="3">
        <v>130</v>
      </c>
      <c r="AS10" s="3">
        <v>80</v>
      </c>
      <c r="AU10" s="5"/>
      <c r="AV10" s="5"/>
      <c r="AW10" s="5"/>
      <c r="AX10" s="5"/>
    </row>
    <row r="11" spans="1:50" x14ac:dyDescent="0.2">
      <c r="A11" s="3">
        <v>10</v>
      </c>
      <c r="B11" s="3" t="s">
        <v>8</v>
      </c>
      <c r="C11" s="3">
        <v>110</v>
      </c>
      <c r="D11" s="3">
        <v>16</v>
      </c>
      <c r="E11" s="3">
        <v>5</v>
      </c>
      <c r="F11" s="3">
        <v>55</v>
      </c>
      <c r="H11" s="49">
        <v>55</v>
      </c>
      <c r="J11" s="71">
        <v>110</v>
      </c>
      <c r="L11" t="s">
        <v>78</v>
      </c>
      <c r="M11" s="76">
        <v>-0.68728298000832688</v>
      </c>
      <c r="AI11" s="3">
        <v>55</v>
      </c>
      <c r="AJ11" s="3">
        <v>46</v>
      </c>
      <c r="AL11" s="5"/>
      <c r="AM11" s="5"/>
      <c r="AN11" s="5"/>
      <c r="AR11" s="3">
        <v>110</v>
      </c>
      <c r="AS11" s="3">
        <v>100</v>
      </c>
      <c r="AU11" s="5"/>
      <c r="AV11" s="5"/>
      <c r="AW11" s="5"/>
      <c r="AX11" s="5"/>
    </row>
    <row r="12" spans="1:50" x14ac:dyDescent="0.2">
      <c r="A12" s="3">
        <v>11</v>
      </c>
      <c r="B12" s="3" t="s">
        <v>8</v>
      </c>
      <c r="C12" s="3">
        <v>90</v>
      </c>
      <c r="D12" s="3">
        <v>14</v>
      </c>
      <c r="E12" s="3">
        <v>5</v>
      </c>
      <c r="F12" s="3">
        <v>52</v>
      </c>
      <c r="H12" s="49">
        <v>52</v>
      </c>
      <c r="J12" s="71">
        <v>90</v>
      </c>
      <c r="L12" t="s">
        <v>79</v>
      </c>
      <c r="M12" s="76">
        <v>24</v>
      </c>
      <c r="AI12" s="3">
        <v>52</v>
      </c>
      <c r="AJ12" s="3">
        <v>45</v>
      </c>
      <c r="AL12" s="5"/>
      <c r="AM12" s="5"/>
      <c r="AN12" s="5"/>
      <c r="AR12" s="3">
        <v>90</v>
      </c>
      <c r="AS12" s="3">
        <v>110</v>
      </c>
      <c r="AU12" s="5"/>
      <c r="AV12" s="5"/>
      <c r="AW12" s="5"/>
      <c r="AX12" s="5"/>
    </row>
    <row r="13" spans="1:50" x14ac:dyDescent="0.2">
      <c r="A13" s="3">
        <v>12</v>
      </c>
      <c r="B13" s="3" t="s">
        <v>8</v>
      </c>
      <c r="C13" s="3">
        <v>100</v>
      </c>
      <c r="D13" s="3">
        <v>10</v>
      </c>
      <c r="E13" s="3">
        <v>6</v>
      </c>
      <c r="F13" s="3">
        <v>51</v>
      </c>
      <c r="H13" s="49">
        <v>51</v>
      </c>
      <c r="J13" s="71">
        <v>100</v>
      </c>
      <c r="L13" t="s">
        <v>80</v>
      </c>
      <c r="M13" s="76">
        <v>42</v>
      </c>
      <c r="AI13" s="3">
        <v>51</v>
      </c>
      <c r="AJ13" s="3">
        <v>42</v>
      </c>
      <c r="AL13" s="5"/>
      <c r="AM13" s="5"/>
      <c r="AN13" s="5"/>
      <c r="AR13" s="3">
        <v>100</v>
      </c>
      <c r="AS13" s="3">
        <v>130</v>
      </c>
      <c r="AU13" s="5"/>
      <c r="AV13" s="5"/>
      <c r="AW13" s="5"/>
      <c r="AX13" s="5"/>
    </row>
    <row r="14" spans="1:50" x14ac:dyDescent="0.2">
      <c r="A14" s="3">
        <v>13</v>
      </c>
      <c r="B14" s="3" t="s">
        <v>8</v>
      </c>
      <c r="C14" s="3">
        <v>90</v>
      </c>
      <c r="D14" s="3">
        <v>12</v>
      </c>
      <c r="E14" s="3">
        <v>7</v>
      </c>
      <c r="F14" s="3">
        <v>46</v>
      </c>
      <c r="H14" s="49">
        <v>46</v>
      </c>
      <c r="J14" s="71">
        <v>90</v>
      </c>
      <c r="L14" t="s">
        <v>81</v>
      </c>
      <c r="M14" s="76">
        <v>66</v>
      </c>
      <c r="AI14" s="3">
        <v>46</v>
      </c>
      <c r="AJ14" s="3">
        <v>61</v>
      </c>
      <c r="AL14" s="5"/>
      <c r="AM14" s="5"/>
      <c r="AN14" s="5"/>
      <c r="AR14" s="3">
        <v>90</v>
      </c>
      <c r="AS14" s="3">
        <v>200</v>
      </c>
      <c r="AU14" s="5"/>
      <c r="AV14" s="5"/>
      <c r="AW14" s="5"/>
      <c r="AX14" s="5"/>
    </row>
    <row r="15" spans="1:50" x14ac:dyDescent="0.2">
      <c r="A15" s="3">
        <v>14</v>
      </c>
      <c r="B15" s="3" t="s">
        <v>8</v>
      </c>
      <c r="C15" s="3">
        <v>270</v>
      </c>
      <c r="D15" s="3">
        <v>16</v>
      </c>
      <c r="E15" s="3">
        <v>5</v>
      </c>
      <c r="F15" s="3">
        <v>65</v>
      </c>
      <c r="H15" s="49">
        <v>65</v>
      </c>
      <c r="J15" s="71">
        <v>270</v>
      </c>
      <c r="L15" t="s">
        <v>82</v>
      </c>
      <c r="M15" s="76">
        <v>2067</v>
      </c>
      <c r="AI15" s="3">
        <v>65</v>
      </c>
      <c r="AJ15" s="3">
        <v>56</v>
      </c>
      <c r="AL15" s="5"/>
      <c r="AM15" s="5"/>
      <c r="AN15" s="5"/>
      <c r="AR15" s="3">
        <v>270</v>
      </c>
      <c r="AS15" s="3">
        <v>200</v>
      </c>
      <c r="AU15" s="5"/>
      <c r="AV15" s="5"/>
      <c r="AW15" s="5"/>
      <c r="AX15" s="5"/>
    </row>
    <row r="16" spans="1:50" x14ac:dyDescent="0.2">
      <c r="A16" s="3">
        <v>15</v>
      </c>
      <c r="B16" s="3" t="s">
        <v>8</v>
      </c>
      <c r="C16" s="3">
        <v>300</v>
      </c>
      <c r="D16" s="3">
        <v>16</v>
      </c>
      <c r="E16" s="3">
        <v>7</v>
      </c>
      <c r="F16" s="3">
        <v>63</v>
      </c>
      <c r="H16" s="49">
        <v>63</v>
      </c>
      <c r="J16" s="71">
        <v>300</v>
      </c>
      <c r="L16" t="s">
        <v>83</v>
      </c>
      <c r="M16" s="76">
        <v>36</v>
      </c>
      <c r="AI16" s="3">
        <v>63</v>
      </c>
      <c r="AJ16" s="3">
        <v>60</v>
      </c>
      <c r="AL16" s="5"/>
      <c r="AM16" s="5"/>
      <c r="AN16" s="5"/>
      <c r="AR16" s="3">
        <v>300</v>
      </c>
      <c r="AS16" s="3">
        <v>130</v>
      </c>
      <c r="AU16" s="5"/>
      <c r="AV16" s="5"/>
      <c r="AW16" s="5"/>
      <c r="AX16" s="5"/>
    </row>
    <row r="17" spans="1:50" ht="16" thickBot="1" x14ac:dyDescent="0.25">
      <c r="A17" s="3">
        <v>16</v>
      </c>
      <c r="B17" s="3" t="s">
        <v>8</v>
      </c>
      <c r="C17" s="3">
        <v>200</v>
      </c>
      <c r="D17" s="3">
        <v>14</v>
      </c>
      <c r="E17" s="3">
        <v>6</v>
      </c>
      <c r="F17" s="3">
        <v>61</v>
      </c>
      <c r="H17" s="49">
        <v>61</v>
      </c>
      <c r="J17" s="71">
        <v>200</v>
      </c>
      <c r="L17" s="74" t="s">
        <v>84</v>
      </c>
      <c r="M17" s="77">
        <v>2.1572384471563297</v>
      </c>
      <c r="AI17" s="3">
        <v>61</v>
      </c>
      <c r="AJ17" s="3">
        <v>61</v>
      </c>
      <c r="AL17" s="5"/>
      <c r="AM17" s="5"/>
      <c r="AN17" s="5"/>
      <c r="AR17" s="3">
        <v>200</v>
      </c>
      <c r="AS17" s="3">
        <v>200</v>
      </c>
      <c r="AU17" s="5"/>
      <c r="AV17" s="5"/>
      <c r="AW17" s="5"/>
      <c r="AX17" s="5"/>
    </row>
    <row r="18" spans="1:50" x14ac:dyDescent="0.2">
      <c r="A18" s="3">
        <v>17</v>
      </c>
      <c r="B18" s="3" t="s">
        <v>10</v>
      </c>
      <c r="C18" s="3">
        <v>400</v>
      </c>
      <c r="D18" s="3">
        <v>14</v>
      </c>
      <c r="E18" s="3">
        <v>7</v>
      </c>
      <c r="F18" s="3">
        <v>59</v>
      </c>
      <c r="H18" s="49">
        <v>59</v>
      </c>
      <c r="J18" s="71">
        <v>400</v>
      </c>
      <c r="L18" s="73"/>
      <c r="M18" s="73"/>
      <c r="AJ18" s="3">
        <v>59</v>
      </c>
      <c r="AL18" s="5"/>
      <c r="AM18" s="5"/>
      <c r="AN18" s="5"/>
      <c r="AS18" s="3">
        <v>400</v>
      </c>
      <c r="AU18" s="5"/>
      <c r="AV18" s="5"/>
      <c r="AW18" s="5"/>
      <c r="AX18" s="5"/>
    </row>
    <row r="19" spans="1:50" x14ac:dyDescent="0.2">
      <c r="A19" s="3">
        <v>18</v>
      </c>
      <c r="B19" s="3" t="s">
        <v>10</v>
      </c>
      <c r="C19" s="3">
        <v>120</v>
      </c>
      <c r="D19" s="3">
        <v>14</v>
      </c>
      <c r="E19" s="3">
        <v>5</v>
      </c>
      <c r="F19" s="3">
        <v>57</v>
      </c>
      <c r="H19" s="49">
        <v>57</v>
      </c>
      <c r="J19" s="71">
        <v>120</v>
      </c>
      <c r="L19" s="73"/>
      <c r="M19" s="73"/>
      <c r="AJ19" s="3">
        <v>66</v>
      </c>
      <c r="AL19" s="5"/>
      <c r="AM19" s="5"/>
      <c r="AN19" s="5"/>
      <c r="AS19" s="3">
        <v>200</v>
      </c>
      <c r="AU19" s="5"/>
      <c r="AV19" s="5"/>
      <c r="AW19" s="5"/>
      <c r="AX19" s="5"/>
    </row>
    <row r="20" spans="1:50" x14ac:dyDescent="0.2">
      <c r="A20" s="3">
        <v>19</v>
      </c>
      <c r="B20" s="3" t="s">
        <v>10</v>
      </c>
      <c r="C20" s="3">
        <v>170</v>
      </c>
      <c r="D20" s="3">
        <v>16</v>
      </c>
      <c r="E20" s="3">
        <v>6</v>
      </c>
      <c r="F20" s="3">
        <v>56</v>
      </c>
      <c r="H20" s="49">
        <v>56</v>
      </c>
      <c r="J20" s="71">
        <v>170</v>
      </c>
      <c r="L20" s="73"/>
      <c r="M20" s="73"/>
      <c r="AJ20" s="3">
        <v>65</v>
      </c>
      <c r="AL20" s="5"/>
      <c r="AM20" s="5"/>
      <c r="AN20" s="5"/>
      <c r="AS20" s="3">
        <v>300</v>
      </c>
      <c r="AU20" s="5"/>
      <c r="AV20" s="5"/>
      <c r="AW20" s="5"/>
      <c r="AX20" s="5"/>
    </row>
    <row r="21" spans="1:50" x14ac:dyDescent="0.2">
      <c r="A21" s="3">
        <v>20</v>
      </c>
      <c r="B21" s="3" t="s">
        <v>10</v>
      </c>
      <c r="C21" s="3">
        <v>150</v>
      </c>
      <c r="D21" s="3">
        <v>12</v>
      </c>
      <c r="E21" s="3">
        <v>5</v>
      </c>
      <c r="F21" s="3">
        <v>56</v>
      </c>
      <c r="H21" s="49">
        <v>56</v>
      </c>
      <c r="J21" s="71">
        <v>150</v>
      </c>
      <c r="AJ21" s="3">
        <v>61</v>
      </c>
      <c r="AL21" s="5"/>
      <c r="AM21" s="5"/>
      <c r="AN21" s="5"/>
      <c r="AS21" s="3">
        <v>200</v>
      </c>
      <c r="AU21" s="5"/>
      <c r="AV21" s="5"/>
      <c r="AW21" s="5"/>
      <c r="AX21" s="5"/>
    </row>
    <row r="22" spans="1:50" x14ac:dyDescent="0.2">
      <c r="A22" s="3">
        <v>21</v>
      </c>
      <c r="B22" s="3" t="s">
        <v>10</v>
      </c>
      <c r="C22" s="3">
        <v>230</v>
      </c>
      <c r="D22" s="3">
        <v>14</v>
      </c>
      <c r="E22" s="3">
        <v>6</v>
      </c>
      <c r="F22" s="3">
        <v>55</v>
      </c>
      <c r="H22" s="49">
        <v>55</v>
      </c>
      <c r="J22" s="71">
        <v>230</v>
      </c>
    </row>
    <row r="23" spans="1:50" x14ac:dyDescent="0.2">
      <c r="A23" s="3">
        <v>22</v>
      </c>
      <c r="B23" s="3" t="s">
        <v>10</v>
      </c>
      <c r="C23" s="3">
        <v>180</v>
      </c>
      <c r="D23" s="3">
        <v>12</v>
      </c>
      <c r="E23" s="3">
        <v>6</v>
      </c>
      <c r="F23" s="3">
        <v>53</v>
      </c>
      <c r="H23" s="49">
        <v>53</v>
      </c>
      <c r="J23" s="71">
        <v>180</v>
      </c>
    </row>
    <row r="24" spans="1:50" ht="16" thickBot="1" x14ac:dyDescent="0.25">
      <c r="A24" s="3">
        <v>23</v>
      </c>
      <c r="B24" s="3" t="s">
        <v>10</v>
      </c>
      <c r="C24" s="3">
        <v>130</v>
      </c>
      <c r="D24" s="3">
        <v>12</v>
      </c>
      <c r="E24" s="3">
        <v>6</v>
      </c>
      <c r="F24" s="3">
        <v>53</v>
      </c>
      <c r="H24" s="49">
        <v>53</v>
      </c>
      <c r="J24" s="71">
        <v>130</v>
      </c>
    </row>
    <row r="25" spans="1:50" x14ac:dyDescent="0.2">
      <c r="A25" s="3">
        <v>24</v>
      </c>
      <c r="B25" s="3" t="s">
        <v>10</v>
      </c>
      <c r="C25" s="3">
        <v>80</v>
      </c>
      <c r="D25" s="3">
        <v>12</v>
      </c>
      <c r="E25" s="3">
        <v>7</v>
      </c>
      <c r="F25" s="3">
        <v>52</v>
      </c>
      <c r="H25" s="49">
        <v>52</v>
      </c>
      <c r="J25" s="71">
        <v>80</v>
      </c>
      <c r="L25" s="75" t="s">
        <v>2</v>
      </c>
      <c r="M25" s="75"/>
    </row>
    <row r="26" spans="1:50" x14ac:dyDescent="0.2">
      <c r="A26" s="3">
        <v>25</v>
      </c>
      <c r="B26" s="3" t="s">
        <v>10</v>
      </c>
      <c r="C26" s="3">
        <v>80</v>
      </c>
      <c r="D26" s="3">
        <v>14</v>
      </c>
      <c r="E26" s="3">
        <v>7</v>
      </c>
      <c r="F26" s="3">
        <v>50</v>
      </c>
      <c r="H26" s="49">
        <v>50</v>
      </c>
      <c r="J26" s="71">
        <v>80</v>
      </c>
    </row>
    <row r="27" spans="1:50" x14ac:dyDescent="0.2">
      <c r="A27" s="3">
        <v>26</v>
      </c>
      <c r="B27" s="3" t="s">
        <v>10</v>
      </c>
      <c r="C27" s="3">
        <v>100</v>
      </c>
      <c r="D27" s="3">
        <v>12</v>
      </c>
      <c r="E27" s="3">
        <v>4</v>
      </c>
      <c r="F27" s="3">
        <v>46</v>
      </c>
      <c r="H27" s="49">
        <v>46</v>
      </c>
      <c r="J27" s="71">
        <v>100</v>
      </c>
      <c r="L27" t="s">
        <v>9</v>
      </c>
      <c r="M27" s="76">
        <v>187.22222222222223</v>
      </c>
    </row>
    <row r="28" spans="1:50" x14ac:dyDescent="0.2">
      <c r="A28" s="3">
        <v>27</v>
      </c>
      <c r="B28" s="3" t="s">
        <v>10</v>
      </c>
      <c r="C28" s="3">
        <v>110</v>
      </c>
      <c r="D28" s="3">
        <v>12</v>
      </c>
      <c r="E28" s="3">
        <v>5</v>
      </c>
      <c r="F28" s="3">
        <v>45</v>
      </c>
      <c r="H28" s="49">
        <v>45</v>
      </c>
      <c r="J28" s="71">
        <v>110</v>
      </c>
      <c r="L28" t="s">
        <v>72</v>
      </c>
      <c r="M28" s="76">
        <v>14.117483875323451</v>
      </c>
    </row>
    <row r="29" spans="1:50" x14ac:dyDescent="0.2">
      <c r="A29" s="3">
        <v>28</v>
      </c>
      <c r="B29" s="3" t="s">
        <v>10</v>
      </c>
      <c r="C29" s="3">
        <v>130</v>
      </c>
      <c r="D29" s="3">
        <v>14</v>
      </c>
      <c r="E29" s="3">
        <v>4</v>
      </c>
      <c r="F29" s="3">
        <v>42</v>
      </c>
      <c r="H29" s="49">
        <v>42</v>
      </c>
      <c r="J29" s="71">
        <v>130</v>
      </c>
      <c r="L29" t="s">
        <v>73</v>
      </c>
      <c r="M29" s="76">
        <v>190</v>
      </c>
    </row>
    <row r="30" spans="1:50" x14ac:dyDescent="0.2">
      <c r="A30" s="3">
        <v>29</v>
      </c>
      <c r="B30" s="3" t="s">
        <v>10</v>
      </c>
      <c r="C30" s="3">
        <v>200</v>
      </c>
      <c r="D30" s="3">
        <v>12</v>
      </c>
      <c r="E30" s="3">
        <v>7</v>
      </c>
      <c r="F30" s="3">
        <v>61</v>
      </c>
      <c r="H30" s="49">
        <v>61</v>
      </c>
      <c r="J30" s="71">
        <v>200</v>
      </c>
      <c r="L30" t="s">
        <v>74</v>
      </c>
      <c r="M30" s="76">
        <v>200</v>
      </c>
    </row>
    <row r="31" spans="1:50" x14ac:dyDescent="0.2">
      <c r="A31" s="3">
        <v>30</v>
      </c>
      <c r="B31" s="3" t="s">
        <v>10</v>
      </c>
      <c r="C31" s="3">
        <v>200</v>
      </c>
      <c r="D31" s="3">
        <v>14</v>
      </c>
      <c r="E31" s="3">
        <v>5</v>
      </c>
      <c r="F31" s="3">
        <v>56</v>
      </c>
      <c r="H31" s="49">
        <v>56</v>
      </c>
      <c r="J31" s="71">
        <v>200</v>
      </c>
      <c r="L31" t="s">
        <v>75</v>
      </c>
      <c r="M31" s="76">
        <v>84.704903251940706</v>
      </c>
      <c r="N31" t="s">
        <v>87</v>
      </c>
      <c r="O31" s="78">
        <f>M31/M27</f>
        <v>0.4524297503071017</v>
      </c>
    </row>
    <row r="32" spans="1:50" x14ac:dyDescent="0.2">
      <c r="A32" s="3">
        <v>31</v>
      </c>
      <c r="B32" s="3" t="s">
        <v>10</v>
      </c>
      <c r="C32" s="3">
        <v>130</v>
      </c>
      <c r="D32" s="3">
        <v>10</v>
      </c>
      <c r="E32" s="3">
        <v>7</v>
      </c>
      <c r="F32" s="3">
        <v>60</v>
      </c>
      <c r="H32" s="49">
        <v>60</v>
      </c>
      <c r="J32" s="71">
        <v>130</v>
      </c>
      <c r="L32" t="s">
        <v>76</v>
      </c>
      <c r="M32" s="76">
        <v>7174.9206349206361</v>
      </c>
    </row>
    <row r="33" spans="1:13" x14ac:dyDescent="0.2">
      <c r="A33" s="3">
        <v>32</v>
      </c>
      <c r="B33" s="3" t="s">
        <v>10</v>
      </c>
      <c r="C33" s="3">
        <v>200</v>
      </c>
      <c r="D33" s="3">
        <v>14</v>
      </c>
      <c r="E33" s="3">
        <v>6</v>
      </c>
      <c r="F33" s="3">
        <v>61</v>
      </c>
      <c r="H33" s="49">
        <v>61</v>
      </c>
      <c r="J33" s="71">
        <v>200</v>
      </c>
      <c r="L33" t="s">
        <v>77</v>
      </c>
      <c r="M33" s="76">
        <v>0.51774807761915165</v>
      </c>
    </row>
    <row r="34" spans="1:13" x14ac:dyDescent="0.2">
      <c r="A34" s="3">
        <v>33</v>
      </c>
      <c r="B34" s="3" t="s">
        <v>10</v>
      </c>
      <c r="C34" s="3">
        <v>400</v>
      </c>
      <c r="D34" s="3">
        <v>14</v>
      </c>
      <c r="E34" s="3">
        <v>7</v>
      </c>
      <c r="F34" s="3">
        <v>59</v>
      </c>
      <c r="H34" s="49">
        <v>59</v>
      </c>
      <c r="J34" s="71">
        <v>400</v>
      </c>
      <c r="L34" t="s">
        <v>78</v>
      </c>
      <c r="M34" s="76">
        <v>0.96057209105092689</v>
      </c>
    </row>
    <row r="35" spans="1:13" x14ac:dyDescent="0.2">
      <c r="A35" s="3">
        <v>34</v>
      </c>
      <c r="B35" s="3" t="s">
        <v>10</v>
      </c>
      <c r="C35" s="3">
        <v>200</v>
      </c>
      <c r="D35" s="3">
        <v>12</v>
      </c>
      <c r="E35" s="3">
        <v>5</v>
      </c>
      <c r="F35" s="3">
        <v>66</v>
      </c>
      <c r="H35" s="49">
        <v>66</v>
      </c>
      <c r="J35" s="71">
        <v>200</v>
      </c>
      <c r="L35" t="s">
        <v>79</v>
      </c>
      <c r="M35" s="76">
        <v>320</v>
      </c>
    </row>
    <row r="36" spans="1:13" x14ac:dyDescent="0.2">
      <c r="A36" s="3">
        <v>35</v>
      </c>
      <c r="B36" s="3" t="s">
        <v>10</v>
      </c>
      <c r="C36" s="3">
        <v>300</v>
      </c>
      <c r="D36" s="3">
        <v>12</v>
      </c>
      <c r="E36" s="3">
        <v>7</v>
      </c>
      <c r="F36" s="3">
        <v>65</v>
      </c>
      <c r="H36" s="49">
        <v>65</v>
      </c>
      <c r="J36" s="71">
        <v>300</v>
      </c>
      <c r="L36" t="s">
        <v>80</v>
      </c>
      <c r="M36" s="76">
        <v>80</v>
      </c>
    </row>
    <row r="37" spans="1:13" x14ac:dyDescent="0.2">
      <c r="A37" s="3">
        <v>36</v>
      </c>
      <c r="B37" s="3" t="s">
        <v>10</v>
      </c>
      <c r="C37" s="3">
        <v>200</v>
      </c>
      <c r="D37" s="3">
        <v>14</v>
      </c>
      <c r="E37" s="3">
        <v>6</v>
      </c>
      <c r="F37" s="3">
        <v>61</v>
      </c>
      <c r="H37" s="49">
        <v>61</v>
      </c>
      <c r="J37" s="71">
        <v>200</v>
      </c>
      <c r="L37" t="s">
        <v>81</v>
      </c>
      <c r="M37" s="76">
        <v>400</v>
      </c>
    </row>
    <row r="38" spans="1:13" x14ac:dyDescent="0.2">
      <c r="A38"/>
      <c r="B38"/>
      <c r="C38"/>
      <c r="D38"/>
      <c r="E38"/>
      <c r="F38"/>
      <c r="L38" t="s">
        <v>82</v>
      </c>
      <c r="M38" s="76">
        <v>6740</v>
      </c>
    </row>
    <row r="39" spans="1:13" x14ac:dyDescent="0.2">
      <c r="A39"/>
      <c r="B39"/>
      <c r="C39"/>
      <c r="D39"/>
      <c r="E39"/>
      <c r="F39"/>
      <c r="L39" t="s">
        <v>83</v>
      </c>
      <c r="M39" s="76">
        <v>36</v>
      </c>
    </row>
    <row r="40" spans="1:13" ht="16" thickBot="1" x14ac:dyDescent="0.25">
      <c r="A40"/>
      <c r="B40"/>
      <c r="C40"/>
      <c r="D40"/>
      <c r="E40"/>
      <c r="F40"/>
      <c r="L40" s="74" t="s">
        <v>84</v>
      </c>
      <c r="M40" s="77">
        <v>28.660015942240527</v>
      </c>
    </row>
    <row r="41" spans="1:13" x14ac:dyDescent="0.2">
      <c r="A41"/>
      <c r="B41"/>
      <c r="C41"/>
      <c r="D41"/>
      <c r="E41"/>
      <c r="F41"/>
      <c r="L41" s="72"/>
      <c r="M41" s="72"/>
    </row>
    <row r="42" spans="1:13" x14ac:dyDescent="0.2">
      <c r="A42"/>
      <c r="B42"/>
      <c r="C42"/>
      <c r="D42"/>
      <c r="E42"/>
      <c r="F42"/>
      <c r="L42" s="72"/>
      <c r="M42" s="72"/>
    </row>
    <row r="43" spans="1:13" x14ac:dyDescent="0.2">
      <c r="A43"/>
      <c r="B43"/>
      <c r="C43"/>
      <c r="D43"/>
      <c r="E43"/>
      <c r="F43"/>
      <c r="L43" s="72"/>
      <c r="M43" s="72"/>
    </row>
    <row r="44" spans="1:13" x14ac:dyDescent="0.2">
      <c r="A44"/>
      <c r="B44"/>
      <c r="C44"/>
      <c r="D44"/>
      <c r="E44"/>
      <c r="F44"/>
    </row>
    <row r="45" spans="1:13" x14ac:dyDescent="0.2">
      <c r="A45"/>
      <c r="B45"/>
      <c r="C45"/>
      <c r="D45"/>
      <c r="E45"/>
      <c r="F45"/>
    </row>
    <row r="46" spans="1:13" x14ac:dyDescent="0.2">
      <c r="A46"/>
      <c r="B46"/>
      <c r="C46"/>
      <c r="D46"/>
      <c r="E46"/>
      <c r="F46"/>
    </row>
    <row r="47" spans="1:13" x14ac:dyDescent="0.2">
      <c r="A47"/>
      <c r="B47"/>
      <c r="C47"/>
      <c r="D47"/>
      <c r="E47"/>
      <c r="F47"/>
    </row>
    <row r="48" spans="1:13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hidden="1" x14ac:dyDescent="0.2">
      <c r="A56"/>
      <c r="B56"/>
      <c r="C56"/>
      <c r="D56"/>
      <c r="E56"/>
      <c r="F56"/>
    </row>
    <row r="57" spans="1:6" hidden="1" x14ac:dyDescent="0.2">
      <c r="A57"/>
      <c r="B57"/>
      <c r="C57"/>
      <c r="D57"/>
      <c r="E57"/>
      <c r="F57"/>
    </row>
    <row r="58" spans="1:6" hidden="1" x14ac:dyDescent="0.2">
      <c r="A58"/>
      <c r="B58"/>
      <c r="C58"/>
      <c r="D58"/>
      <c r="E58"/>
      <c r="F58"/>
    </row>
    <row r="59" spans="1:6" hidden="1" x14ac:dyDescent="0.2">
      <c r="A59"/>
      <c r="B59"/>
      <c r="C59"/>
      <c r="D59"/>
      <c r="E59"/>
      <c r="F59"/>
    </row>
    <row r="60" spans="1:6" hidden="1" x14ac:dyDescent="0.2">
      <c r="A60"/>
      <c r="B60"/>
      <c r="C60"/>
      <c r="D60"/>
      <c r="E60"/>
      <c r="F60"/>
    </row>
    <row r="61" spans="1:6" hidden="1" x14ac:dyDescent="0.2">
      <c r="A61"/>
      <c r="B61"/>
      <c r="C61"/>
      <c r="D61"/>
      <c r="E61"/>
      <c r="F61"/>
    </row>
    <row r="62" spans="1:6" hidden="1" x14ac:dyDescent="0.2">
      <c r="A62"/>
      <c r="B62"/>
      <c r="C62"/>
      <c r="D62"/>
      <c r="E62"/>
      <c r="F62"/>
    </row>
    <row r="63" spans="1:6" hidden="1" x14ac:dyDescent="0.2">
      <c r="A63"/>
      <c r="B63"/>
      <c r="C63"/>
      <c r="D63"/>
      <c r="E63"/>
      <c r="F63"/>
    </row>
    <row r="64" spans="1:6" hidden="1" x14ac:dyDescent="0.2">
      <c r="A64"/>
      <c r="B64"/>
      <c r="C64"/>
      <c r="D64"/>
      <c r="E64"/>
      <c r="F64"/>
    </row>
    <row r="65" spans="1:6" hidden="1" x14ac:dyDescent="0.2">
      <c r="A65"/>
      <c r="B65"/>
      <c r="C65"/>
      <c r="D65"/>
      <c r="E65"/>
      <c r="F65"/>
    </row>
    <row r="66" spans="1:6" hidden="1" x14ac:dyDescent="0.2">
      <c r="A66"/>
      <c r="B66"/>
      <c r="C66"/>
      <c r="D66"/>
      <c r="E66"/>
      <c r="F66"/>
    </row>
    <row r="67" spans="1:6" hidden="1" x14ac:dyDescent="0.2">
      <c r="A67"/>
      <c r="B67"/>
      <c r="C67"/>
      <c r="D67"/>
      <c r="E67"/>
      <c r="F67"/>
    </row>
    <row r="68" spans="1:6" hidden="1" x14ac:dyDescent="0.2">
      <c r="A68"/>
      <c r="B68"/>
      <c r="C68"/>
      <c r="D68"/>
      <c r="E68"/>
      <c r="F68"/>
    </row>
    <row r="69" spans="1:6" hidden="1" x14ac:dyDescent="0.2">
      <c r="A69"/>
      <c r="B69"/>
      <c r="C69"/>
      <c r="D69"/>
      <c r="E69"/>
      <c r="F69"/>
    </row>
    <row r="70" spans="1:6" hidden="1" x14ac:dyDescent="0.2">
      <c r="A70"/>
      <c r="B70"/>
      <c r="C70"/>
      <c r="D70"/>
      <c r="E70"/>
      <c r="F70"/>
    </row>
    <row r="71" spans="1:6" hidden="1" x14ac:dyDescent="0.2">
      <c r="A71"/>
      <c r="B71"/>
      <c r="C71"/>
      <c r="D71"/>
      <c r="E71"/>
      <c r="F71"/>
    </row>
    <row r="72" spans="1:6" hidden="1" x14ac:dyDescent="0.2">
      <c r="A72"/>
      <c r="B72"/>
      <c r="C72"/>
      <c r="D72"/>
      <c r="E72"/>
      <c r="F72"/>
    </row>
    <row r="73" spans="1:6" hidden="1" x14ac:dyDescent="0.2">
      <c r="A73"/>
      <c r="B73"/>
      <c r="C73"/>
      <c r="D73"/>
      <c r="E73"/>
      <c r="F73"/>
    </row>
    <row r="74" spans="1:6" hidden="1" x14ac:dyDescent="0.2">
      <c r="A74"/>
      <c r="B74"/>
      <c r="C74"/>
      <c r="D74"/>
      <c r="E74"/>
      <c r="F74"/>
    </row>
    <row r="75" spans="1:6" hidden="1" x14ac:dyDescent="0.2">
      <c r="A75"/>
      <c r="B75"/>
      <c r="C75"/>
      <c r="D75"/>
      <c r="E75"/>
      <c r="F75"/>
    </row>
    <row r="76" spans="1:6" hidden="1" x14ac:dyDescent="0.2">
      <c r="A76"/>
      <c r="B76"/>
      <c r="C76"/>
      <c r="D76"/>
      <c r="E76"/>
      <c r="F76"/>
    </row>
    <row r="77" spans="1:6" hidden="1" x14ac:dyDescent="0.2">
      <c r="A77"/>
      <c r="B77"/>
      <c r="C77"/>
      <c r="D77"/>
      <c r="E77"/>
      <c r="F77"/>
    </row>
    <row r="78" spans="1:6" hidden="1" x14ac:dyDescent="0.2">
      <c r="A78"/>
      <c r="B78"/>
      <c r="C78"/>
      <c r="D78"/>
      <c r="E78"/>
      <c r="F78"/>
    </row>
    <row r="79" spans="1:6" hidden="1" x14ac:dyDescent="0.2">
      <c r="A79"/>
      <c r="B79"/>
      <c r="C79"/>
      <c r="D79"/>
      <c r="E79"/>
      <c r="F79"/>
    </row>
    <row r="80" spans="1:6" hidden="1" x14ac:dyDescent="0.2">
      <c r="A80"/>
      <c r="B80"/>
      <c r="C80"/>
      <c r="D80"/>
      <c r="E80"/>
      <c r="F80"/>
    </row>
    <row r="81" spans="1:6" hidden="1" x14ac:dyDescent="0.2">
      <c r="A81"/>
      <c r="B81"/>
      <c r="C81"/>
      <c r="D81"/>
      <c r="E81"/>
      <c r="F81"/>
    </row>
    <row r="82" spans="1:6" hidden="1" x14ac:dyDescent="0.2">
      <c r="A82"/>
      <c r="B82"/>
      <c r="C82"/>
      <c r="D82"/>
      <c r="E82"/>
      <c r="F82"/>
    </row>
    <row r="83" spans="1:6" hidden="1" x14ac:dyDescent="0.2">
      <c r="A83"/>
      <c r="B83"/>
      <c r="C83"/>
      <c r="D83"/>
      <c r="E83"/>
      <c r="F83"/>
    </row>
    <row r="84" spans="1:6" hidden="1" x14ac:dyDescent="0.2">
      <c r="A84"/>
      <c r="B84"/>
      <c r="C84"/>
      <c r="D84"/>
      <c r="E84"/>
      <c r="F84"/>
    </row>
    <row r="85" spans="1:6" hidden="1" x14ac:dyDescent="0.2">
      <c r="A85"/>
      <c r="B85"/>
      <c r="C85"/>
      <c r="D85"/>
      <c r="E85"/>
      <c r="F85"/>
    </row>
    <row r="86" spans="1:6" hidden="1" x14ac:dyDescent="0.2">
      <c r="A86"/>
      <c r="B86"/>
      <c r="C86"/>
      <c r="D86"/>
      <c r="E86"/>
      <c r="F86"/>
    </row>
    <row r="87" spans="1:6" hidden="1" x14ac:dyDescent="0.2">
      <c r="A87"/>
      <c r="B87"/>
      <c r="C87"/>
      <c r="D87"/>
      <c r="E87"/>
      <c r="F87"/>
    </row>
    <row r="88" spans="1:6" hidden="1" x14ac:dyDescent="0.2">
      <c r="A88"/>
      <c r="B88"/>
      <c r="C88"/>
      <c r="D88"/>
      <c r="E88"/>
      <c r="F88"/>
    </row>
    <row r="89" spans="1:6" hidden="1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7927-AEB3-A143-A32E-D41610D5B1A7}">
  <dimension ref="A1:L90"/>
  <sheetViews>
    <sheetView tabSelected="1" zoomScale="81" workbookViewId="0">
      <selection activeCell="H14" sqref="H14"/>
    </sheetView>
  </sheetViews>
  <sheetFormatPr baseColWidth="10" defaultRowHeight="15" x14ac:dyDescent="0.2"/>
  <cols>
    <col min="1" max="1" width="38.6640625" bestFit="1" customWidth="1"/>
    <col min="2" max="2" width="141.5" bestFit="1" customWidth="1"/>
  </cols>
  <sheetData>
    <row r="1" spans="1:5" x14ac:dyDescent="0.2">
      <c r="A1" t="s">
        <v>107</v>
      </c>
    </row>
    <row r="2" spans="1:5" x14ac:dyDescent="0.2">
      <c r="B2" t="s">
        <v>100</v>
      </c>
    </row>
    <row r="3" spans="1:5" x14ac:dyDescent="0.2">
      <c r="B3" t="s">
        <v>89</v>
      </c>
    </row>
    <row r="4" spans="1:5" x14ac:dyDescent="0.2">
      <c r="C4" s="85"/>
      <c r="D4" s="86" t="s">
        <v>91</v>
      </c>
      <c r="E4" s="86" t="s">
        <v>92</v>
      </c>
    </row>
    <row r="5" spans="1:5" ht="16" x14ac:dyDescent="0.2">
      <c r="C5" s="86" t="s">
        <v>9</v>
      </c>
      <c r="D5" s="87" t="s">
        <v>96</v>
      </c>
      <c r="E5" s="85" t="s">
        <v>95</v>
      </c>
    </row>
    <row r="6" spans="1:5" x14ac:dyDescent="0.2">
      <c r="C6" s="86" t="s">
        <v>93</v>
      </c>
      <c r="D6" s="85" t="s">
        <v>29</v>
      </c>
      <c r="E6" s="85" t="s">
        <v>94</v>
      </c>
    </row>
    <row r="7" spans="1:5" x14ac:dyDescent="0.2">
      <c r="B7" t="s">
        <v>101</v>
      </c>
    </row>
    <row r="8" spans="1:5" x14ac:dyDescent="0.2">
      <c r="A8" t="s">
        <v>87</v>
      </c>
    </row>
    <row r="9" spans="1:5" x14ac:dyDescent="0.2">
      <c r="B9" t="s">
        <v>86</v>
      </c>
    </row>
    <row r="10" spans="1:5" x14ac:dyDescent="0.2">
      <c r="B10" t="s">
        <v>85</v>
      </c>
    </row>
    <row r="11" spans="1:5" x14ac:dyDescent="0.2">
      <c r="B11" t="s">
        <v>88</v>
      </c>
    </row>
    <row r="14" spans="1:5" x14ac:dyDescent="0.2">
      <c r="A14" t="s">
        <v>126</v>
      </c>
      <c r="B14" t="s">
        <v>102</v>
      </c>
    </row>
    <row r="15" spans="1:5" x14ac:dyDescent="0.2">
      <c r="A15" t="s">
        <v>103</v>
      </c>
      <c r="B15" t="s">
        <v>129</v>
      </c>
    </row>
    <row r="17" spans="1:12" x14ac:dyDescent="0.2">
      <c r="B17" t="s">
        <v>104</v>
      </c>
    </row>
    <row r="18" spans="1:12" x14ac:dyDescent="0.2">
      <c r="B18" t="s">
        <v>90</v>
      </c>
    </row>
    <row r="20" spans="1:12" x14ac:dyDescent="0.2">
      <c r="A20" t="s">
        <v>97</v>
      </c>
      <c r="B20" t="s">
        <v>117</v>
      </c>
    </row>
    <row r="21" spans="1:12" x14ac:dyDescent="0.2">
      <c r="B21" t="s">
        <v>112</v>
      </c>
    </row>
    <row r="22" spans="1:12" x14ac:dyDescent="0.2">
      <c r="B22" t="s">
        <v>113</v>
      </c>
      <c r="H22" s="89" t="s">
        <v>143</v>
      </c>
      <c r="I22" s="99">
        <v>5.0000000000000001E-3</v>
      </c>
      <c r="K22" s="97">
        <v>0.01</v>
      </c>
    </row>
    <row r="23" spans="1:12" x14ac:dyDescent="0.2">
      <c r="A23" s="53" t="s">
        <v>114</v>
      </c>
      <c r="B23" t="s">
        <v>116</v>
      </c>
      <c r="K23" s="98">
        <v>5.0000000000000001E-3</v>
      </c>
      <c r="L23">
        <f>0.5/100</f>
        <v>5.0000000000000001E-3</v>
      </c>
    </row>
    <row r="24" spans="1:12" x14ac:dyDescent="0.2">
      <c r="A24" s="53" t="s">
        <v>115</v>
      </c>
      <c r="B24" t="s">
        <v>120</v>
      </c>
    </row>
    <row r="26" spans="1:12" x14ac:dyDescent="0.2">
      <c r="A26" t="s">
        <v>98</v>
      </c>
      <c r="B26" t="s">
        <v>108</v>
      </c>
    </row>
    <row r="27" spans="1:12" x14ac:dyDescent="0.2">
      <c r="B27" t="s">
        <v>118</v>
      </c>
      <c r="I27">
        <f>_xlfn.NORM.S.INV(0.005)</f>
        <v>-2.5758293035488999</v>
      </c>
      <c r="J27">
        <f>_xlfn.NORM.S.INV(0.995)</f>
        <v>2.5758293035488999</v>
      </c>
    </row>
    <row r="28" spans="1:12" x14ac:dyDescent="0.2">
      <c r="B28" t="s">
        <v>109</v>
      </c>
    </row>
    <row r="31" spans="1:12" x14ac:dyDescent="0.2">
      <c r="A31" t="s">
        <v>105</v>
      </c>
      <c r="B31" t="s">
        <v>119</v>
      </c>
    </row>
    <row r="32" spans="1:12" x14ac:dyDescent="0.2">
      <c r="B32" t="s">
        <v>110</v>
      </c>
      <c r="C32" s="82">
        <f>_xlfn.NORM.S.INV(0.975)</f>
        <v>1.9599639845400536</v>
      </c>
      <c r="D32" s="83" t="s">
        <v>99</v>
      </c>
      <c r="I32" s="98">
        <v>2.5000000000000001E-2</v>
      </c>
      <c r="J32">
        <v>2.5000000000000001E-2</v>
      </c>
    </row>
    <row r="33" spans="1:4" x14ac:dyDescent="0.2">
      <c r="B33" t="s">
        <v>111</v>
      </c>
      <c r="C33" s="82">
        <f>_xlfn.NORM.S.INV(0.025)</f>
        <v>-1.9599639845400538</v>
      </c>
    </row>
    <row r="34" spans="1:4" x14ac:dyDescent="0.2">
      <c r="B34" t="s">
        <v>121</v>
      </c>
      <c r="C34">
        <f>_xlfn.NORM.S.DIST(1.96,TRUE)</f>
        <v>0.97500210485177952</v>
      </c>
    </row>
    <row r="39" spans="1:4" x14ac:dyDescent="0.2">
      <c r="A39" t="s">
        <v>106</v>
      </c>
      <c r="B39" s="84" t="s">
        <v>122</v>
      </c>
    </row>
    <row r="40" spans="1:4" x14ac:dyDescent="0.2">
      <c r="B40" t="s">
        <v>123</v>
      </c>
      <c r="C40" s="82"/>
    </row>
    <row r="41" spans="1:4" x14ac:dyDescent="0.2">
      <c r="B41" t="s">
        <v>127</v>
      </c>
    </row>
    <row r="43" spans="1:4" x14ac:dyDescent="0.2">
      <c r="B43" t="s">
        <v>124</v>
      </c>
      <c r="C43">
        <f>_xlfn.T.INV(0.025,4)</f>
        <v>-2.7764451051977934</v>
      </c>
      <c r="D43">
        <f>_xlfn.T.INV(0.975,4)</f>
        <v>2.776445105197793</v>
      </c>
    </row>
    <row r="44" spans="1:4" x14ac:dyDescent="0.2">
      <c r="B44" t="s">
        <v>125</v>
      </c>
    </row>
    <row r="45" spans="1:4" x14ac:dyDescent="0.2">
      <c r="B45" t="s">
        <v>128</v>
      </c>
    </row>
    <row r="48" spans="1:4" x14ac:dyDescent="0.2">
      <c r="A48" t="s">
        <v>131</v>
      </c>
      <c r="B48" t="s">
        <v>132</v>
      </c>
    </row>
    <row r="49" spans="1:3" x14ac:dyDescent="0.2">
      <c r="B49" t="s">
        <v>133</v>
      </c>
    </row>
    <row r="50" spans="1:3" x14ac:dyDescent="0.2">
      <c r="B50" t="s">
        <v>134</v>
      </c>
    </row>
    <row r="51" spans="1:3" x14ac:dyDescent="0.2">
      <c r="B51" t="s">
        <v>135</v>
      </c>
    </row>
    <row r="52" spans="1:3" x14ac:dyDescent="0.2">
      <c r="B52" t="s">
        <v>136</v>
      </c>
      <c r="C52">
        <f>SQRT(0.47*(1-0.47)/36)</f>
        <v>8.3183198089785207E-2</v>
      </c>
    </row>
    <row r="53" spans="1:3" x14ac:dyDescent="0.2">
      <c r="B53" t="s">
        <v>137</v>
      </c>
    </row>
    <row r="54" spans="1:3" x14ac:dyDescent="0.2">
      <c r="B54" t="s">
        <v>138</v>
      </c>
    </row>
    <row r="55" spans="1:3" x14ac:dyDescent="0.2">
      <c r="B55" s="89" t="s">
        <v>140</v>
      </c>
    </row>
    <row r="59" spans="1:3" x14ac:dyDescent="0.2">
      <c r="A59" t="s">
        <v>139</v>
      </c>
      <c r="B59" t="s">
        <v>142</v>
      </c>
    </row>
    <row r="68" spans="1:2" x14ac:dyDescent="0.2">
      <c r="B68" s="90"/>
    </row>
    <row r="71" spans="1:2" x14ac:dyDescent="0.2">
      <c r="A71" t="s">
        <v>141</v>
      </c>
    </row>
    <row r="77" spans="1:2" x14ac:dyDescent="0.2">
      <c r="B77">
        <v>2.8</v>
      </c>
    </row>
    <row r="78" spans="1:2" x14ac:dyDescent="0.2">
      <c r="B78">
        <f>_xlfn.T.DIST.RT(2.8,48)</f>
        <v>3.6704552595050875E-3</v>
      </c>
    </row>
    <row r="82" spans="2:3" x14ac:dyDescent="0.2">
      <c r="B82">
        <f>31.97-32</f>
        <v>-3.0000000000001137E-2</v>
      </c>
    </row>
    <row r="86" spans="2:3" x14ac:dyDescent="0.2">
      <c r="B86">
        <v>31.75</v>
      </c>
    </row>
    <row r="87" spans="2:3" x14ac:dyDescent="0.2">
      <c r="B87">
        <f>1.64*0.017</f>
        <v>2.7880000000000002E-2</v>
      </c>
    </row>
    <row r="88" spans="2:3" x14ac:dyDescent="0.2">
      <c r="B88">
        <v>2.7000000000000001E-3</v>
      </c>
    </row>
    <row r="89" spans="2:3" x14ac:dyDescent="0.2">
      <c r="B89">
        <f>_xlfn.CHISQ.DIST.RT(26.67,24)</f>
        <v>0.32006864693264236</v>
      </c>
    </row>
    <row r="90" spans="2:3" x14ac:dyDescent="0.2">
      <c r="B90" t="e" cm="1">
        <f t="array" ref="B90">CHISQ.INV.R</f>
        <v>#NAME?</v>
      </c>
      <c r="C90">
        <f>480/18</f>
        <v>26.666666666666668</v>
      </c>
    </row>
  </sheetData>
  <hyperlinks>
    <hyperlink ref="D32" r:id="rId1" xr:uid="{386C51E8-FE00-3941-A760-7273425F016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B963-8C09-FC4B-8F79-6F5E72D72A78}">
  <dimension ref="A2:D1001"/>
  <sheetViews>
    <sheetView zoomScale="222" workbookViewId="0">
      <selection activeCell="B3" sqref="B3"/>
    </sheetView>
  </sheetViews>
  <sheetFormatPr baseColWidth="10" defaultRowHeight="15" x14ac:dyDescent="0.2"/>
  <cols>
    <col min="2" max="2" width="15.83203125" bestFit="1" customWidth="1"/>
  </cols>
  <sheetData>
    <row r="2" spans="1:4" x14ac:dyDescent="0.2">
      <c r="A2">
        <v>1809</v>
      </c>
      <c r="B2">
        <v>1.867725779565288E-3</v>
      </c>
    </row>
    <row r="3" spans="1:4" x14ac:dyDescent="0.2">
      <c r="A3">
        <v>1773</v>
      </c>
      <c r="B3">
        <v>2.0763434303571193E-3</v>
      </c>
      <c r="D3">
        <v>1809</v>
      </c>
    </row>
    <row r="4" spans="1:4" x14ac:dyDescent="0.2">
      <c r="A4">
        <v>1631</v>
      </c>
      <c r="B4">
        <v>2.6144195560628969E-3</v>
      </c>
      <c r="D4">
        <v>1773</v>
      </c>
    </row>
    <row r="5" spans="1:4" x14ac:dyDescent="0.2">
      <c r="A5">
        <v>1813</v>
      </c>
      <c r="B5">
        <v>5.4818286029186813E-3</v>
      </c>
      <c r="D5">
        <v>1631</v>
      </c>
    </row>
    <row r="6" spans="1:4" x14ac:dyDescent="0.2">
      <c r="A6">
        <v>1154</v>
      </c>
      <c r="B6">
        <v>8.3389620322026348E-3</v>
      </c>
      <c r="D6">
        <v>1813</v>
      </c>
    </row>
    <row r="7" spans="1:4" x14ac:dyDescent="0.2">
      <c r="A7">
        <v>1032</v>
      </c>
      <c r="B7">
        <v>8.3964638928973878E-3</v>
      </c>
      <c r="D7">
        <v>1154</v>
      </c>
    </row>
    <row r="8" spans="1:4" x14ac:dyDescent="0.2">
      <c r="A8">
        <v>1619</v>
      </c>
      <c r="B8">
        <v>8.8075250319264997E-3</v>
      </c>
      <c r="D8">
        <v>1032</v>
      </c>
    </row>
    <row r="9" spans="1:4" x14ac:dyDescent="0.2">
      <c r="A9">
        <v>1973</v>
      </c>
      <c r="B9">
        <v>8.9057997697152835E-3</v>
      </c>
      <c r="D9">
        <v>1619</v>
      </c>
    </row>
    <row r="10" spans="1:4" x14ac:dyDescent="0.2">
      <c r="A10">
        <v>1522</v>
      </c>
      <c r="B10">
        <v>9.2824616633088164E-3</v>
      </c>
      <c r="D10">
        <v>1973</v>
      </c>
    </row>
    <row r="11" spans="1:4" x14ac:dyDescent="0.2">
      <c r="A11">
        <v>1648</v>
      </c>
      <c r="B11">
        <v>1.0793731253836425E-2</v>
      </c>
      <c r="D11">
        <v>1522</v>
      </c>
    </row>
    <row r="12" spans="1:4" x14ac:dyDescent="0.2">
      <c r="A12">
        <v>1133</v>
      </c>
      <c r="B12">
        <v>1.1588270065112316E-2</v>
      </c>
      <c r="D12">
        <v>1648</v>
      </c>
    </row>
    <row r="13" spans="1:4" x14ac:dyDescent="0.2">
      <c r="A13">
        <v>1323</v>
      </c>
      <c r="B13">
        <v>1.4422196768195894E-2</v>
      </c>
      <c r="D13">
        <v>1133</v>
      </c>
    </row>
    <row r="14" spans="1:4" x14ac:dyDescent="0.2">
      <c r="A14">
        <v>1277</v>
      </c>
      <c r="B14">
        <v>1.633055321422594E-2</v>
      </c>
      <c r="D14">
        <v>1323</v>
      </c>
    </row>
    <row r="15" spans="1:4" x14ac:dyDescent="0.2">
      <c r="A15">
        <v>1615</v>
      </c>
      <c r="B15">
        <v>1.6434691047236272E-2</v>
      </c>
      <c r="D15">
        <v>1277</v>
      </c>
    </row>
    <row r="16" spans="1:4" x14ac:dyDescent="0.2">
      <c r="A16">
        <v>1203</v>
      </c>
      <c r="B16">
        <v>1.7129926208763524E-2</v>
      </c>
      <c r="D16">
        <v>1615</v>
      </c>
    </row>
    <row r="17" spans="1:4" x14ac:dyDescent="0.2">
      <c r="A17">
        <v>1703</v>
      </c>
      <c r="B17">
        <v>1.8217556422278181E-2</v>
      </c>
      <c r="D17">
        <v>1203</v>
      </c>
    </row>
    <row r="18" spans="1:4" x14ac:dyDescent="0.2">
      <c r="A18">
        <v>1166</v>
      </c>
      <c r="B18">
        <v>1.8744386724045659E-2</v>
      </c>
      <c r="D18">
        <v>1703</v>
      </c>
    </row>
    <row r="19" spans="1:4" x14ac:dyDescent="0.2">
      <c r="A19">
        <v>1137</v>
      </c>
      <c r="B19">
        <v>1.8869032440770206E-2</v>
      </c>
      <c r="D19">
        <v>1166</v>
      </c>
    </row>
    <row r="20" spans="1:4" x14ac:dyDescent="0.2">
      <c r="A20">
        <v>1150</v>
      </c>
      <c r="B20">
        <v>1.9824953711947924E-2</v>
      </c>
      <c r="D20">
        <v>1137</v>
      </c>
    </row>
    <row r="21" spans="1:4" x14ac:dyDescent="0.2">
      <c r="A21">
        <v>1501</v>
      </c>
      <c r="B21">
        <v>1.984226112682963E-2</v>
      </c>
      <c r="D21">
        <v>1150</v>
      </c>
    </row>
    <row r="22" spans="1:4" x14ac:dyDescent="0.2">
      <c r="A22">
        <v>1576</v>
      </c>
      <c r="B22">
        <v>2.1544310994303095E-2</v>
      </c>
      <c r="D22">
        <v>1501</v>
      </c>
    </row>
    <row r="23" spans="1:4" x14ac:dyDescent="0.2">
      <c r="A23">
        <v>1669</v>
      </c>
      <c r="B23">
        <v>2.1597395803699571E-2</v>
      </c>
      <c r="D23">
        <v>1576</v>
      </c>
    </row>
    <row r="24" spans="1:4" x14ac:dyDescent="0.2">
      <c r="A24">
        <v>1856</v>
      </c>
      <c r="B24">
        <v>2.17870951561E-2</v>
      </c>
      <c r="D24">
        <v>1669</v>
      </c>
    </row>
    <row r="25" spans="1:4" x14ac:dyDescent="0.2">
      <c r="A25">
        <v>1390</v>
      </c>
      <c r="B25">
        <v>2.2391158415187573E-2</v>
      </c>
      <c r="D25">
        <v>1856</v>
      </c>
    </row>
    <row r="26" spans="1:4" x14ac:dyDescent="0.2">
      <c r="A26">
        <v>1467</v>
      </c>
      <c r="B26">
        <v>2.3076034051864425E-2</v>
      </c>
      <c r="D26">
        <v>1390</v>
      </c>
    </row>
    <row r="27" spans="1:4" x14ac:dyDescent="0.2">
      <c r="A27">
        <v>1120</v>
      </c>
      <c r="B27">
        <v>2.4027683000238165E-2</v>
      </c>
      <c r="D27">
        <v>1467</v>
      </c>
    </row>
    <row r="28" spans="1:4" x14ac:dyDescent="0.2">
      <c r="A28">
        <v>1416</v>
      </c>
      <c r="B28">
        <v>2.4971316348007533E-2</v>
      </c>
      <c r="D28">
        <v>1120</v>
      </c>
    </row>
    <row r="29" spans="1:4" x14ac:dyDescent="0.2">
      <c r="A29">
        <v>1546</v>
      </c>
      <c r="B29">
        <v>2.5594093768709802E-2</v>
      </c>
      <c r="D29">
        <v>1416</v>
      </c>
    </row>
    <row r="30" spans="1:4" x14ac:dyDescent="0.2">
      <c r="A30">
        <v>1834</v>
      </c>
      <c r="B30">
        <v>2.6315056170175377E-2</v>
      </c>
      <c r="D30">
        <v>1546</v>
      </c>
    </row>
    <row r="31" spans="1:4" x14ac:dyDescent="0.2">
      <c r="A31">
        <v>1514</v>
      </c>
      <c r="B31">
        <v>2.6982306846415338E-2</v>
      </c>
      <c r="D31">
        <v>1834</v>
      </c>
    </row>
    <row r="32" spans="1:4" x14ac:dyDescent="0.2">
      <c r="A32">
        <v>1709</v>
      </c>
      <c r="B32">
        <v>2.9053944194383008E-2</v>
      </c>
      <c r="D32">
        <v>1514</v>
      </c>
    </row>
    <row r="33" spans="1:4" x14ac:dyDescent="0.2">
      <c r="A33">
        <v>1006</v>
      </c>
      <c r="B33">
        <v>3.1161988465715496E-2</v>
      </c>
      <c r="D33">
        <v>1709</v>
      </c>
    </row>
    <row r="34" spans="1:4" x14ac:dyDescent="0.2">
      <c r="A34">
        <v>1765</v>
      </c>
      <c r="B34">
        <v>3.1535539237786292E-2</v>
      </c>
      <c r="D34">
        <v>1006</v>
      </c>
    </row>
    <row r="35" spans="1:4" x14ac:dyDescent="0.2">
      <c r="A35">
        <v>1959</v>
      </c>
      <c r="B35">
        <v>3.1614314258832432E-2</v>
      </c>
      <c r="D35">
        <v>1765</v>
      </c>
    </row>
    <row r="36" spans="1:4" x14ac:dyDescent="0.2">
      <c r="A36">
        <v>1238</v>
      </c>
      <c r="B36">
        <v>3.2268318976217736E-2</v>
      </c>
      <c r="D36">
        <v>1959</v>
      </c>
    </row>
    <row r="37" spans="1:4" x14ac:dyDescent="0.2">
      <c r="A37">
        <v>1190</v>
      </c>
      <c r="B37">
        <v>3.4148387062113428E-2</v>
      </c>
      <c r="D37">
        <v>1238</v>
      </c>
    </row>
    <row r="38" spans="1:4" x14ac:dyDescent="0.2">
      <c r="A38">
        <v>1417</v>
      </c>
      <c r="B38">
        <v>3.422321696511843E-2</v>
      </c>
      <c r="D38">
        <v>1190</v>
      </c>
    </row>
    <row r="39" spans="1:4" x14ac:dyDescent="0.2">
      <c r="A39">
        <v>1214</v>
      </c>
      <c r="B39">
        <v>3.4597380557035873E-2</v>
      </c>
      <c r="D39">
        <v>1417</v>
      </c>
    </row>
    <row r="40" spans="1:4" x14ac:dyDescent="0.2">
      <c r="A40">
        <v>1371</v>
      </c>
      <c r="B40">
        <v>3.6590393361103368E-2</v>
      </c>
      <c r="D40">
        <v>1214</v>
      </c>
    </row>
    <row r="41" spans="1:4" x14ac:dyDescent="0.2">
      <c r="A41">
        <v>1780</v>
      </c>
      <c r="B41">
        <v>3.7321457390315338E-2</v>
      </c>
      <c r="D41">
        <v>1371</v>
      </c>
    </row>
    <row r="42" spans="1:4" x14ac:dyDescent="0.2">
      <c r="A42">
        <v>1200</v>
      </c>
      <c r="B42">
        <v>3.785251648260457E-2</v>
      </c>
      <c r="D42">
        <v>1780</v>
      </c>
    </row>
    <row r="43" spans="1:4" x14ac:dyDescent="0.2">
      <c r="A43">
        <v>1095</v>
      </c>
      <c r="B43">
        <v>4.2143503407574445E-2</v>
      </c>
      <c r="D43">
        <v>1200</v>
      </c>
    </row>
    <row r="44" spans="1:4" x14ac:dyDescent="0.2">
      <c r="A44">
        <v>1121</v>
      </c>
      <c r="B44">
        <v>4.4332430537515566E-2</v>
      </c>
      <c r="D44">
        <v>1095</v>
      </c>
    </row>
    <row r="45" spans="1:4" x14ac:dyDescent="0.2">
      <c r="A45">
        <v>1795</v>
      </c>
      <c r="B45">
        <v>4.4635274456311658E-2</v>
      </c>
      <c r="D45">
        <v>1121</v>
      </c>
    </row>
    <row r="46" spans="1:4" x14ac:dyDescent="0.2">
      <c r="A46">
        <v>1026</v>
      </c>
      <c r="B46">
        <v>4.6186676521401404E-2</v>
      </c>
      <c r="D46">
        <v>1795</v>
      </c>
    </row>
    <row r="47" spans="1:4" x14ac:dyDescent="0.2">
      <c r="A47">
        <v>1626</v>
      </c>
      <c r="B47">
        <v>4.9860182031594813E-2</v>
      </c>
      <c r="D47">
        <v>1026</v>
      </c>
    </row>
    <row r="48" spans="1:4" x14ac:dyDescent="0.2">
      <c r="A48">
        <v>1020</v>
      </c>
      <c r="B48">
        <v>5.3328701711564341E-2</v>
      </c>
      <c r="D48">
        <v>1626</v>
      </c>
    </row>
    <row r="49" spans="1:4" x14ac:dyDescent="0.2">
      <c r="A49">
        <v>1722</v>
      </c>
      <c r="B49">
        <v>5.3983999496964752E-2</v>
      </c>
      <c r="D49">
        <v>1020</v>
      </c>
    </row>
    <row r="50" spans="1:4" x14ac:dyDescent="0.2">
      <c r="A50">
        <v>1341</v>
      </c>
      <c r="B50">
        <v>5.4063768396380829E-2</v>
      </c>
      <c r="D50">
        <v>1722</v>
      </c>
    </row>
    <row r="51" spans="1:4" x14ac:dyDescent="0.2">
      <c r="A51">
        <v>1520</v>
      </c>
      <c r="B51">
        <v>5.474419907692829E-2</v>
      </c>
      <c r="D51">
        <v>1341</v>
      </c>
    </row>
    <row r="52" spans="1:4" x14ac:dyDescent="0.2">
      <c r="A52">
        <v>1903</v>
      </c>
      <c r="B52">
        <v>5.6032639364862913E-2</v>
      </c>
      <c r="D52">
        <v>1520</v>
      </c>
    </row>
    <row r="53" spans="1:4" x14ac:dyDescent="0.2">
      <c r="A53">
        <v>1477</v>
      </c>
      <c r="B53">
        <v>5.6869441080127814E-2</v>
      </c>
    </row>
    <row r="54" spans="1:4" x14ac:dyDescent="0.2">
      <c r="A54">
        <v>1144</v>
      </c>
      <c r="B54">
        <v>5.76460827740094E-2</v>
      </c>
    </row>
    <row r="55" spans="1:4" x14ac:dyDescent="0.2">
      <c r="A55">
        <v>1953</v>
      </c>
      <c r="B55">
        <v>5.7700049545808652E-2</v>
      </c>
    </row>
    <row r="56" spans="1:4" x14ac:dyDescent="0.2">
      <c r="A56">
        <v>1523</v>
      </c>
      <c r="B56">
        <v>5.8583217610576499E-2</v>
      </c>
    </row>
    <row r="57" spans="1:4" x14ac:dyDescent="0.2">
      <c r="A57">
        <v>1650</v>
      </c>
      <c r="B57">
        <v>5.9045275871977387E-2</v>
      </c>
    </row>
    <row r="58" spans="1:4" x14ac:dyDescent="0.2">
      <c r="A58">
        <v>1496</v>
      </c>
      <c r="B58">
        <v>5.9432044042524113E-2</v>
      </c>
    </row>
    <row r="59" spans="1:4" x14ac:dyDescent="0.2">
      <c r="A59">
        <v>1766</v>
      </c>
      <c r="B59">
        <v>6.0918933763871586E-2</v>
      </c>
    </row>
    <row r="60" spans="1:4" x14ac:dyDescent="0.2">
      <c r="A60">
        <v>1693</v>
      </c>
      <c r="B60">
        <v>6.1547492372958423E-2</v>
      </c>
    </row>
    <row r="61" spans="1:4" x14ac:dyDescent="0.2">
      <c r="A61">
        <v>1625</v>
      </c>
      <c r="B61">
        <v>6.1671288111538769E-2</v>
      </c>
    </row>
    <row r="62" spans="1:4" x14ac:dyDescent="0.2">
      <c r="A62">
        <v>1030</v>
      </c>
      <c r="B62">
        <v>6.396326786632911E-2</v>
      </c>
    </row>
    <row r="63" spans="1:4" x14ac:dyDescent="0.2">
      <c r="A63">
        <v>1475</v>
      </c>
      <c r="B63">
        <v>6.403461234307728E-2</v>
      </c>
    </row>
    <row r="64" spans="1:4" x14ac:dyDescent="0.2">
      <c r="A64">
        <v>1580</v>
      </c>
      <c r="B64">
        <v>6.8172125434986741E-2</v>
      </c>
    </row>
    <row r="65" spans="1:2" x14ac:dyDescent="0.2">
      <c r="A65">
        <v>1685</v>
      </c>
      <c r="B65">
        <v>7.1052773893882093E-2</v>
      </c>
    </row>
    <row r="66" spans="1:2" x14ac:dyDescent="0.2">
      <c r="A66">
        <v>1352</v>
      </c>
      <c r="B66">
        <v>7.11836623623886E-2</v>
      </c>
    </row>
    <row r="67" spans="1:2" x14ac:dyDescent="0.2">
      <c r="A67">
        <v>1434</v>
      </c>
      <c r="B67">
        <v>7.2059436042484881E-2</v>
      </c>
    </row>
    <row r="68" spans="1:2" x14ac:dyDescent="0.2">
      <c r="A68">
        <v>1366</v>
      </c>
      <c r="B68">
        <v>7.3122087881735465E-2</v>
      </c>
    </row>
    <row r="69" spans="1:2" x14ac:dyDescent="0.2">
      <c r="A69">
        <v>1019</v>
      </c>
      <c r="B69">
        <v>7.4415037400641371E-2</v>
      </c>
    </row>
    <row r="70" spans="1:2" x14ac:dyDescent="0.2">
      <c r="A70">
        <v>1668</v>
      </c>
      <c r="B70">
        <v>7.4595721541787285E-2</v>
      </c>
    </row>
    <row r="71" spans="1:2" x14ac:dyDescent="0.2">
      <c r="A71">
        <v>1815</v>
      </c>
      <c r="B71">
        <v>7.4830004298123476E-2</v>
      </c>
    </row>
    <row r="72" spans="1:2" x14ac:dyDescent="0.2">
      <c r="A72">
        <v>1435</v>
      </c>
      <c r="B72">
        <v>7.5827179938427913E-2</v>
      </c>
    </row>
    <row r="73" spans="1:2" x14ac:dyDescent="0.2">
      <c r="A73">
        <v>1066</v>
      </c>
      <c r="B73">
        <v>7.6093127760992196E-2</v>
      </c>
    </row>
    <row r="74" spans="1:2" x14ac:dyDescent="0.2">
      <c r="A74">
        <v>1892</v>
      </c>
      <c r="B74">
        <v>7.6764476224298606E-2</v>
      </c>
    </row>
    <row r="75" spans="1:2" x14ac:dyDescent="0.2">
      <c r="A75">
        <v>1864</v>
      </c>
      <c r="B75">
        <v>7.7748227471997389E-2</v>
      </c>
    </row>
    <row r="76" spans="1:2" x14ac:dyDescent="0.2">
      <c r="A76">
        <v>1062</v>
      </c>
      <c r="B76">
        <v>8.1291959321803775E-2</v>
      </c>
    </row>
    <row r="77" spans="1:2" x14ac:dyDescent="0.2">
      <c r="A77">
        <v>1837</v>
      </c>
      <c r="B77">
        <v>8.2735353547708446E-2</v>
      </c>
    </row>
    <row r="78" spans="1:2" x14ac:dyDescent="0.2">
      <c r="A78">
        <v>1966</v>
      </c>
      <c r="B78">
        <v>8.305245889075108E-2</v>
      </c>
    </row>
    <row r="79" spans="1:2" x14ac:dyDescent="0.2">
      <c r="A79">
        <v>1613</v>
      </c>
      <c r="B79">
        <v>8.374234901427402E-2</v>
      </c>
    </row>
    <row r="80" spans="1:2" x14ac:dyDescent="0.2">
      <c r="A80">
        <v>1553</v>
      </c>
      <c r="B80">
        <v>8.3927140008867029E-2</v>
      </c>
    </row>
    <row r="81" spans="1:2" x14ac:dyDescent="0.2">
      <c r="A81">
        <v>1059</v>
      </c>
      <c r="B81">
        <v>8.6362303021944808E-2</v>
      </c>
    </row>
    <row r="82" spans="1:2" x14ac:dyDescent="0.2">
      <c r="A82">
        <v>1369</v>
      </c>
      <c r="B82">
        <v>8.8471258369359207E-2</v>
      </c>
    </row>
    <row r="83" spans="1:2" x14ac:dyDescent="0.2">
      <c r="A83">
        <v>1810</v>
      </c>
      <c r="B83">
        <v>8.952571253136099E-2</v>
      </c>
    </row>
    <row r="84" spans="1:2" x14ac:dyDescent="0.2">
      <c r="A84">
        <v>1995</v>
      </c>
      <c r="B84">
        <v>8.9844010737288094E-2</v>
      </c>
    </row>
    <row r="85" spans="1:2" x14ac:dyDescent="0.2">
      <c r="A85">
        <v>1584</v>
      </c>
      <c r="B85">
        <v>9.0659822325069417E-2</v>
      </c>
    </row>
    <row r="86" spans="1:2" x14ac:dyDescent="0.2">
      <c r="A86">
        <v>1972</v>
      </c>
      <c r="B86">
        <v>9.125772974641233E-2</v>
      </c>
    </row>
    <row r="87" spans="1:2" x14ac:dyDescent="0.2">
      <c r="A87">
        <v>1742</v>
      </c>
      <c r="B87">
        <v>9.1564329083318019E-2</v>
      </c>
    </row>
    <row r="88" spans="1:2" x14ac:dyDescent="0.2">
      <c r="A88">
        <v>1364</v>
      </c>
      <c r="B88">
        <v>9.1863317439226377E-2</v>
      </c>
    </row>
    <row r="89" spans="1:2" x14ac:dyDescent="0.2">
      <c r="A89">
        <v>1642</v>
      </c>
      <c r="B89">
        <v>9.256645457829149E-2</v>
      </c>
    </row>
    <row r="90" spans="1:2" x14ac:dyDescent="0.2">
      <c r="A90">
        <v>1839</v>
      </c>
      <c r="B90">
        <v>9.3525019713820878E-2</v>
      </c>
    </row>
    <row r="91" spans="1:2" x14ac:dyDescent="0.2">
      <c r="A91">
        <v>1474</v>
      </c>
      <c r="B91">
        <v>9.5088399517181177E-2</v>
      </c>
    </row>
    <row r="92" spans="1:2" x14ac:dyDescent="0.2">
      <c r="A92">
        <v>1835</v>
      </c>
      <c r="B92">
        <v>9.6665831362827248E-2</v>
      </c>
    </row>
    <row r="93" spans="1:2" x14ac:dyDescent="0.2">
      <c r="A93">
        <v>1542</v>
      </c>
      <c r="B93">
        <v>9.7296561904425372E-2</v>
      </c>
    </row>
    <row r="94" spans="1:2" x14ac:dyDescent="0.2">
      <c r="A94">
        <v>1747</v>
      </c>
      <c r="B94">
        <v>9.8196891439595091E-2</v>
      </c>
    </row>
    <row r="95" spans="1:2" x14ac:dyDescent="0.2">
      <c r="A95">
        <v>1163</v>
      </c>
      <c r="B95">
        <v>9.828253222001615E-2</v>
      </c>
    </row>
    <row r="96" spans="1:2" x14ac:dyDescent="0.2">
      <c r="A96">
        <v>1142</v>
      </c>
      <c r="B96">
        <v>9.8860740853068063E-2</v>
      </c>
    </row>
    <row r="97" spans="1:2" x14ac:dyDescent="0.2">
      <c r="A97">
        <v>1840</v>
      </c>
      <c r="B97">
        <v>0.1007000188954863</v>
      </c>
    </row>
    <row r="98" spans="1:2" x14ac:dyDescent="0.2">
      <c r="A98">
        <v>1942</v>
      </c>
      <c r="B98">
        <v>0.10189879581253891</v>
      </c>
    </row>
    <row r="99" spans="1:2" x14ac:dyDescent="0.2">
      <c r="A99">
        <v>1491</v>
      </c>
      <c r="B99">
        <v>0.10218329892192834</v>
      </c>
    </row>
    <row r="100" spans="1:2" x14ac:dyDescent="0.2">
      <c r="A100">
        <v>1443</v>
      </c>
      <c r="B100">
        <v>0.10328175434463138</v>
      </c>
    </row>
    <row r="101" spans="1:2" x14ac:dyDescent="0.2">
      <c r="A101">
        <v>1504</v>
      </c>
      <c r="B101">
        <v>0.10454318995103351</v>
      </c>
    </row>
    <row r="102" spans="1:2" x14ac:dyDescent="0.2">
      <c r="A102">
        <v>1188</v>
      </c>
      <c r="B102">
        <v>0.10728603504378975</v>
      </c>
    </row>
    <row r="103" spans="1:2" x14ac:dyDescent="0.2">
      <c r="A103">
        <v>1989</v>
      </c>
      <c r="B103">
        <v>0.10745660178909267</v>
      </c>
    </row>
    <row r="104" spans="1:2" x14ac:dyDescent="0.2">
      <c r="A104">
        <v>1917</v>
      </c>
      <c r="B104">
        <v>0.10845311434360894</v>
      </c>
    </row>
    <row r="105" spans="1:2" x14ac:dyDescent="0.2">
      <c r="A105">
        <v>1236</v>
      </c>
      <c r="B105">
        <v>0.10908997686017563</v>
      </c>
    </row>
    <row r="106" spans="1:2" x14ac:dyDescent="0.2">
      <c r="A106">
        <v>1053</v>
      </c>
      <c r="B106">
        <v>0.10924837672649146</v>
      </c>
    </row>
    <row r="107" spans="1:2" x14ac:dyDescent="0.2">
      <c r="A107">
        <v>1508</v>
      </c>
      <c r="B107">
        <v>0.10964885085724108</v>
      </c>
    </row>
    <row r="108" spans="1:2" x14ac:dyDescent="0.2">
      <c r="A108">
        <v>1654</v>
      </c>
      <c r="B108">
        <v>0.11018559605707068</v>
      </c>
    </row>
    <row r="109" spans="1:2" x14ac:dyDescent="0.2">
      <c r="A109">
        <v>1258</v>
      </c>
      <c r="B109">
        <v>0.11121428423920221</v>
      </c>
    </row>
    <row r="110" spans="1:2" x14ac:dyDescent="0.2">
      <c r="A110">
        <v>1351</v>
      </c>
      <c r="B110">
        <v>0.11125151306949155</v>
      </c>
    </row>
    <row r="111" spans="1:2" x14ac:dyDescent="0.2">
      <c r="A111">
        <v>1314</v>
      </c>
      <c r="B111">
        <v>0.11141213516627801</v>
      </c>
    </row>
    <row r="112" spans="1:2" x14ac:dyDescent="0.2">
      <c r="A112">
        <v>1987</v>
      </c>
      <c r="B112">
        <v>0.11159625772508408</v>
      </c>
    </row>
    <row r="113" spans="1:2" x14ac:dyDescent="0.2">
      <c r="A113">
        <v>1442</v>
      </c>
      <c r="B113">
        <v>0.11308318700793996</v>
      </c>
    </row>
    <row r="114" spans="1:2" x14ac:dyDescent="0.2">
      <c r="A114">
        <v>1705</v>
      </c>
      <c r="B114">
        <v>0.11321943340800011</v>
      </c>
    </row>
    <row r="115" spans="1:2" x14ac:dyDescent="0.2">
      <c r="A115">
        <v>1920</v>
      </c>
      <c r="B115">
        <v>0.11336650967637596</v>
      </c>
    </row>
    <row r="116" spans="1:2" x14ac:dyDescent="0.2">
      <c r="A116">
        <v>1932</v>
      </c>
      <c r="B116">
        <v>0.11427741748993847</v>
      </c>
    </row>
    <row r="117" spans="1:2" x14ac:dyDescent="0.2">
      <c r="A117">
        <v>1983</v>
      </c>
      <c r="B117">
        <v>0.11460367356674683</v>
      </c>
    </row>
    <row r="118" spans="1:2" x14ac:dyDescent="0.2">
      <c r="A118">
        <v>1363</v>
      </c>
      <c r="B118">
        <v>0.11482899765303234</v>
      </c>
    </row>
    <row r="119" spans="1:2" x14ac:dyDescent="0.2">
      <c r="A119">
        <v>1462</v>
      </c>
      <c r="B119">
        <v>0.11532866087171545</v>
      </c>
    </row>
    <row r="120" spans="1:2" x14ac:dyDescent="0.2">
      <c r="A120">
        <v>1807</v>
      </c>
      <c r="B120">
        <v>0.11791673498966748</v>
      </c>
    </row>
    <row r="121" spans="1:2" x14ac:dyDescent="0.2">
      <c r="A121">
        <v>1358</v>
      </c>
      <c r="B121">
        <v>0.11838026600691653</v>
      </c>
    </row>
    <row r="122" spans="1:2" x14ac:dyDescent="0.2">
      <c r="A122">
        <v>1629</v>
      </c>
      <c r="B122">
        <v>0.11878735841596577</v>
      </c>
    </row>
    <row r="123" spans="1:2" x14ac:dyDescent="0.2">
      <c r="A123">
        <v>1135</v>
      </c>
      <c r="B123">
        <v>0.12080249292407796</v>
      </c>
    </row>
    <row r="124" spans="1:2" x14ac:dyDescent="0.2">
      <c r="A124">
        <v>1857</v>
      </c>
      <c r="B124">
        <v>0.12101569702864001</v>
      </c>
    </row>
    <row r="125" spans="1:2" x14ac:dyDescent="0.2">
      <c r="A125">
        <v>1828</v>
      </c>
      <c r="B125">
        <v>0.12131045969214738</v>
      </c>
    </row>
    <row r="126" spans="1:2" x14ac:dyDescent="0.2">
      <c r="A126">
        <v>1215</v>
      </c>
      <c r="B126">
        <v>0.1226248815233324</v>
      </c>
    </row>
    <row r="127" spans="1:2" x14ac:dyDescent="0.2">
      <c r="A127">
        <v>1079</v>
      </c>
      <c r="B127">
        <v>0.12351726944321006</v>
      </c>
    </row>
    <row r="128" spans="1:2" x14ac:dyDescent="0.2">
      <c r="A128">
        <v>1996</v>
      </c>
      <c r="B128">
        <v>0.12436062030601813</v>
      </c>
    </row>
    <row r="129" spans="1:2" x14ac:dyDescent="0.2">
      <c r="A129">
        <v>1838</v>
      </c>
      <c r="B129">
        <v>0.12495171274821582</v>
      </c>
    </row>
    <row r="130" spans="1:2" x14ac:dyDescent="0.2">
      <c r="A130">
        <v>1745</v>
      </c>
      <c r="B130">
        <v>0.12551963856561643</v>
      </c>
    </row>
    <row r="131" spans="1:2" x14ac:dyDescent="0.2">
      <c r="A131">
        <v>1357</v>
      </c>
      <c r="B131">
        <v>0.12576362980079958</v>
      </c>
    </row>
    <row r="132" spans="1:2" x14ac:dyDescent="0.2">
      <c r="A132">
        <v>1716</v>
      </c>
      <c r="B132">
        <v>0.1264002643996528</v>
      </c>
    </row>
    <row r="133" spans="1:2" x14ac:dyDescent="0.2">
      <c r="A133">
        <v>1751</v>
      </c>
      <c r="B133">
        <v>0.1279308698774384</v>
      </c>
    </row>
    <row r="134" spans="1:2" x14ac:dyDescent="0.2">
      <c r="A134">
        <v>1145</v>
      </c>
      <c r="B134">
        <v>0.12942767751922868</v>
      </c>
    </row>
    <row r="135" spans="1:2" x14ac:dyDescent="0.2">
      <c r="A135">
        <v>1174</v>
      </c>
      <c r="B135">
        <v>0.13124543905566211</v>
      </c>
    </row>
    <row r="136" spans="1:2" x14ac:dyDescent="0.2">
      <c r="A136">
        <v>1761</v>
      </c>
      <c r="B136">
        <v>0.13192135975655384</v>
      </c>
    </row>
    <row r="137" spans="1:2" x14ac:dyDescent="0.2">
      <c r="A137">
        <v>1201</v>
      </c>
      <c r="B137">
        <v>0.13223702864688935</v>
      </c>
    </row>
    <row r="138" spans="1:2" x14ac:dyDescent="0.2">
      <c r="A138">
        <v>1825</v>
      </c>
      <c r="B138">
        <v>0.13239489712737607</v>
      </c>
    </row>
    <row r="139" spans="1:2" x14ac:dyDescent="0.2">
      <c r="A139">
        <v>1881</v>
      </c>
      <c r="B139">
        <v>0.13318145280513749</v>
      </c>
    </row>
    <row r="140" spans="1:2" x14ac:dyDescent="0.2">
      <c r="A140">
        <v>1086</v>
      </c>
      <c r="B140">
        <v>0.13470644588072356</v>
      </c>
    </row>
    <row r="141" spans="1:2" x14ac:dyDescent="0.2">
      <c r="A141">
        <v>1936</v>
      </c>
      <c r="B141">
        <v>0.13480374836907105</v>
      </c>
    </row>
    <row r="142" spans="1:2" x14ac:dyDescent="0.2">
      <c r="A142">
        <v>1453</v>
      </c>
      <c r="B142">
        <v>0.13497477471987152</v>
      </c>
    </row>
    <row r="143" spans="1:2" x14ac:dyDescent="0.2">
      <c r="A143">
        <v>1895</v>
      </c>
      <c r="B143">
        <v>0.13624283207739341</v>
      </c>
    </row>
    <row r="144" spans="1:2" x14ac:dyDescent="0.2">
      <c r="A144">
        <v>1597</v>
      </c>
      <c r="B144">
        <v>0.13637023404875848</v>
      </c>
    </row>
    <row r="145" spans="1:2" x14ac:dyDescent="0.2">
      <c r="A145">
        <v>1063</v>
      </c>
      <c r="B145">
        <v>0.13879357087840571</v>
      </c>
    </row>
    <row r="146" spans="1:2" x14ac:dyDescent="0.2">
      <c r="A146">
        <v>1173</v>
      </c>
      <c r="B146">
        <v>0.13892837926312263</v>
      </c>
    </row>
    <row r="147" spans="1:2" x14ac:dyDescent="0.2">
      <c r="A147">
        <v>1734</v>
      </c>
      <c r="B147">
        <v>0.14269038718330018</v>
      </c>
    </row>
    <row r="148" spans="1:2" x14ac:dyDescent="0.2">
      <c r="A148">
        <v>1345</v>
      </c>
      <c r="B148">
        <v>0.14361637196689403</v>
      </c>
    </row>
    <row r="149" spans="1:2" x14ac:dyDescent="0.2">
      <c r="A149">
        <v>1736</v>
      </c>
      <c r="B149">
        <v>0.14592159779606584</v>
      </c>
    </row>
    <row r="150" spans="1:2" x14ac:dyDescent="0.2">
      <c r="A150">
        <v>1074</v>
      </c>
      <c r="B150">
        <v>0.14667522185755621</v>
      </c>
    </row>
    <row r="151" spans="1:2" x14ac:dyDescent="0.2">
      <c r="A151">
        <v>1070</v>
      </c>
      <c r="B151">
        <v>0.14672742568475872</v>
      </c>
    </row>
    <row r="152" spans="1:2" x14ac:dyDescent="0.2">
      <c r="A152">
        <v>1478</v>
      </c>
      <c r="B152">
        <v>0.14805422896138487</v>
      </c>
    </row>
    <row r="153" spans="1:2" x14ac:dyDescent="0.2">
      <c r="A153">
        <v>1377</v>
      </c>
      <c r="B153">
        <v>0.14867067888470076</v>
      </c>
    </row>
    <row r="154" spans="1:2" x14ac:dyDescent="0.2">
      <c r="A154">
        <v>1484</v>
      </c>
      <c r="B154">
        <v>0.14877362878737455</v>
      </c>
    </row>
    <row r="155" spans="1:2" x14ac:dyDescent="0.2">
      <c r="A155">
        <v>1804</v>
      </c>
      <c r="B155">
        <v>0.14910204129412152</v>
      </c>
    </row>
    <row r="156" spans="1:2" x14ac:dyDescent="0.2">
      <c r="A156">
        <v>1859</v>
      </c>
      <c r="B156">
        <v>0.15003480621209941</v>
      </c>
    </row>
    <row r="157" spans="1:2" x14ac:dyDescent="0.2">
      <c r="A157">
        <v>1672</v>
      </c>
      <c r="B157">
        <v>0.15042546187078154</v>
      </c>
    </row>
    <row r="158" spans="1:2" x14ac:dyDescent="0.2">
      <c r="A158">
        <v>1530</v>
      </c>
      <c r="B158">
        <v>0.15194623459603496</v>
      </c>
    </row>
    <row r="159" spans="1:2" x14ac:dyDescent="0.2">
      <c r="A159">
        <v>1038</v>
      </c>
      <c r="B159">
        <v>0.15247291704806987</v>
      </c>
    </row>
    <row r="160" spans="1:2" x14ac:dyDescent="0.2">
      <c r="A160">
        <v>1119</v>
      </c>
      <c r="B160">
        <v>0.15252775347719549</v>
      </c>
    </row>
    <row r="161" spans="1:2" x14ac:dyDescent="0.2">
      <c r="A161">
        <v>1231</v>
      </c>
      <c r="B161">
        <v>0.15312423089874871</v>
      </c>
    </row>
    <row r="162" spans="1:2" x14ac:dyDescent="0.2">
      <c r="A162">
        <v>1426</v>
      </c>
      <c r="B162">
        <v>0.15333479808621708</v>
      </c>
    </row>
    <row r="163" spans="1:2" x14ac:dyDescent="0.2">
      <c r="A163">
        <v>1706</v>
      </c>
      <c r="B163">
        <v>0.15344912821427814</v>
      </c>
    </row>
    <row r="164" spans="1:2" x14ac:dyDescent="0.2">
      <c r="A164">
        <v>1455</v>
      </c>
      <c r="B164">
        <v>0.15447516035026454</v>
      </c>
    </row>
    <row r="165" spans="1:2" x14ac:dyDescent="0.2">
      <c r="A165">
        <v>1767</v>
      </c>
      <c r="B165">
        <v>0.15631548688378549</v>
      </c>
    </row>
    <row r="166" spans="1:2" x14ac:dyDescent="0.2">
      <c r="A166">
        <v>1452</v>
      </c>
      <c r="B166">
        <v>0.16124453254155391</v>
      </c>
    </row>
    <row r="167" spans="1:2" x14ac:dyDescent="0.2">
      <c r="A167">
        <v>1447</v>
      </c>
      <c r="B167">
        <v>0.16505647237465937</v>
      </c>
    </row>
    <row r="168" spans="1:2" x14ac:dyDescent="0.2">
      <c r="A168">
        <v>1039</v>
      </c>
      <c r="B168">
        <v>0.16559852974241018</v>
      </c>
    </row>
    <row r="169" spans="1:2" x14ac:dyDescent="0.2">
      <c r="A169">
        <v>1511</v>
      </c>
      <c r="B169">
        <v>0.1663377478278103</v>
      </c>
    </row>
    <row r="170" spans="1:2" x14ac:dyDescent="0.2">
      <c r="A170">
        <v>1851</v>
      </c>
      <c r="B170">
        <v>0.1687294597132688</v>
      </c>
    </row>
    <row r="171" spans="1:2" x14ac:dyDescent="0.2">
      <c r="A171">
        <v>1493</v>
      </c>
      <c r="B171">
        <v>0.16912729997304643</v>
      </c>
    </row>
    <row r="172" spans="1:2" x14ac:dyDescent="0.2">
      <c r="A172">
        <v>1513</v>
      </c>
      <c r="B172">
        <v>0.17290550116708714</v>
      </c>
    </row>
    <row r="173" spans="1:2" x14ac:dyDescent="0.2">
      <c r="A173">
        <v>1322</v>
      </c>
      <c r="B173">
        <v>0.17323407242075706</v>
      </c>
    </row>
    <row r="174" spans="1:2" x14ac:dyDescent="0.2">
      <c r="A174">
        <v>1886</v>
      </c>
      <c r="B174">
        <v>0.17339432047911441</v>
      </c>
    </row>
    <row r="175" spans="1:2" x14ac:dyDescent="0.2">
      <c r="A175">
        <v>1031</v>
      </c>
      <c r="B175">
        <v>0.17475241244906536</v>
      </c>
    </row>
    <row r="176" spans="1:2" x14ac:dyDescent="0.2">
      <c r="A176">
        <v>1040</v>
      </c>
      <c r="B176">
        <v>0.1756086383846347</v>
      </c>
    </row>
    <row r="177" spans="1:2" x14ac:dyDescent="0.2">
      <c r="A177">
        <v>1935</v>
      </c>
      <c r="B177">
        <v>0.17919544692261624</v>
      </c>
    </row>
    <row r="178" spans="1:2" x14ac:dyDescent="0.2">
      <c r="A178">
        <v>1243</v>
      </c>
      <c r="B178">
        <v>0.17962429483262377</v>
      </c>
    </row>
    <row r="179" spans="1:2" x14ac:dyDescent="0.2">
      <c r="A179">
        <v>1451</v>
      </c>
      <c r="B179">
        <v>0.18119451262171637</v>
      </c>
    </row>
    <row r="180" spans="1:2" x14ac:dyDescent="0.2">
      <c r="A180">
        <v>1714</v>
      </c>
      <c r="B180">
        <v>0.1821633829605066</v>
      </c>
    </row>
    <row r="181" spans="1:2" x14ac:dyDescent="0.2">
      <c r="A181">
        <v>1344</v>
      </c>
      <c r="B181">
        <v>0.18222435553038074</v>
      </c>
    </row>
    <row r="182" spans="1:2" x14ac:dyDescent="0.2">
      <c r="A182">
        <v>1599</v>
      </c>
      <c r="B182">
        <v>0.18351649418300731</v>
      </c>
    </row>
    <row r="183" spans="1:2" x14ac:dyDescent="0.2">
      <c r="A183">
        <v>1946</v>
      </c>
      <c r="B183">
        <v>0.1845670871816274</v>
      </c>
    </row>
    <row r="184" spans="1:2" x14ac:dyDescent="0.2">
      <c r="A184">
        <v>1567</v>
      </c>
      <c r="B184">
        <v>0.18825197616062639</v>
      </c>
    </row>
    <row r="185" spans="1:2" x14ac:dyDescent="0.2">
      <c r="A185">
        <v>1048</v>
      </c>
      <c r="B185">
        <v>0.18852255402927931</v>
      </c>
    </row>
    <row r="186" spans="1:2" x14ac:dyDescent="0.2">
      <c r="A186">
        <v>1197</v>
      </c>
      <c r="B186">
        <v>0.18861520213087601</v>
      </c>
    </row>
    <row r="187" spans="1:2" x14ac:dyDescent="0.2">
      <c r="A187">
        <v>1156</v>
      </c>
      <c r="B187">
        <v>0.18972243880517914</v>
      </c>
    </row>
    <row r="188" spans="1:2" x14ac:dyDescent="0.2">
      <c r="A188">
        <v>1014</v>
      </c>
      <c r="B188">
        <v>0.18976418813513285</v>
      </c>
    </row>
    <row r="189" spans="1:2" x14ac:dyDescent="0.2">
      <c r="A189">
        <v>1600</v>
      </c>
      <c r="B189">
        <v>0.19041208016855005</v>
      </c>
    </row>
    <row r="190" spans="1:2" x14ac:dyDescent="0.2">
      <c r="A190">
        <v>1470</v>
      </c>
      <c r="B190">
        <v>0.1912882708269702</v>
      </c>
    </row>
    <row r="191" spans="1:2" x14ac:dyDescent="0.2">
      <c r="A191">
        <v>1683</v>
      </c>
      <c r="B191">
        <v>0.19153568761120465</v>
      </c>
    </row>
    <row r="192" spans="1:2" x14ac:dyDescent="0.2">
      <c r="A192">
        <v>1748</v>
      </c>
      <c r="B192">
        <v>0.19447606534446649</v>
      </c>
    </row>
    <row r="193" spans="1:2" x14ac:dyDescent="0.2">
      <c r="A193">
        <v>1911</v>
      </c>
      <c r="B193">
        <v>0.19728030020991261</v>
      </c>
    </row>
    <row r="194" spans="1:2" x14ac:dyDescent="0.2">
      <c r="A194">
        <v>1506</v>
      </c>
      <c r="B194">
        <v>0.19818024025938052</v>
      </c>
    </row>
    <row r="195" spans="1:2" x14ac:dyDescent="0.2">
      <c r="A195">
        <v>1897</v>
      </c>
      <c r="B195">
        <v>0.19907422518377604</v>
      </c>
    </row>
    <row r="196" spans="1:2" x14ac:dyDescent="0.2">
      <c r="A196">
        <v>1611</v>
      </c>
      <c r="B196">
        <v>0.19991075733511721</v>
      </c>
    </row>
    <row r="197" spans="1:2" x14ac:dyDescent="0.2">
      <c r="A197">
        <v>1383</v>
      </c>
      <c r="B197">
        <v>0.19992388108058479</v>
      </c>
    </row>
    <row r="198" spans="1:2" x14ac:dyDescent="0.2">
      <c r="A198">
        <v>1656</v>
      </c>
      <c r="B198">
        <v>0.19999149612144862</v>
      </c>
    </row>
    <row r="199" spans="1:2" x14ac:dyDescent="0.2">
      <c r="A199">
        <v>1295</v>
      </c>
      <c r="B199">
        <v>0.20010293856878314</v>
      </c>
    </row>
    <row r="200" spans="1:2" x14ac:dyDescent="0.2">
      <c r="A200">
        <v>1509</v>
      </c>
      <c r="B200">
        <v>0.20272879387007225</v>
      </c>
    </row>
    <row r="201" spans="1:2" x14ac:dyDescent="0.2">
      <c r="A201">
        <v>1035</v>
      </c>
      <c r="B201">
        <v>0.20368481768475055</v>
      </c>
    </row>
    <row r="202" spans="1:2" x14ac:dyDescent="0.2">
      <c r="A202">
        <v>1671</v>
      </c>
      <c r="B202">
        <v>0.20399782743980932</v>
      </c>
    </row>
    <row r="203" spans="1:2" x14ac:dyDescent="0.2">
      <c r="A203">
        <v>1980</v>
      </c>
      <c r="B203">
        <v>0.20682877225895169</v>
      </c>
    </row>
    <row r="204" spans="1:2" x14ac:dyDescent="0.2">
      <c r="A204">
        <v>1136</v>
      </c>
      <c r="B204">
        <v>0.20709217757477494</v>
      </c>
    </row>
    <row r="205" spans="1:2" x14ac:dyDescent="0.2">
      <c r="A205">
        <v>1027</v>
      </c>
      <c r="B205">
        <v>0.20745548375124134</v>
      </c>
    </row>
    <row r="206" spans="1:2" x14ac:dyDescent="0.2">
      <c r="A206">
        <v>1222</v>
      </c>
      <c r="B206">
        <v>0.20930578042942827</v>
      </c>
    </row>
    <row r="207" spans="1:2" x14ac:dyDescent="0.2">
      <c r="A207">
        <v>1586</v>
      </c>
      <c r="B207">
        <v>0.21105189284347015</v>
      </c>
    </row>
    <row r="208" spans="1:2" x14ac:dyDescent="0.2">
      <c r="A208">
        <v>1750</v>
      </c>
      <c r="B208">
        <v>0.21119828537844876</v>
      </c>
    </row>
    <row r="209" spans="1:2" x14ac:dyDescent="0.2">
      <c r="A209">
        <v>1160</v>
      </c>
      <c r="B209">
        <v>0.2134957960512136</v>
      </c>
    </row>
    <row r="210" spans="1:2" x14ac:dyDescent="0.2">
      <c r="A210">
        <v>1438</v>
      </c>
      <c r="B210">
        <v>0.21361696287600318</v>
      </c>
    </row>
    <row r="211" spans="1:2" x14ac:dyDescent="0.2">
      <c r="A211">
        <v>1947</v>
      </c>
      <c r="B211">
        <v>0.21401700606600527</v>
      </c>
    </row>
    <row r="212" spans="1:2" x14ac:dyDescent="0.2">
      <c r="A212">
        <v>1717</v>
      </c>
      <c r="B212">
        <v>0.21681538189433003</v>
      </c>
    </row>
    <row r="213" spans="1:2" x14ac:dyDescent="0.2">
      <c r="A213">
        <v>1489</v>
      </c>
      <c r="B213">
        <v>0.21683892708424268</v>
      </c>
    </row>
    <row r="214" spans="1:2" x14ac:dyDescent="0.2">
      <c r="A214">
        <v>1254</v>
      </c>
      <c r="B214">
        <v>0.21744174337833899</v>
      </c>
    </row>
    <row r="215" spans="1:2" x14ac:dyDescent="0.2">
      <c r="A215">
        <v>1486</v>
      </c>
      <c r="B215">
        <v>0.21924485465321109</v>
      </c>
    </row>
    <row r="216" spans="1:2" x14ac:dyDescent="0.2">
      <c r="A216">
        <v>1240</v>
      </c>
      <c r="B216">
        <v>0.21942394787636232</v>
      </c>
    </row>
    <row r="217" spans="1:2" x14ac:dyDescent="0.2">
      <c r="A217">
        <v>1181</v>
      </c>
      <c r="B217">
        <v>0.2195892963225623</v>
      </c>
    </row>
    <row r="218" spans="1:2" x14ac:dyDescent="0.2">
      <c r="A218">
        <v>1260</v>
      </c>
      <c r="B218">
        <v>0.22040587821196678</v>
      </c>
    </row>
    <row r="219" spans="1:2" x14ac:dyDescent="0.2">
      <c r="A219">
        <v>1094</v>
      </c>
      <c r="B219">
        <v>0.22130084370775471</v>
      </c>
    </row>
    <row r="220" spans="1:2" x14ac:dyDescent="0.2">
      <c r="A220">
        <v>1801</v>
      </c>
      <c r="B220">
        <v>0.22202077912893359</v>
      </c>
    </row>
    <row r="221" spans="1:2" x14ac:dyDescent="0.2">
      <c r="A221">
        <v>1941</v>
      </c>
      <c r="B221">
        <v>0.2225358894744961</v>
      </c>
    </row>
    <row r="222" spans="1:2" x14ac:dyDescent="0.2">
      <c r="A222">
        <v>1871</v>
      </c>
      <c r="B222">
        <v>0.22527163245476367</v>
      </c>
    </row>
    <row r="223" spans="1:2" x14ac:dyDescent="0.2">
      <c r="A223">
        <v>1296</v>
      </c>
      <c r="B223">
        <v>0.22650308138381459</v>
      </c>
    </row>
    <row r="224" spans="1:2" x14ac:dyDescent="0.2">
      <c r="A224">
        <v>1089</v>
      </c>
      <c r="B224">
        <v>0.22750998342967665</v>
      </c>
    </row>
    <row r="225" spans="1:2" x14ac:dyDescent="0.2">
      <c r="A225">
        <v>1149</v>
      </c>
      <c r="B225">
        <v>0.22836385822522565</v>
      </c>
    </row>
    <row r="226" spans="1:2" x14ac:dyDescent="0.2">
      <c r="A226">
        <v>1574</v>
      </c>
      <c r="B226">
        <v>0.228627406819223</v>
      </c>
    </row>
    <row r="227" spans="1:2" x14ac:dyDescent="0.2">
      <c r="A227">
        <v>1670</v>
      </c>
      <c r="B227">
        <v>0.22920802823475439</v>
      </c>
    </row>
    <row r="228" spans="1:2" x14ac:dyDescent="0.2">
      <c r="A228">
        <v>1785</v>
      </c>
      <c r="B228">
        <v>0.22945889222327609</v>
      </c>
    </row>
    <row r="229" spans="1:2" x14ac:dyDescent="0.2">
      <c r="A229">
        <v>1784</v>
      </c>
      <c r="B229">
        <v>0.22962122889576919</v>
      </c>
    </row>
    <row r="230" spans="1:2" x14ac:dyDescent="0.2">
      <c r="A230">
        <v>1723</v>
      </c>
      <c r="B230">
        <v>0.23240471438929255</v>
      </c>
    </row>
    <row r="231" spans="1:2" x14ac:dyDescent="0.2">
      <c r="A231">
        <v>1908</v>
      </c>
      <c r="B231">
        <v>0.23256783194104391</v>
      </c>
    </row>
    <row r="232" spans="1:2" x14ac:dyDescent="0.2">
      <c r="A232">
        <v>1630</v>
      </c>
      <c r="B232">
        <v>0.23273233579390007</v>
      </c>
    </row>
    <row r="233" spans="1:2" x14ac:dyDescent="0.2">
      <c r="A233">
        <v>1185</v>
      </c>
      <c r="B233">
        <v>0.23430495200638624</v>
      </c>
    </row>
    <row r="234" spans="1:2" x14ac:dyDescent="0.2">
      <c r="A234">
        <v>1739</v>
      </c>
      <c r="B234">
        <v>0.23482825379794103</v>
      </c>
    </row>
    <row r="235" spans="1:2" x14ac:dyDescent="0.2">
      <c r="A235">
        <v>1719</v>
      </c>
      <c r="B235">
        <v>0.23938135693222606</v>
      </c>
    </row>
    <row r="236" spans="1:2" x14ac:dyDescent="0.2">
      <c r="A236">
        <v>1532</v>
      </c>
      <c r="B236">
        <v>0.24027208779162146</v>
      </c>
    </row>
    <row r="237" spans="1:2" x14ac:dyDescent="0.2">
      <c r="A237">
        <v>1818</v>
      </c>
      <c r="B237">
        <v>0.24158724858625991</v>
      </c>
    </row>
    <row r="238" spans="1:2" x14ac:dyDescent="0.2">
      <c r="A238">
        <v>1003</v>
      </c>
      <c r="B238">
        <v>0.24359711313225141</v>
      </c>
    </row>
    <row r="239" spans="1:2" x14ac:dyDescent="0.2">
      <c r="A239">
        <v>1746</v>
      </c>
      <c r="B239">
        <v>0.24393896772530543</v>
      </c>
    </row>
    <row r="240" spans="1:2" x14ac:dyDescent="0.2">
      <c r="A240">
        <v>1770</v>
      </c>
      <c r="B240">
        <v>0.24545674877355883</v>
      </c>
    </row>
    <row r="241" spans="1:2" x14ac:dyDescent="0.2">
      <c r="A241">
        <v>1291</v>
      </c>
      <c r="B241">
        <v>0.24551573343730493</v>
      </c>
    </row>
    <row r="242" spans="1:2" x14ac:dyDescent="0.2">
      <c r="A242">
        <v>1007</v>
      </c>
      <c r="B242">
        <v>0.2460206633085098</v>
      </c>
    </row>
    <row r="243" spans="1:2" x14ac:dyDescent="0.2">
      <c r="A243">
        <v>1779</v>
      </c>
      <c r="B243">
        <v>0.24604349869652498</v>
      </c>
    </row>
    <row r="244" spans="1:2" x14ac:dyDescent="0.2">
      <c r="A244">
        <v>1140</v>
      </c>
      <c r="B244">
        <v>0.24679172658876869</v>
      </c>
    </row>
    <row r="245" spans="1:2" x14ac:dyDescent="0.2">
      <c r="A245">
        <v>1915</v>
      </c>
      <c r="B245">
        <v>0.25029690012945605</v>
      </c>
    </row>
    <row r="246" spans="1:2" x14ac:dyDescent="0.2">
      <c r="A246">
        <v>1621</v>
      </c>
      <c r="B246">
        <v>0.25136252696252637</v>
      </c>
    </row>
    <row r="247" spans="1:2" x14ac:dyDescent="0.2">
      <c r="A247">
        <v>1720</v>
      </c>
      <c r="B247">
        <v>0.25223136067611318</v>
      </c>
    </row>
    <row r="248" spans="1:2" x14ac:dyDescent="0.2">
      <c r="A248">
        <v>1465</v>
      </c>
      <c r="B248">
        <v>0.25244774548547455</v>
      </c>
    </row>
    <row r="249" spans="1:2" x14ac:dyDescent="0.2">
      <c r="A249">
        <v>1674</v>
      </c>
      <c r="B249">
        <v>0.25314611315238</v>
      </c>
    </row>
    <row r="250" spans="1:2" x14ac:dyDescent="0.2">
      <c r="A250">
        <v>1701</v>
      </c>
      <c r="B250">
        <v>0.25586894153208295</v>
      </c>
    </row>
    <row r="251" spans="1:2" x14ac:dyDescent="0.2">
      <c r="A251">
        <v>1413</v>
      </c>
      <c r="B251">
        <v>0.25607898240742988</v>
      </c>
    </row>
    <row r="252" spans="1:2" x14ac:dyDescent="0.2">
      <c r="A252">
        <v>1744</v>
      </c>
      <c r="B252">
        <v>0.25685158160430632</v>
      </c>
    </row>
    <row r="253" spans="1:2" x14ac:dyDescent="0.2">
      <c r="A253">
        <v>1473</v>
      </c>
      <c r="B253">
        <v>0.25801493693508204</v>
      </c>
    </row>
    <row r="254" spans="1:2" x14ac:dyDescent="0.2">
      <c r="A254">
        <v>1644</v>
      </c>
      <c r="B254">
        <v>0.25820460778139143</v>
      </c>
    </row>
    <row r="255" spans="1:2" x14ac:dyDescent="0.2">
      <c r="A255">
        <v>1527</v>
      </c>
      <c r="B255">
        <v>0.26015795700075617</v>
      </c>
    </row>
    <row r="256" spans="1:2" x14ac:dyDescent="0.2">
      <c r="A256">
        <v>1036</v>
      </c>
      <c r="B256">
        <v>0.26026287902616785</v>
      </c>
    </row>
    <row r="257" spans="1:2" x14ac:dyDescent="0.2">
      <c r="A257">
        <v>1045</v>
      </c>
      <c r="B257">
        <v>0.26039006164049494</v>
      </c>
    </row>
    <row r="258" spans="1:2" x14ac:dyDescent="0.2">
      <c r="A258">
        <v>1541</v>
      </c>
      <c r="B258">
        <v>0.26050496617784469</v>
      </c>
    </row>
    <row r="259" spans="1:2" x14ac:dyDescent="0.2">
      <c r="A259">
        <v>1900</v>
      </c>
      <c r="B259">
        <v>0.26137500689126725</v>
      </c>
    </row>
    <row r="260" spans="1:2" x14ac:dyDescent="0.2">
      <c r="A260">
        <v>1096</v>
      </c>
      <c r="B260">
        <v>0.26183617782660396</v>
      </c>
    </row>
    <row r="261" spans="1:2" x14ac:dyDescent="0.2">
      <c r="A261">
        <v>1985</v>
      </c>
      <c r="B261">
        <v>0.26207327844745709</v>
      </c>
    </row>
    <row r="262" spans="1:2" x14ac:dyDescent="0.2">
      <c r="A262">
        <v>1482</v>
      </c>
      <c r="B262">
        <v>0.26245715699450822</v>
      </c>
    </row>
    <row r="263" spans="1:2" x14ac:dyDescent="0.2">
      <c r="A263">
        <v>1167</v>
      </c>
      <c r="B263">
        <v>0.26315784284134647</v>
      </c>
    </row>
    <row r="264" spans="1:2" x14ac:dyDescent="0.2">
      <c r="A264">
        <v>1033</v>
      </c>
      <c r="B264">
        <v>0.26397381168361256</v>
      </c>
    </row>
    <row r="265" spans="1:2" x14ac:dyDescent="0.2">
      <c r="A265">
        <v>1398</v>
      </c>
      <c r="B265">
        <v>0.26465180958015722</v>
      </c>
    </row>
    <row r="266" spans="1:2" x14ac:dyDescent="0.2">
      <c r="A266">
        <v>1419</v>
      </c>
      <c r="B266">
        <v>0.26620252573379533</v>
      </c>
    </row>
    <row r="267" spans="1:2" x14ac:dyDescent="0.2">
      <c r="A267">
        <v>1927</v>
      </c>
      <c r="B267">
        <v>0.26661450114133711</v>
      </c>
    </row>
    <row r="268" spans="1:2" x14ac:dyDescent="0.2">
      <c r="A268">
        <v>1777</v>
      </c>
      <c r="B268">
        <v>0.2679729246239394</v>
      </c>
    </row>
    <row r="269" spans="1:2" x14ac:dyDescent="0.2">
      <c r="A269">
        <v>1024</v>
      </c>
      <c r="B269">
        <v>0.26888259259409053</v>
      </c>
    </row>
    <row r="270" spans="1:2" x14ac:dyDescent="0.2">
      <c r="A270">
        <v>1539</v>
      </c>
      <c r="B270">
        <v>0.27492984661682252</v>
      </c>
    </row>
    <row r="271" spans="1:2" x14ac:dyDescent="0.2">
      <c r="A271">
        <v>1472</v>
      </c>
      <c r="B271">
        <v>0.27662805293917725</v>
      </c>
    </row>
    <row r="272" spans="1:2" x14ac:dyDescent="0.2">
      <c r="A272">
        <v>1877</v>
      </c>
      <c r="B272">
        <v>0.27971183963461188</v>
      </c>
    </row>
    <row r="273" spans="1:2" x14ac:dyDescent="0.2">
      <c r="A273">
        <v>1399</v>
      </c>
      <c r="B273">
        <v>0.28075225222592926</v>
      </c>
    </row>
    <row r="274" spans="1:2" x14ac:dyDescent="0.2">
      <c r="A274">
        <v>1960</v>
      </c>
      <c r="B274">
        <v>0.28101865449594166</v>
      </c>
    </row>
    <row r="275" spans="1:2" x14ac:dyDescent="0.2">
      <c r="A275">
        <v>1178</v>
      </c>
      <c r="B275">
        <v>0.28169248529622271</v>
      </c>
    </row>
    <row r="276" spans="1:2" x14ac:dyDescent="0.2">
      <c r="A276">
        <v>1217</v>
      </c>
      <c r="B276">
        <v>0.28226562188316018</v>
      </c>
    </row>
    <row r="277" spans="1:2" x14ac:dyDescent="0.2">
      <c r="A277">
        <v>1308</v>
      </c>
      <c r="B277">
        <v>0.28279770538416071</v>
      </c>
    </row>
    <row r="278" spans="1:2" x14ac:dyDescent="0.2">
      <c r="A278">
        <v>1549</v>
      </c>
      <c r="B278">
        <v>0.2836287982163791</v>
      </c>
    </row>
    <row r="279" spans="1:2" x14ac:dyDescent="0.2">
      <c r="A279">
        <v>1732</v>
      </c>
      <c r="B279">
        <v>0.28419351025601325</v>
      </c>
    </row>
    <row r="280" spans="1:2" x14ac:dyDescent="0.2">
      <c r="A280">
        <v>1928</v>
      </c>
      <c r="B280">
        <v>0.28524420896593861</v>
      </c>
    </row>
    <row r="281" spans="1:2" x14ac:dyDescent="0.2">
      <c r="A281">
        <v>1518</v>
      </c>
      <c r="B281">
        <v>0.28759455283618174</v>
      </c>
    </row>
    <row r="282" spans="1:2" x14ac:dyDescent="0.2">
      <c r="A282">
        <v>1598</v>
      </c>
      <c r="B282">
        <v>0.2894712040536318</v>
      </c>
    </row>
    <row r="283" spans="1:2" x14ac:dyDescent="0.2">
      <c r="A283">
        <v>1082</v>
      </c>
      <c r="B283">
        <v>0.28952240928780104</v>
      </c>
    </row>
    <row r="284" spans="1:2" x14ac:dyDescent="0.2">
      <c r="A284">
        <v>1500</v>
      </c>
      <c r="B284">
        <v>0.29177149791134949</v>
      </c>
    </row>
    <row r="285" spans="1:2" x14ac:dyDescent="0.2">
      <c r="A285">
        <v>1885</v>
      </c>
      <c r="B285">
        <v>0.29189106874883364</v>
      </c>
    </row>
    <row r="286" spans="1:2" x14ac:dyDescent="0.2">
      <c r="A286">
        <v>1997</v>
      </c>
      <c r="B286">
        <v>0.29194674415479072</v>
      </c>
    </row>
    <row r="287" spans="1:2" x14ac:dyDescent="0.2">
      <c r="A287">
        <v>1347</v>
      </c>
      <c r="B287">
        <v>0.29289924779966381</v>
      </c>
    </row>
    <row r="288" spans="1:2" x14ac:dyDescent="0.2">
      <c r="A288">
        <v>1195</v>
      </c>
      <c r="B288">
        <v>0.29362001410176897</v>
      </c>
    </row>
    <row r="289" spans="1:2" x14ac:dyDescent="0.2">
      <c r="A289">
        <v>1870</v>
      </c>
      <c r="B289">
        <v>0.29539188920149217</v>
      </c>
    </row>
    <row r="290" spans="1:2" x14ac:dyDescent="0.2">
      <c r="A290">
        <v>1077</v>
      </c>
      <c r="B290">
        <v>0.29881712003472427</v>
      </c>
    </row>
    <row r="291" spans="1:2" x14ac:dyDescent="0.2">
      <c r="A291">
        <v>1155</v>
      </c>
      <c r="B291">
        <v>0.30016643685504729</v>
      </c>
    </row>
    <row r="292" spans="1:2" x14ac:dyDescent="0.2">
      <c r="A292">
        <v>1707</v>
      </c>
      <c r="B292">
        <v>0.30061089950010567</v>
      </c>
    </row>
    <row r="293" spans="1:2" x14ac:dyDescent="0.2">
      <c r="A293">
        <v>1691</v>
      </c>
      <c r="B293">
        <v>0.3007532410231849</v>
      </c>
    </row>
    <row r="294" spans="1:2" x14ac:dyDescent="0.2">
      <c r="A294">
        <v>1566</v>
      </c>
      <c r="B294">
        <v>0.30102465930581501</v>
      </c>
    </row>
    <row r="295" spans="1:2" x14ac:dyDescent="0.2">
      <c r="A295">
        <v>1326</v>
      </c>
      <c r="B295">
        <v>0.30184103470599488</v>
      </c>
    </row>
    <row r="296" spans="1:2" x14ac:dyDescent="0.2">
      <c r="A296">
        <v>1563</v>
      </c>
      <c r="B296">
        <v>0.30227706370650609</v>
      </c>
    </row>
    <row r="297" spans="1:2" x14ac:dyDescent="0.2">
      <c r="A297">
        <v>1724</v>
      </c>
      <c r="B297">
        <v>0.30252232387907563</v>
      </c>
    </row>
    <row r="298" spans="1:2" x14ac:dyDescent="0.2">
      <c r="A298">
        <v>1664</v>
      </c>
      <c r="B298">
        <v>0.30314599035130918</v>
      </c>
    </row>
    <row r="299" spans="1:2" x14ac:dyDescent="0.2">
      <c r="A299">
        <v>1244</v>
      </c>
      <c r="B299">
        <v>0.30430691128504583</v>
      </c>
    </row>
    <row r="300" spans="1:2" x14ac:dyDescent="0.2">
      <c r="A300">
        <v>1805</v>
      </c>
      <c r="B300">
        <v>0.30443604957321713</v>
      </c>
    </row>
    <row r="301" spans="1:2" x14ac:dyDescent="0.2">
      <c r="A301">
        <v>1505</v>
      </c>
      <c r="B301">
        <v>0.3099199553253269</v>
      </c>
    </row>
    <row r="302" spans="1:2" x14ac:dyDescent="0.2">
      <c r="A302">
        <v>1883</v>
      </c>
      <c r="B302">
        <v>0.31199727689819989</v>
      </c>
    </row>
    <row r="303" spans="1:2" x14ac:dyDescent="0.2">
      <c r="A303">
        <v>1955</v>
      </c>
      <c r="B303">
        <v>0.31227702679481195</v>
      </c>
    </row>
    <row r="304" spans="1:2" x14ac:dyDescent="0.2">
      <c r="A304">
        <v>1544</v>
      </c>
      <c r="B304">
        <v>0.3139284779699687</v>
      </c>
    </row>
    <row r="305" spans="1:2" x14ac:dyDescent="0.2">
      <c r="A305">
        <v>1298</v>
      </c>
      <c r="B305">
        <v>0.31614134893763501</v>
      </c>
    </row>
    <row r="306" spans="1:2" x14ac:dyDescent="0.2">
      <c r="A306">
        <v>1343</v>
      </c>
      <c r="B306">
        <v>0.31851811313980061</v>
      </c>
    </row>
    <row r="307" spans="1:2" x14ac:dyDescent="0.2">
      <c r="A307">
        <v>1127</v>
      </c>
      <c r="B307">
        <v>0.32061473419459618</v>
      </c>
    </row>
    <row r="308" spans="1:2" x14ac:dyDescent="0.2">
      <c r="A308">
        <v>1913</v>
      </c>
      <c r="B308">
        <v>0.32080875259325736</v>
      </c>
    </row>
    <row r="309" spans="1:2" x14ac:dyDescent="0.2">
      <c r="A309">
        <v>1699</v>
      </c>
      <c r="B309">
        <v>0.32144110924613767</v>
      </c>
    </row>
    <row r="310" spans="1:2" x14ac:dyDescent="0.2">
      <c r="A310">
        <v>1180</v>
      </c>
      <c r="B310">
        <v>0.32287502232368226</v>
      </c>
    </row>
    <row r="311" spans="1:2" x14ac:dyDescent="0.2">
      <c r="A311">
        <v>1372</v>
      </c>
      <c r="B311">
        <v>0.32291531192257283</v>
      </c>
    </row>
    <row r="312" spans="1:2" x14ac:dyDescent="0.2">
      <c r="A312">
        <v>1519</v>
      </c>
      <c r="B312">
        <v>0.32381538432156332</v>
      </c>
    </row>
    <row r="313" spans="1:2" x14ac:dyDescent="0.2">
      <c r="A313">
        <v>1852</v>
      </c>
      <c r="B313">
        <v>0.32399872977574273</v>
      </c>
    </row>
    <row r="314" spans="1:2" x14ac:dyDescent="0.2">
      <c r="A314">
        <v>1401</v>
      </c>
      <c r="B314">
        <v>0.32557362422521752</v>
      </c>
    </row>
    <row r="315" spans="1:2" x14ac:dyDescent="0.2">
      <c r="A315">
        <v>1961</v>
      </c>
      <c r="B315">
        <v>0.32777390600721279</v>
      </c>
    </row>
    <row r="316" spans="1:2" x14ac:dyDescent="0.2">
      <c r="A316">
        <v>1937</v>
      </c>
      <c r="B316">
        <v>0.32856155274290699</v>
      </c>
    </row>
    <row r="317" spans="1:2" x14ac:dyDescent="0.2">
      <c r="A317">
        <v>1281</v>
      </c>
      <c r="B317">
        <v>0.32944022086885549</v>
      </c>
    </row>
    <row r="318" spans="1:2" x14ac:dyDescent="0.2">
      <c r="A318">
        <v>1241</v>
      </c>
      <c r="B318">
        <v>0.32958193670658109</v>
      </c>
    </row>
    <row r="319" spans="1:2" x14ac:dyDescent="0.2">
      <c r="A319">
        <v>1158</v>
      </c>
      <c r="B319">
        <v>0.33041981301791679</v>
      </c>
    </row>
    <row r="320" spans="1:2" x14ac:dyDescent="0.2">
      <c r="A320">
        <v>1230</v>
      </c>
      <c r="B320">
        <v>0.33132723296632061</v>
      </c>
    </row>
    <row r="321" spans="1:2" x14ac:dyDescent="0.2">
      <c r="A321">
        <v>1076</v>
      </c>
      <c r="B321">
        <v>0.3320299112195918</v>
      </c>
    </row>
    <row r="322" spans="1:2" x14ac:dyDescent="0.2">
      <c r="A322">
        <v>1091</v>
      </c>
      <c r="B322">
        <v>0.33377136960061993</v>
      </c>
    </row>
    <row r="323" spans="1:2" x14ac:dyDescent="0.2">
      <c r="A323">
        <v>1013</v>
      </c>
      <c r="B323">
        <v>0.33459332259496555</v>
      </c>
    </row>
    <row r="324" spans="1:2" x14ac:dyDescent="0.2">
      <c r="A324">
        <v>1405</v>
      </c>
      <c r="B324">
        <v>0.33463392641020639</v>
      </c>
    </row>
    <row r="325" spans="1:2" x14ac:dyDescent="0.2">
      <c r="A325">
        <v>1977</v>
      </c>
      <c r="B325">
        <v>0.33601034601765734</v>
      </c>
    </row>
    <row r="326" spans="1:2" x14ac:dyDescent="0.2">
      <c r="A326">
        <v>1889</v>
      </c>
      <c r="B326">
        <v>0.3368233564806381</v>
      </c>
    </row>
    <row r="327" spans="1:2" x14ac:dyDescent="0.2">
      <c r="A327">
        <v>1956</v>
      </c>
      <c r="B327">
        <v>0.33709404846683932</v>
      </c>
    </row>
    <row r="328" spans="1:2" x14ac:dyDescent="0.2">
      <c r="A328">
        <v>1374</v>
      </c>
      <c r="B328">
        <v>0.33753862445344096</v>
      </c>
    </row>
    <row r="329" spans="1:2" x14ac:dyDescent="0.2">
      <c r="A329">
        <v>1044</v>
      </c>
      <c r="B329">
        <v>0.33769109639056849</v>
      </c>
    </row>
    <row r="330" spans="1:2" x14ac:dyDescent="0.2">
      <c r="A330">
        <v>1543</v>
      </c>
      <c r="B330">
        <v>0.33816380829126802</v>
      </c>
    </row>
    <row r="331" spans="1:2" x14ac:dyDescent="0.2">
      <c r="A331">
        <v>1424</v>
      </c>
      <c r="B331">
        <v>0.3383795375103531</v>
      </c>
    </row>
    <row r="332" spans="1:2" x14ac:dyDescent="0.2">
      <c r="A332">
        <v>1423</v>
      </c>
      <c r="B332">
        <v>0.34044788758232902</v>
      </c>
    </row>
    <row r="333" spans="1:2" x14ac:dyDescent="0.2">
      <c r="A333">
        <v>1826</v>
      </c>
      <c r="B333">
        <v>0.3409360753293369</v>
      </c>
    </row>
    <row r="334" spans="1:2" x14ac:dyDescent="0.2">
      <c r="A334">
        <v>1189</v>
      </c>
      <c r="B334">
        <v>0.34102348057541232</v>
      </c>
    </row>
    <row r="335" spans="1:2" x14ac:dyDescent="0.2">
      <c r="A335">
        <v>1952</v>
      </c>
      <c r="B335">
        <v>0.34149005771752561</v>
      </c>
    </row>
    <row r="336" spans="1:2" x14ac:dyDescent="0.2">
      <c r="A336">
        <v>1578</v>
      </c>
      <c r="B336">
        <v>0.3447843587585101</v>
      </c>
    </row>
    <row r="337" spans="1:2" x14ac:dyDescent="0.2">
      <c r="A337">
        <v>1855</v>
      </c>
      <c r="B337">
        <v>0.34668685049279746</v>
      </c>
    </row>
    <row r="338" spans="1:2" x14ac:dyDescent="0.2">
      <c r="A338">
        <v>1221</v>
      </c>
      <c r="B338">
        <v>0.34682785381872505</v>
      </c>
    </row>
    <row r="339" spans="1:2" x14ac:dyDescent="0.2">
      <c r="A339">
        <v>1339</v>
      </c>
      <c r="B339">
        <v>0.34728045758668791</v>
      </c>
    </row>
    <row r="340" spans="1:2" x14ac:dyDescent="0.2">
      <c r="A340">
        <v>1604</v>
      </c>
      <c r="B340">
        <v>0.34731155543676573</v>
      </c>
    </row>
    <row r="341" spans="1:2" x14ac:dyDescent="0.2">
      <c r="A341">
        <v>1061</v>
      </c>
      <c r="B341">
        <v>0.34747324063501828</v>
      </c>
    </row>
    <row r="342" spans="1:2" x14ac:dyDescent="0.2">
      <c r="A342">
        <v>1100</v>
      </c>
      <c r="B342">
        <v>0.3475491802611913</v>
      </c>
    </row>
    <row r="343" spans="1:2" x14ac:dyDescent="0.2">
      <c r="A343">
        <v>1814</v>
      </c>
      <c r="B343">
        <v>0.34828888498544908</v>
      </c>
    </row>
    <row r="344" spans="1:2" x14ac:dyDescent="0.2">
      <c r="A344">
        <v>1843</v>
      </c>
      <c r="B344">
        <v>0.34858562196907816</v>
      </c>
    </row>
    <row r="345" spans="1:2" x14ac:dyDescent="0.2">
      <c r="A345">
        <v>1817</v>
      </c>
      <c r="B345">
        <v>0.35073199426569168</v>
      </c>
    </row>
    <row r="346" spans="1:2" x14ac:dyDescent="0.2">
      <c r="A346">
        <v>1560</v>
      </c>
      <c r="B346">
        <v>0.352321212864384</v>
      </c>
    </row>
    <row r="347" spans="1:2" x14ac:dyDescent="0.2">
      <c r="A347">
        <v>1448</v>
      </c>
      <c r="B347">
        <v>0.35280138349955681</v>
      </c>
    </row>
    <row r="348" spans="1:2" x14ac:dyDescent="0.2">
      <c r="A348">
        <v>1294</v>
      </c>
      <c r="B348">
        <v>0.35288180073120934</v>
      </c>
    </row>
    <row r="349" spans="1:2" x14ac:dyDescent="0.2">
      <c r="A349">
        <v>1461</v>
      </c>
      <c r="B349">
        <v>0.35346329579686886</v>
      </c>
    </row>
    <row r="350" spans="1:2" x14ac:dyDescent="0.2">
      <c r="A350">
        <v>1515</v>
      </c>
      <c r="B350">
        <v>0.35365720490331121</v>
      </c>
    </row>
    <row r="351" spans="1:2" x14ac:dyDescent="0.2">
      <c r="A351">
        <v>1878</v>
      </c>
      <c r="B351">
        <v>0.35462809136197992</v>
      </c>
    </row>
    <row r="352" spans="1:2" x14ac:dyDescent="0.2">
      <c r="A352">
        <v>1023</v>
      </c>
      <c r="B352">
        <v>0.35561824301000022</v>
      </c>
    </row>
    <row r="353" spans="1:2" x14ac:dyDescent="0.2">
      <c r="A353">
        <v>1223</v>
      </c>
      <c r="B353">
        <v>0.35799597676091266</v>
      </c>
    </row>
    <row r="354" spans="1:2" x14ac:dyDescent="0.2">
      <c r="A354">
        <v>1439</v>
      </c>
      <c r="B354">
        <v>0.35815434155931092</v>
      </c>
    </row>
    <row r="355" spans="1:2" x14ac:dyDescent="0.2">
      <c r="A355">
        <v>1252</v>
      </c>
      <c r="B355">
        <v>0.35885741231580925</v>
      </c>
    </row>
    <row r="356" spans="1:2" x14ac:dyDescent="0.2">
      <c r="A356">
        <v>1992</v>
      </c>
      <c r="B356">
        <v>0.3601709504486631</v>
      </c>
    </row>
    <row r="357" spans="1:2" x14ac:dyDescent="0.2">
      <c r="A357">
        <v>1103</v>
      </c>
      <c r="B357">
        <v>0.36098550621404757</v>
      </c>
    </row>
    <row r="358" spans="1:2" x14ac:dyDescent="0.2">
      <c r="A358">
        <v>1002</v>
      </c>
      <c r="B358">
        <v>0.36274570353616487</v>
      </c>
    </row>
    <row r="359" spans="1:2" x14ac:dyDescent="0.2">
      <c r="A359">
        <v>1306</v>
      </c>
      <c r="B359">
        <v>0.36421074536101417</v>
      </c>
    </row>
    <row r="360" spans="1:2" x14ac:dyDescent="0.2">
      <c r="A360">
        <v>1245</v>
      </c>
      <c r="B360">
        <v>0.36442306541626135</v>
      </c>
    </row>
    <row r="361" spans="1:2" x14ac:dyDescent="0.2">
      <c r="A361">
        <v>1655</v>
      </c>
      <c r="B361">
        <v>0.36596841636686939</v>
      </c>
    </row>
    <row r="362" spans="1:2" x14ac:dyDescent="0.2">
      <c r="A362">
        <v>1993</v>
      </c>
      <c r="B362">
        <v>0.36606583855949382</v>
      </c>
    </row>
    <row r="363" spans="1:2" x14ac:dyDescent="0.2">
      <c r="A363">
        <v>1429</v>
      </c>
      <c r="B363">
        <v>0.36612828309302869</v>
      </c>
    </row>
    <row r="364" spans="1:2" x14ac:dyDescent="0.2">
      <c r="A364">
        <v>1698</v>
      </c>
      <c r="B364">
        <v>0.3667454903498848</v>
      </c>
    </row>
    <row r="365" spans="1:2" x14ac:dyDescent="0.2">
      <c r="A365">
        <v>1380</v>
      </c>
      <c r="B365">
        <v>0.36701787809739594</v>
      </c>
    </row>
    <row r="366" spans="1:2" x14ac:dyDescent="0.2">
      <c r="A366">
        <v>1925</v>
      </c>
      <c r="B366">
        <v>0.3703596909149427</v>
      </c>
    </row>
    <row r="367" spans="1:2" x14ac:dyDescent="0.2">
      <c r="A367">
        <v>1289</v>
      </c>
      <c r="B367">
        <v>0.37190126598822004</v>
      </c>
    </row>
    <row r="368" spans="1:2" x14ac:dyDescent="0.2">
      <c r="A368">
        <v>1772</v>
      </c>
      <c r="B368">
        <v>0.37192038331306043</v>
      </c>
    </row>
    <row r="369" spans="1:2" x14ac:dyDescent="0.2">
      <c r="A369">
        <v>1457</v>
      </c>
      <c r="B369">
        <v>0.37197199884287147</v>
      </c>
    </row>
    <row r="370" spans="1:2" x14ac:dyDescent="0.2">
      <c r="A370">
        <v>1187</v>
      </c>
      <c r="B370">
        <v>0.37240071912191364</v>
      </c>
    </row>
    <row r="371" spans="1:2" x14ac:dyDescent="0.2">
      <c r="A371">
        <v>1490</v>
      </c>
      <c r="B371">
        <v>0.37319759919020434</v>
      </c>
    </row>
    <row r="372" spans="1:2" x14ac:dyDescent="0.2">
      <c r="A372">
        <v>1342</v>
      </c>
      <c r="B372">
        <v>0.37369082800057241</v>
      </c>
    </row>
    <row r="373" spans="1:2" x14ac:dyDescent="0.2">
      <c r="A373">
        <v>1321</v>
      </c>
      <c r="B373">
        <v>0.37527019209698043</v>
      </c>
    </row>
    <row r="374" spans="1:2" x14ac:dyDescent="0.2">
      <c r="A374">
        <v>1497</v>
      </c>
      <c r="B374">
        <v>0.37650818271572961</v>
      </c>
    </row>
    <row r="375" spans="1:2" x14ac:dyDescent="0.2">
      <c r="A375">
        <v>1949</v>
      </c>
      <c r="B375">
        <v>0.37668684132592756</v>
      </c>
    </row>
    <row r="376" spans="1:2" x14ac:dyDescent="0.2">
      <c r="A376">
        <v>1844</v>
      </c>
      <c r="B376">
        <v>0.38052273115105473</v>
      </c>
    </row>
    <row r="377" spans="1:2" x14ac:dyDescent="0.2">
      <c r="A377">
        <v>1713</v>
      </c>
      <c r="B377">
        <v>0.3824396053463035</v>
      </c>
    </row>
    <row r="378" spans="1:2" x14ac:dyDescent="0.2">
      <c r="A378">
        <v>1403</v>
      </c>
      <c r="B378">
        <v>0.38251167169218814</v>
      </c>
    </row>
    <row r="379" spans="1:2" x14ac:dyDescent="0.2">
      <c r="A379">
        <v>1863</v>
      </c>
      <c r="B379">
        <v>0.38342371628994787</v>
      </c>
    </row>
    <row r="380" spans="1:2" x14ac:dyDescent="0.2">
      <c r="A380">
        <v>1492</v>
      </c>
      <c r="B380">
        <v>0.38474196219516676</v>
      </c>
    </row>
    <row r="381" spans="1:2" x14ac:dyDescent="0.2">
      <c r="A381">
        <v>1117</v>
      </c>
      <c r="B381">
        <v>0.38610069443485417</v>
      </c>
    </row>
    <row r="382" spans="1:2" x14ac:dyDescent="0.2">
      <c r="A382">
        <v>1948</v>
      </c>
      <c r="B382">
        <v>0.38661124909349975</v>
      </c>
    </row>
    <row r="383" spans="1:2" x14ac:dyDescent="0.2">
      <c r="A383">
        <v>1792</v>
      </c>
      <c r="B383">
        <v>0.38706186523075647</v>
      </c>
    </row>
    <row r="384" spans="1:2" x14ac:dyDescent="0.2">
      <c r="A384">
        <v>1143</v>
      </c>
      <c r="B384">
        <v>0.38993462831417047</v>
      </c>
    </row>
    <row r="385" spans="1:2" x14ac:dyDescent="0.2">
      <c r="A385">
        <v>1253</v>
      </c>
      <c r="B385">
        <v>0.3904768097126563</v>
      </c>
    </row>
    <row r="386" spans="1:2" x14ac:dyDescent="0.2">
      <c r="A386">
        <v>1362</v>
      </c>
      <c r="B386">
        <v>0.39131293974722781</v>
      </c>
    </row>
    <row r="387" spans="1:2" x14ac:dyDescent="0.2">
      <c r="A387">
        <v>1537</v>
      </c>
      <c r="B387">
        <v>0.39146360789952139</v>
      </c>
    </row>
    <row r="388" spans="1:2" x14ac:dyDescent="0.2">
      <c r="A388">
        <v>1247</v>
      </c>
      <c r="B388">
        <v>0.39315902980508932</v>
      </c>
    </row>
    <row r="389" spans="1:2" x14ac:dyDescent="0.2">
      <c r="A389">
        <v>1456</v>
      </c>
      <c r="B389">
        <v>0.39324451898961132</v>
      </c>
    </row>
    <row r="390" spans="1:2" x14ac:dyDescent="0.2">
      <c r="A390">
        <v>1028</v>
      </c>
      <c r="B390">
        <v>0.3960908606886705</v>
      </c>
    </row>
    <row r="391" spans="1:2" x14ac:dyDescent="0.2">
      <c r="A391">
        <v>1596</v>
      </c>
      <c r="B391">
        <v>0.39625671851161892</v>
      </c>
    </row>
    <row r="392" spans="1:2" x14ac:dyDescent="0.2">
      <c r="A392">
        <v>1184</v>
      </c>
      <c r="B392">
        <v>0.39634830272484467</v>
      </c>
    </row>
    <row r="393" spans="1:2" x14ac:dyDescent="0.2">
      <c r="A393">
        <v>1639</v>
      </c>
      <c r="B393">
        <v>0.39683749933244772</v>
      </c>
    </row>
    <row r="394" spans="1:2" x14ac:dyDescent="0.2">
      <c r="A394">
        <v>1582</v>
      </c>
      <c r="B394">
        <v>0.39777755832760331</v>
      </c>
    </row>
    <row r="395" spans="1:2" x14ac:dyDescent="0.2">
      <c r="A395">
        <v>1919</v>
      </c>
      <c r="B395">
        <v>0.39781710418205951</v>
      </c>
    </row>
    <row r="396" spans="1:2" x14ac:dyDescent="0.2">
      <c r="A396">
        <v>1256</v>
      </c>
      <c r="B396">
        <v>0.39828963277019402</v>
      </c>
    </row>
    <row r="397" spans="1:2" x14ac:dyDescent="0.2">
      <c r="A397">
        <v>1427</v>
      </c>
      <c r="B397">
        <v>0.40041870866419005</v>
      </c>
    </row>
    <row r="398" spans="1:2" x14ac:dyDescent="0.2">
      <c r="A398">
        <v>1481</v>
      </c>
      <c r="B398">
        <v>0.4019681667024444</v>
      </c>
    </row>
    <row r="399" spans="1:2" x14ac:dyDescent="0.2">
      <c r="A399">
        <v>1309</v>
      </c>
      <c r="B399">
        <v>0.40465831197019486</v>
      </c>
    </row>
    <row r="400" spans="1:2" x14ac:dyDescent="0.2">
      <c r="A400">
        <v>1348</v>
      </c>
      <c r="B400">
        <v>0.40539881634897923</v>
      </c>
    </row>
    <row r="401" spans="1:2" x14ac:dyDescent="0.2">
      <c r="A401">
        <v>1432</v>
      </c>
      <c r="B401">
        <v>0.40571776903347556</v>
      </c>
    </row>
    <row r="402" spans="1:2" x14ac:dyDescent="0.2">
      <c r="A402">
        <v>1774</v>
      </c>
      <c r="B402">
        <v>0.40829253697553503</v>
      </c>
    </row>
    <row r="403" spans="1:2" x14ac:dyDescent="0.2">
      <c r="A403">
        <v>1623</v>
      </c>
      <c r="B403">
        <v>0.41391865530353045</v>
      </c>
    </row>
    <row r="404" spans="1:2" x14ac:dyDescent="0.2">
      <c r="A404">
        <v>1469</v>
      </c>
      <c r="B404">
        <v>0.41400469957754393</v>
      </c>
    </row>
    <row r="405" spans="1:2" x14ac:dyDescent="0.2">
      <c r="A405">
        <v>1529</v>
      </c>
      <c r="B405">
        <v>0.41405321243916615</v>
      </c>
    </row>
    <row r="406" spans="1:2" x14ac:dyDescent="0.2">
      <c r="A406">
        <v>1564</v>
      </c>
      <c r="B406">
        <v>0.41548289511370029</v>
      </c>
    </row>
    <row r="407" spans="1:2" x14ac:dyDescent="0.2">
      <c r="A407">
        <v>1603</v>
      </c>
      <c r="B407">
        <v>0.41620136452591383</v>
      </c>
    </row>
    <row r="408" spans="1:2" x14ac:dyDescent="0.2">
      <c r="A408">
        <v>1591</v>
      </c>
      <c r="B408">
        <v>0.41708086005361011</v>
      </c>
    </row>
    <row r="409" spans="1:2" x14ac:dyDescent="0.2">
      <c r="A409">
        <v>1988</v>
      </c>
      <c r="B409">
        <v>0.41735379624145041</v>
      </c>
    </row>
    <row r="410" spans="1:2" x14ac:dyDescent="0.2">
      <c r="A410">
        <v>1389</v>
      </c>
      <c r="B410">
        <v>0.41768369390803961</v>
      </c>
    </row>
    <row r="411" spans="1:2" x14ac:dyDescent="0.2">
      <c r="A411">
        <v>1872</v>
      </c>
      <c r="B411">
        <v>0.41841318111687542</v>
      </c>
    </row>
    <row r="412" spans="1:2" x14ac:dyDescent="0.2">
      <c r="A412">
        <v>1649</v>
      </c>
      <c r="B412">
        <v>0.41987433943248276</v>
      </c>
    </row>
    <row r="413" spans="1:2" x14ac:dyDescent="0.2">
      <c r="A413">
        <v>1242</v>
      </c>
      <c r="B413">
        <v>0.4203777836955096</v>
      </c>
    </row>
    <row r="414" spans="1:2" x14ac:dyDescent="0.2">
      <c r="A414">
        <v>1652</v>
      </c>
      <c r="B414">
        <v>0.42159793265489609</v>
      </c>
    </row>
    <row r="415" spans="1:2" x14ac:dyDescent="0.2">
      <c r="A415">
        <v>1257</v>
      </c>
      <c r="B415">
        <v>0.42187549105516753</v>
      </c>
    </row>
    <row r="416" spans="1:2" x14ac:dyDescent="0.2">
      <c r="A416">
        <v>1879</v>
      </c>
      <c r="B416">
        <v>0.42289206052403372</v>
      </c>
    </row>
    <row r="417" spans="1:2" x14ac:dyDescent="0.2">
      <c r="A417">
        <v>1073</v>
      </c>
      <c r="B417">
        <v>0.42387055879871338</v>
      </c>
    </row>
    <row r="418" spans="1:2" x14ac:dyDescent="0.2">
      <c r="A418">
        <v>1034</v>
      </c>
      <c r="B418">
        <v>0.42455569842782825</v>
      </c>
    </row>
    <row r="419" spans="1:2" x14ac:dyDescent="0.2">
      <c r="A419">
        <v>1430</v>
      </c>
      <c r="B419">
        <v>0.4247769918379829</v>
      </c>
    </row>
    <row r="420" spans="1:2" x14ac:dyDescent="0.2">
      <c r="A420">
        <v>1820</v>
      </c>
      <c r="B420">
        <v>0.42606074671449912</v>
      </c>
    </row>
    <row r="421" spans="1:2" x14ac:dyDescent="0.2">
      <c r="A421">
        <v>1202</v>
      </c>
      <c r="B421">
        <v>0.42688474172575686</v>
      </c>
    </row>
    <row r="422" spans="1:2" x14ac:dyDescent="0.2">
      <c r="A422">
        <v>1075</v>
      </c>
      <c r="B422">
        <v>0.42695435423416461</v>
      </c>
    </row>
    <row r="423" spans="1:2" x14ac:dyDescent="0.2">
      <c r="A423">
        <v>1235</v>
      </c>
      <c r="B423">
        <v>0.42796196641055939</v>
      </c>
    </row>
    <row r="424" spans="1:2" x14ac:dyDescent="0.2">
      <c r="A424">
        <v>1991</v>
      </c>
      <c r="B424">
        <v>0.42904611927716485</v>
      </c>
    </row>
    <row r="425" spans="1:2" x14ac:dyDescent="0.2">
      <c r="A425">
        <v>1414</v>
      </c>
      <c r="B425">
        <v>0.43015301479395973</v>
      </c>
    </row>
    <row r="426" spans="1:2" x14ac:dyDescent="0.2">
      <c r="A426">
        <v>1107</v>
      </c>
      <c r="B426">
        <v>0.43064448305903791</v>
      </c>
    </row>
    <row r="427" spans="1:2" x14ac:dyDescent="0.2">
      <c r="A427">
        <v>1176</v>
      </c>
      <c r="B427">
        <v>0.43171218618379004</v>
      </c>
    </row>
    <row r="428" spans="1:2" x14ac:dyDescent="0.2">
      <c r="A428">
        <v>1270</v>
      </c>
      <c r="B428">
        <v>0.43234388878160634</v>
      </c>
    </row>
    <row r="429" spans="1:2" x14ac:dyDescent="0.2">
      <c r="A429">
        <v>1686</v>
      </c>
      <c r="B429">
        <v>0.43246723890842265</v>
      </c>
    </row>
    <row r="430" spans="1:2" x14ac:dyDescent="0.2">
      <c r="A430">
        <v>1349</v>
      </c>
      <c r="B430">
        <v>0.43302322549228078</v>
      </c>
    </row>
    <row r="431" spans="1:2" x14ac:dyDescent="0.2">
      <c r="A431">
        <v>1248</v>
      </c>
      <c r="B431">
        <v>0.4338453249554769</v>
      </c>
    </row>
    <row r="432" spans="1:2" x14ac:dyDescent="0.2">
      <c r="A432">
        <v>1923</v>
      </c>
      <c r="B432">
        <v>0.43410689727701457</v>
      </c>
    </row>
    <row r="433" spans="1:2" x14ac:dyDescent="0.2">
      <c r="A433">
        <v>1168</v>
      </c>
      <c r="B433">
        <v>0.43485763258291565</v>
      </c>
    </row>
    <row r="434" spans="1:2" x14ac:dyDescent="0.2">
      <c r="A434">
        <v>1431</v>
      </c>
      <c r="B434">
        <v>0.43540098677368999</v>
      </c>
    </row>
    <row r="435" spans="1:2" x14ac:dyDescent="0.2">
      <c r="A435">
        <v>1088</v>
      </c>
      <c r="B435">
        <v>0.43546761775971987</v>
      </c>
    </row>
    <row r="436" spans="1:2" x14ac:dyDescent="0.2">
      <c r="A436">
        <v>1488</v>
      </c>
      <c r="B436">
        <v>0.43588798800541428</v>
      </c>
    </row>
    <row r="437" spans="1:2" x14ac:dyDescent="0.2">
      <c r="A437">
        <v>1808</v>
      </c>
      <c r="B437">
        <v>0.43614639857821413</v>
      </c>
    </row>
    <row r="438" spans="1:2" x14ac:dyDescent="0.2">
      <c r="A438">
        <v>1673</v>
      </c>
      <c r="B438">
        <v>0.43656423542551115</v>
      </c>
    </row>
    <row r="439" spans="1:2" x14ac:dyDescent="0.2">
      <c r="A439">
        <v>1313</v>
      </c>
      <c r="B439">
        <v>0.43801331571696511</v>
      </c>
    </row>
    <row r="440" spans="1:2" x14ac:dyDescent="0.2">
      <c r="A440">
        <v>1267</v>
      </c>
      <c r="B440">
        <v>0.43917618644155276</v>
      </c>
    </row>
    <row r="441" spans="1:2" x14ac:dyDescent="0.2">
      <c r="A441">
        <v>1776</v>
      </c>
      <c r="B441">
        <v>0.43986431517395552</v>
      </c>
    </row>
    <row r="442" spans="1:2" x14ac:dyDescent="0.2">
      <c r="A442">
        <v>1756</v>
      </c>
      <c r="B442">
        <v>0.4406956480823947</v>
      </c>
    </row>
    <row r="443" spans="1:2" x14ac:dyDescent="0.2">
      <c r="A443">
        <v>1114</v>
      </c>
      <c r="B443">
        <v>0.44266917815048423</v>
      </c>
    </row>
    <row r="444" spans="1:2" x14ac:dyDescent="0.2">
      <c r="A444">
        <v>1832</v>
      </c>
      <c r="B444">
        <v>0.44421850943383501</v>
      </c>
    </row>
    <row r="445" spans="1:2" x14ac:dyDescent="0.2">
      <c r="A445">
        <v>1678</v>
      </c>
      <c r="B445">
        <v>0.44572214410901867</v>
      </c>
    </row>
    <row r="446" spans="1:2" x14ac:dyDescent="0.2">
      <c r="A446">
        <v>1728</v>
      </c>
      <c r="B446">
        <v>0.44731163467435664</v>
      </c>
    </row>
    <row r="447" spans="1:2" x14ac:dyDescent="0.2">
      <c r="A447">
        <v>1480</v>
      </c>
      <c r="B447">
        <v>0.44947209967761792</v>
      </c>
    </row>
    <row r="448" spans="1:2" x14ac:dyDescent="0.2">
      <c r="A448">
        <v>1875</v>
      </c>
      <c r="B448">
        <v>0.45014192835699618</v>
      </c>
    </row>
    <row r="449" spans="1:2" x14ac:dyDescent="0.2">
      <c r="A449">
        <v>1263</v>
      </c>
      <c r="B449">
        <v>0.45029044240534999</v>
      </c>
    </row>
    <row r="450" spans="1:2" x14ac:dyDescent="0.2">
      <c r="A450">
        <v>1460</v>
      </c>
      <c r="B450">
        <v>0.45202717050501484</v>
      </c>
    </row>
    <row r="451" spans="1:2" x14ac:dyDescent="0.2">
      <c r="A451">
        <v>1905</v>
      </c>
      <c r="B451">
        <v>0.45577283077015973</v>
      </c>
    </row>
    <row r="452" spans="1:2" x14ac:dyDescent="0.2">
      <c r="A452">
        <v>1379</v>
      </c>
      <c r="B452">
        <v>0.45738575309416818</v>
      </c>
    </row>
    <row r="453" spans="1:2" x14ac:dyDescent="0.2">
      <c r="A453">
        <v>1620</v>
      </c>
      <c r="B453">
        <v>0.45780755837581599</v>
      </c>
    </row>
    <row r="454" spans="1:2" x14ac:dyDescent="0.2">
      <c r="A454">
        <v>1606</v>
      </c>
      <c r="B454">
        <v>0.45792704858437616</v>
      </c>
    </row>
    <row r="455" spans="1:2" x14ac:dyDescent="0.2">
      <c r="A455">
        <v>1963</v>
      </c>
      <c r="B455">
        <v>0.46067232003197589</v>
      </c>
    </row>
    <row r="456" spans="1:2" x14ac:dyDescent="0.2">
      <c r="A456">
        <v>1910</v>
      </c>
      <c r="B456">
        <v>0.46069489592831814</v>
      </c>
    </row>
    <row r="457" spans="1:2" x14ac:dyDescent="0.2">
      <c r="A457">
        <v>1957</v>
      </c>
      <c r="B457">
        <v>0.46083434283897495</v>
      </c>
    </row>
    <row r="458" spans="1:2" x14ac:dyDescent="0.2">
      <c r="A458">
        <v>1422</v>
      </c>
      <c r="B458">
        <v>0.46112082395654386</v>
      </c>
    </row>
    <row r="459" spans="1:2" x14ac:dyDescent="0.2">
      <c r="A459">
        <v>1433</v>
      </c>
      <c r="B459">
        <v>0.46259101726513507</v>
      </c>
    </row>
    <row r="460" spans="1:2" x14ac:dyDescent="0.2">
      <c r="A460">
        <v>1288</v>
      </c>
      <c r="B460">
        <v>0.46436455804133425</v>
      </c>
    </row>
    <row r="461" spans="1:2" x14ac:dyDescent="0.2">
      <c r="A461">
        <v>1894</v>
      </c>
      <c r="B461">
        <v>0.46573188573026358</v>
      </c>
    </row>
    <row r="462" spans="1:2" x14ac:dyDescent="0.2">
      <c r="A462">
        <v>1047</v>
      </c>
      <c r="B462">
        <v>0.46599401251045847</v>
      </c>
    </row>
    <row r="463" spans="1:2" x14ac:dyDescent="0.2">
      <c r="A463">
        <v>1157</v>
      </c>
      <c r="B463">
        <v>0.46656266440523275</v>
      </c>
    </row>
    <row r="464" spans="1:2" x14ac:dyDescent="0.2">
      <c r="A464">
        <v>1368</v>
      </c>
      <c r="B464">
        <v>0.46710386618775002</v>
      </c>
    </row>
    <row r="465" spans="1:2" x14ac:dyDescent="0.2">
      <c r="A465">
        <v>1259</v>
      </c>
      <c r="B465">
        <v>0.4678878368124979</v>
      </c>
    </row>
    <row r="466" spans="1:2" x14ac:dyDescent="0.2">
      <c r="A466">
        <v>1929</v>
      </c>
      <c r="B466">
        <v>0.46950034475220637</v>
      </c>
    </row>
    <row r="467" spans="1:2" x14ac:dyDescent="0.2">
      <c r="A467">
        <v>1681</v>
      </c>
      <c r="B467">
        <v>0.47418968324133937</v>
      </c>
    </row>
    <row r="468" spans="1:2" x14ac:dyDescent="0.2">
      <c r="A468">
        <v>1806</v>
      </c>
      <c r="B468">
        <v>0.47474894506579368</v>
      </c>
    </row>
    <row r="469" spans="1:2" x14ac:dyDescent="0.2">
      <c r="A469">
        <v>1998</v>
      </c>
      <c r="B469">
        <v>0.47813586340561487</v>
      </c>
    </row>
    <row r="470" spans="1:2" x14ac:dyDescent="0.2">
      <c r="A470">
        <v>1640</v>
      </c>
      <c r="B470">
        <v>0.48046318348884087</v>
      </c>
    </row>
    <row r="471" spans="1:2" x14ac:dyDescent="0.2">
      <c r="A471">
        <v>1577</v>
      </c>
      <c r="B471">
        <v>0.48117358293207857</v>
      </c>
    </row>
    <row r="472" spans="1:2" x14ac:dyDescent="0.2">
      <c r="A472">
        <v>1906</v>
      </c>
      <c r="B472">
        <v>0.48152741307220737</v>
      </c>
    </row>
    <row r="473" spans="1:2" x14ac:dyDescent="0.2">
      <c r="A473">
        <v>1485</v>
      </c>
      <c r="B473">
        <v>0.48170497722630434</v>
      </c>
    </row>
    <row r="474" spans="1:2" x14ac:dyDescent="0.2">
      <c r="A474">
        <v>1931</v>
      </c>
      <c r="B474">
        <v>0.48524112659945129</v>
      </c>
    </row>
    <row r="475" spans="1:2" x14ac:dyDescent="0.2">
      <c r="A475">
        <v>1125</v>
      </c>
      <c r="B475">
        <v>0.4852889464194271</v>
      </c>
    </row>
    <row r="476" spans="1:2" x14ac:dyDescent="0.2">
      <c r="A476">
        <v>1841</v>
      </c>
      <c r="B476">
        <v>0.48567590218005907</v>
      </c>
    </row>
    <row r="477" spans="1:2" x14ac:dyDescent="0.2">
      <c r="A477">
        <v>1667</v>
      </c>
      <c r="B477">
        <v>0.48760258365246523</v>
      </c>
    </row>
    <row r="478" spans="1:2" x14ac:dyDescent="0.2">
      <c r="A478">
        <v>1359</v>
      </c>
      <c r="B478">
        <v>0.48873683353402575</v>
      </c>
    </row>
    <row r="479" spans="1:2" x14ac:dyDescent="0.2">
      <c r="A479">
        <v>1335</v>
      </c>
      <c r="B479">
        <v>0.489230997639715</v>
      </c>
    </row>
    <row r="480" spans="1:2" x14ac:dyDescent="0.2">
      <c r="A480">
        <v>1694</v>
      </c>
      <c r="B480">
        <v>0.48955427052676048</v>
      </c>
    </row>
    <row r="481" spans="1:2" x14ac:dyDescent="0.2">
      <c r="A481">
        <v>1590</v>
      </c>
      <c r="B481">
        <v>0.49054586398614985</v>
      </c>
    </row>
    <row r="482" spans="1:2" x14ac:dyDescent="0.2">
      <c r="A482">
        <v>1152</v>
      </c>
      <c r="B482">
        <v>0.49095471436415727</v>
      </c>
    </row>
    <row r="483" spans="1:2" x14ac:dyDescent="0.2">
      <c r="A483">
        <v>1269</v>
      </c>
      <c r="B483">
        <v>0.49176007113357179</v>
      </c>
    </row>
    <row r="484" spans="1:2" x14ac:dyDescent="0.2">
      <c r="A484">
        <v>1827</v>
      </c>
      <c r="B484">
        <v>0.49359488368087201</v>
      </c>
    </row>
    <row r="485" spans="1:2" x14ac:dyDescent="0.2">
      <c r="A485">
        <v>1692</v>
      </c>
      <c r="B485">
        <v>0.49437004265235995</v>
      </c>
    </row>
    <row r="486" spans="1:2" x14ac:dyDescent="0.2">
      <c r="A486">
        <v>1588</v>
      </c>
      <c r="B486">
        <v>0.49502073134244073</v>
      </c>
    </row>
    <row r="487" spans="1:2" x14ac:dyDescent="0.2">
      <c r="A487">
        <v>1830</v>
      </c>
      <c r="B487">
        <v>0.49589404942738291</v>
      </c>
    </row>
    <row r="488" spans="1:2" x14ac:dyDescent="0.2">
      <c r="A488">
        <v>1008</v>
      </c>
      <c r="B488">
        <v>0.49615911796271717</v>
      </c>
    </row>
    <row r="489" spans="1:2" x14ac:dyDescent="0.2">
      <c r="A489">
        <v>1353</v>
      </c>
      <c r="B489">
        <v>0.49945841814512648</v>
      </c>
    </row>
    <row r="490" spans="1:2" x14ac:dyDescent="0.2">
      <c r="A490">
        <v>1711</v>
      </c>
      <c r="B490">
        <v>0.50035288940150735</v>
      </c>
    </row>
    <row r="491" spans="1:2" x14ac:dyDescent="0.2">
      <c r="A491">
        <v>1729</v>
      </c>
      <c r="B491">
        <v>0.50459072194522303</v>
      </c>
    </row>
    <row r="492" spans="1:2" x14ac:dyDescent="0.2">
      <c r="A492">
        <v>1867</v>
      </c>
      <c r="B492">
        <v>0.50537061873804789</v>
      </c>
    </row>
    <row r="493" spans="1:2" x14ac:dyDescent="0.2">
      <c r="A493">
        <v>1940</v>
      </c>
      <c r="B493">
        <v>0.50722011537060574</v>
      </c>
    </row>
    <row r="494" spans="1:2" x14ac:dyDescent="0.2">
      <c r="A494">
        <v>1446</v>
      </c>
      <c r="B494">
        <v>0.50823375938818383</v>
      </c>
    </row>
    <row r="495" spans="1:2" x14ac:dyDescent="0.2">
      <c r="A495">
        <v>1122</v>
      </c>
      <c r="B495">
        <v>0.50854608597037743</v>
      </c>
    </row>
    <row r="496" spans="1:2" x14ac:dyDescent="0.2">
      <c r="A496">
        <v>1695</v>
      </c>
      <c r="B496">
        <v>0.50950453401002571</v>
      </c>
    </row>
    <row r="497" spans="1:2" x14ac:dyDescent="0.2">
      <c r="A497">
        <v>1361</v>
      </c>
      <c r="B497">
        <v>0.50963838331104139</v>
      </c>
    </row>
    <row r="498" spans="1:2" x14ac:dyDescent="0.2">
      <c r="A498">
        <v>1847</v>
      </c>
      <c r="B498">
        <v>0.51106982975474557</v>
      </c>
    </row>
    <row r="499" spans="1:2" x14ac:dyDescent="0.2">
      <c r="A499">
        <v>1687</v>
      </c>
      <c r="B499">
        <v>0.51109214856696727</v>
      </c>
    </row>
    <row r="500" spans="1:2" x14ac:dyDescent="0.2">
      <c r="A500">
        <v>1609</v>
      </c>
      <c r="B500">
        <v>0.51115723214809161</v>
      </c>
    </row>
    <row r="501" spans="1:2" x14ac:dyDescent="0.2">
      <c r="A501">
        <v>1425</v>
      </c>
      <c r="B501">
        <v>0.51176193953998295</v>
      </c>
    </row>
    <row r="502" spans="1:2" x14ac:dyDescent="0.2">
      <c r="A502">
        <v>1898</v>
      </c>
      <c r="B502">
        <v>0.51366563027619627</v>
      </c>
    </row>
    <row r="503" spans="1:2" x14ac:dyDescent="0.2">
      <c r="A503">
        <v>1753</v>
      </c>
      <c r="B503">
        <v>0.51618429590903248</v>
      </c>
    </row>
    <row r="504" spans="1:2" x14ac:dyDescent="0.2">
      <c r="A504">
        <v>1647</v>
      </c>
      <c r="B504">
        <v>0.51667140973778558</v>
      </c>
    </row>
    <row r="505" spans="1:2" x14ac:dyDescent="0.2">
      <c r="A505">
        <v>1534</v>
      </c>
      <c r="B505">
        <v>0.51715923973090783</v>
      </c>
    </row>
    <row r="506" spans="1:2" x14ac:dyDescent="0.2">
      <c r="A506">
        <v>1022</v>
      </c>
      <c r="B506">
        <v>0.51966222167055132</v>
      </c>
    </row>
    <row r="507" spans="1:2" x14ac:dyDescent="0.2">
      <c r="A507">
        <v>1829</v>
      </c>
      <c r="B507">
        <v>0.52027113331990515</v>
      </c>
    </row>
    <row r="508" spans="1:2" x14ac:dyDescent="0.2">
      <c r="A508">
        <v>1700</v>
      </c>
      <c r="B508">
        <v>0.5211849557752618</v>
      </c>
    </row>
    <row r="509" spans="1:2" x14ac:dyDescent="0.2">
      <c r="A509">
        <v>1268</v>
      </c>
      <c r="B509">
        <v>0.52360968345595882</v>
      </c>
    </row>
    <row r="510" spans="1:2" x14ac:dyDescent="0.2">
      <c r="A510">
        <v>1233</v>
      </c>
      <c r="B510">
        <v>0.52462647377115501</v>
      </c>
    </row>
    <row r="511" spans="1:2" x14ac:dyDescent="0.2">
      <c r="A511">
        <v>1862</v>
      </c>
      <c r="B511">
        <v>0.52532915439726036</v>
      </c>
    </row>
    <row r="512" spans="1:2" x14ac:dyDescent="0.2">
      <c r="A512">
        <v>1016</v>
      </c>
      <c r="B512">
        <v>0.52675135434527365</v>
      </c>
    </row>
    <row r="513" spans="1:2" x14ac:dyDescent="0.2">
      <c r="A513">
        <v>1790</v>
      </c>
      <c r="B513">
        <v>0.52808214438977619</v>
      </c>
    </row>
    <row r="514" spans="1:2" x14ac:dyDescent="0.2">
      <c r="A514">
        <v>1741</v>
      </c>
      <c r="B514">
        <v>0.52821146971088628</v>
      </c>
    </row>
    <row r="515" spans="1:2" x14ac:dyDescent="0.2">
      <c r="A515">
        <v>1979</v>
      </c>
      <c r="B515">
        <v>0.52883409887876842</v>
      </c>
    </row>
    <row r="516" spans="1:2" x14ac:dyDescent="0.2">
      <c r="A516">
        <v>1440</v>
      </c>
      <c r="B516">
        <v>0.52923833534892728</v>
      </c>
    </row>
    <row r="517" spans="1:2" x14ac:dyDescent="0.2">
      <c r="A517">
        <v>1658</v>
      </c>
      <c r="B517">
        <v>0.53024867408160814</v>
      </c>
    </row>
    <row r="518" spans="1:2" x14ac:dyDescent="0.2">
      <c r="A518">
        <v>1787</v>
      </c>
      <c r="B518">
        <v>0.53141626915880991</v>
      </c>
    </row>
    <row r="519" spans="1:2" x14ac:dyDescent="0.2">
      <c r="A519">
        <v>1312</v>
      </c>
      <c r="B519">
        <v>0.53179221193911219</v>
      </c>
    </row>
    <row r="520" spans="1:2" x14ac:dyDescent="0.2">
      <c r="A520">
        <v>1110</v>
      </c>
      <c r="B520">
        <v>0.53221105911251276</v>
      </c>
    </row>
    <row r="521" spans="1:2" x14ac:dyDescent="0.2">
      <c r="A521">
        <v>1318</v>
      </c>
      <c r="B521">
        <v>0.53258841242836275</v>
      </c>
    </row>
    <row r="522" spans="1:2" x14ac:dyDescent="0.2">
      <c r="A522">
        <v>1237</v>
      </c>
      <c r="B522">
        <v>0.53292716491895165</v>
      </c>
    </row>
    <row r="523" spans="1:2" x14ac:dyDescent="0.2">
      <c r="A523">
        <v>1058</v>
      </c>
      <c r="B523">
        <v>0.53436188000300744</v>
      </c>
    </row>
    <row r="524" spans="1:2" x14ac:dyDescent="0.2">
      <c r="A524">
        <v>1555</v>
      </c>
      <c r="B524">
        <v>0.534426017999034</v>
      </c>
    </row>
    <row r="525" spans="1:2" x14ac:dyDescent="0.2">
      <c r="A525">
        <v>1224</v>
      </c>
      <c r="B525">
        <v>0.5361068572379194</v>
      </c>
    </row>
    <row r="526" spans="1:2" x14ac:dyDescent="0.2">
      <c r="A526">
        <v>1627</v>
      </c>
      <c r="B526">
        <v>0.53622355576655412</v>
      </c>
    </row>
    <row r="527" spans="1:2" x14ac:dyDescent="0.2">
      <c r="A527">
        <v>1328</v>
      </c>
      <c r="B527">
        <v>0.53984393497012351</v>
      </c>
    </row>
    <row r="528" spans="1:2" x14ac:dyDescent="0.2">
      <c r="A528">
        <v>1939</v>
      </c>
      <c r="B528">
        <v>0.54150276876507841</v>
      </c>
    </row>
    <row r="529" spans="1:2" x14ac:dyDescent="0.2">
      <c r="A529">
        <v>1622</v>
      </c>
      <c r="B529">
        <v>0.54236918016019053</v>
      </c>
    </row>
    <row r="530" spans="1:2" x14ac:dyDescent="0.2">
      <c r="A530">
        <v>1441</v>
      </c>
      <c r="B530">
        <v>0.54248253007394653</v>
      </c>
    </row>
    <row r="531" spans="1:2" x14ac:dyDescent="0.2">
      <c r="A531">
        <v>1562</v>
      </c>
      <c r="B531">
        <v>0.54362429771233545</v>
      </c>
    </row>
    <row r="532" spans="1:2" x14ac:dyDescent="0.2">
      <c r="A532">
        <v>1786</v>
      </c>
      <c r="B532">
        <v>0.54432034858024514</v>
      </c>
    </row>
    <row r="533" spans="1:2" x14ac:dyDescent="0.2">
      <c r="A533">
        <v>1278</v>
      </c>
      <c r="B533">
        <v>0.54504385633051899</v>
      </c>
    </row>
    <row r="534" spans="1:2" x14ac:dyDescent="0.2">
      <c r="A534">
        <v>1684</v>
      </c>
      <c r="B534">
        <v>0.55255146646020759</v>
      </c>
    </row>
    <row r="535" spans="1:2" x14ac:dyDescent="0.2">
      <c r="A535">
        <v>1463</v>
      </c>
      <c r="B535">
        <v>0.55339318486492295</v>
      </c>
    </row>
    <row r="536" spans="1:2" x14ac:dyDescent="0.2">
      <c r="A536">
        <v>1324</v>
      </c>
      <c r="B536">
        <v>0.55361396246810912</v>
      </c>
    </row>
    <row r="537" spans="1:2" x14ac:dyDescent="0.2">
      <c r="A537">
        <v>1981</v>
      </c>
      <c r="B537">
        <v>0.55429957273671715</v>
      </c>
    </row>
    <row r="538" spans="1:2" x14ac:dyDescent="0.2">
      <c r="A538">
        <v>1763</v>
      </c>
      <c r="B538">
        <v>0.55520066198554319</v>
      </c>
    </row>
    <row r="539" spans="1:2" x14ac:dyDescent="0.2">
      <c r="A539">
        <v>1337</v>
      </c>
      <c r="B539">
        <v>0.55674890461822757</v>
      </c>
    </row>
    <row r="540" spans="1:2" x14ac:dyDescent="0.2">
      <c r="A540">
        <v>1628</v>
      </c>
      <c r="B540">
        <v>0.55713533059643883</v>
      </c>
    </row>
    <row r="541" spans="1:2" x14ac:dyDescent="0.2">
      <c r="A541">
        <v>1565</v>
      </c>
      <c r="B541">
        <v>0.55738669556042664</v>
      </c>
    </row>
    <row r="542" spans="1:2" x14ac:dyDescent="0.2">
      <c r="A542">
        <v>1775</v>
      </c>
      <c r="B542">
        <v>0.55754132479057106</v>
      </c>
    </row>
    <row r="543" spans="1:2" x14ac:dyDescent="0.2">
      <c r="A543">
        <v>1354</v>
      </c>
      <c r="B543">
        <v>0.55770147922204405</v>
      </c>
    </row>
    <row r="544" spans="1:2" x14ac:dyDescent="0.2">
      <c r="A544">
        <v>1503</v>
      </c>
      <c r="B544">
        <v>0.55887531152990322</v>
      </c>
    </row>
    <row r="545" spans="1:2" x14ac:dyDescent="0.2">
      <c r="A545">
        <v>1404</v>
      </c>
      <c r="B545">
        <v>0.56008731944992873</v>
      </c>
    </row>
    <row r="546" spans="1:2" x14ac:dyDescent="0.2">
      <c r="A546">
        <v>1605</v>
      </c>
      <c r="B546">
        <v>0.56025735668605881</v>
      </c>
    </row>
    <row r="547" spans="1:2" x14ac:dyDescent="0.2">
      <c r="A547">
        <v>1688</v>
      </c>
      <c r="B547">
        <v>0.56188785407633224</v>
      </c>
    </row>
    <row r="548" spans="1:2" x14ac:dyDescent="0.2">
      <c r="A548">
        <v>1944</v>
      </c>
      <c r="B548">
        <v>0.56391627513211384</v>
      </c>
    </row>
    <row r="549" spans="1:2" x14ac:dyDescent="0.2">
      <c r="A549">
        <v>1802</v>
      </c>
      <c r="B549">
        <v>0.56528253758121916</v>
      </c>
    </row>
    <row r="550" spans="1:2" x14ac:dyDescent="0.2">
      <c r="A550">
        <v>1011</v>
      </c>
      <c r="B550">
        <v>0.56533743315411167</v>
      </c>
    </row>
    <row r="551" spans="1:2" x14ac:dyDescent="0.2">
      <c r="A551">
        <v>1904</v>
      </c>
      <c r="B551">
        <v>0.56589147818822283</v>
      </c>
    </row>
    <row r="552" spans="1:2" x14ac:dyDescent="0.2">
      <c r="A552">
        <v>1921</v>
      </c>
      <c r="B552">
        <v>0.56591022610231956</v>
      </c>
    </row>
    <row r="553" spans="1:2" x14ac:dyDescent="0.2">
      <c r="A553">
        <v>1865</v>
      </c>
      <c r="B553">
        <v>0.5673413731126653</v>
      </c>
    </row>
    <row r="554" spans="1:2" x14ac:dyDescent="0.2">
      <c r="A554">
        <v>1702</v>
      </c>
      <c r="B554">
        <v>0.56907589101462586</v>
      </c>
    </row>
    <row r="555" spans="1:2" x14ac:dyDescent="0.2">
      <c r="A555">
        <v>1388</v>
      </c>
      <c r="B555">
        <v>0.57062661553599525</v>
      </c>
    </row>
    <row r="556" spans="1:2" x14ac:dyDescent="0.2">
      <c r="A556">
        <v>1310</v>
      </c>
      <c r="B556">
        <v>0.57130334291068041</v>
      </c>
    </row>
    <row r="557" spans="1:2" x14ac:dyDescent="0.2">
      <c r="A557">
        <v>1845</v>
      </c>
      <c r="B557">
        <v>0.57208230701852036</v>
      </c>
    </row>
    <row r="558" spans="1:2" x14ac:dyDescent="0.2">
      <c r="A558">
        <v>1637</v>
      </c>
      <c r="B558">
        <v>0.57378076800621991</v>
      </c>
    </row>
    <row r="559" spans="1:2" x14ac:dyDescent="0.2">
      <c r="A559">
        <v>1350</v>
      </c>
      <c r="B559">
        <v>0.57408598004312328</v>
      </c>
    </row>
    <row r="560" spans="1:2" x14ac:dyDescent="0.2">
      <c r="A560">
        <v>1085</v>
      </c>
      <c r="B560">
        <v>0.57468461588875941</v>
      </c>
    </row>
    <row r="561" spans="1:2" x14ac:dyDescent="0.2">
      <c r="A561">
        <v>1641</v>
      </c>
      <c r="B561">
        <v>0.57646791171530121</v>
      </c>
    </row>
    <row r="562" spans="1:2" x14ac:dyDescent="0.2">
      <c r="A562">
        <v>1356</v>
      </c>
      <c r="B562">
        <v>0.57666217613714632</v>
      </c>
    </row>
    <row r="563" spans="1:2" x14ac:dyDescent="0.2">
      <c r="A563">
        <v>1297</v>
      </c>
      <c r="B563">
        <v>0.57696623869790353</v>
      </c>
    </row>
    <row r="564" spans="1:2" x14ac:dyDescent="0.2">
      <c r="A564">
        <v>1601</v>
      </c>
      <c r="B564">
        <v>0.57786431533227089</v>
      </c>
    </row>
    <row r="565" spans="1:2" x14ac:dyDescent="0.2">
      <c r="A565">
        <v>1449</v>
      </c>
      <c r="B565">
        <v>0.57792683199071682</v>
      </c>
    </row>
    <row r="566" spans="1:2" x14ac:dyDescent="0.2">
      <c r="A566">
        <v>1274</v>
      </c>
      <c r="B566">
        <v>0.57807181239444727</v>
      </c>
    </row>
    <row r="567" spans="1:2" x14ac:dyDescent="0.2">
      <c r="A567">
        <v>1249</v>
      </c>
      <c r="B567">
        <v>0.57853029260159572</v>
      </c>
    </row>
    <row r="568" spans="1:2" x14ac:dyDescent="0.2">
      <c r="A568">
        <v>1409</v>
      </c>
      <c r="B568">
        <v>0.57862848405149137</v>
      </c>
    </row>
    <row r="569" spans="1:2" x14ac:dyDescent="0.2">
      <c r="A569">
        <v>1536</v>
      </c>
      <c r="B569">
        <v>0.58029565832869678</v>
      </c>
    </row>
    <row r="570" spans="1:2" x14ac:dyDescent="0.2">
      <c r="A570">
        <v>1689</v>
      </c>
      <c r="B570">
        <v>0.58237707651442827</v>
      </c>
    </row>
    <row r="571" spans="1:2" x14ac:dyDescent="0.2">
      <c r="A571">
        <v>1445</v>
      </c>
      <c r="B571">
        <v>0.58353851878607854</v>
      </c>
    </row>
    <row r="572" spans="1:2" x14ac:dyDescent="0.2">
      <c r="A572">
        <v>1666</v>
      </c>
      <c r="B572">
        <v>0.58615439331717945</v>
      </c>
    </row>
    <row r="573" spans="1:2" x14ac:dyDescent="0.2">
      <c r="A573">
        <v>1055</v>
      </c>
      <c r="B573">
        <v>0.58782259339437992</v>
      </c>
    </row>
    <row r="574" spans="1:2" x14ac:dyDescent="0.2">
      <c r="A574">
        <v>1899</v>
      </c>
      <c r="B574">
        <v>0.58888185117064906</v>
      </c>
    </row>
    <row r="575" spans="1:2" x14ac:dyDescent="0.2">
      <c r="A575">
        <v>1199</v>
      </c>
      <c r="B575">
        <v>0.58964883311368554</v>
      </c>
    </row>
    <row r="576" spans="1:2" x14ac:dyDescent="0.2">
      <c r="A576">
        <v>1365</v>
      </c>
      <c r="B576">
        <v>0.59000570263827656</v>
      </c>
    </row>
    <row r="577" spans="1:2" x14ac:dyDescent="0.2">
      <c r="A577">
        <v>1081</v>
      </c>
      <c r="B577">
        <v>0.59146055095060757</v>
      </c>
    </row>
    <row r="578" spans="1:2" x14ac:dyDescent="0.2">
      <c r="A578">
        <v>1887</v>
      </c>
      <c r="B578">
        <v>0.59209714407144909</v>
      </c>
    </row>
    <row r="579" spans="1:2" x14ac:dyDescent="0.2">
      <c r="A579">
        <v>1196</v>
      </c>
      <c r="B579">
        <v>0.59287599614262421</v>
      </c>
    </row>
    <row r="580" spans="1:2" x14ac:dyDescent="0.2">
      <c r="A580">
        <v>1387</v>
      </c>
      <c r="B580">
        <v>0.59380003714459983</v>
      </c>
    </row>
    <row r="581" spans="1:2" x14ac:dyDescent="0.2">
      <c r="A581">
        <v>1069</v>
      </c>
      <c r="B581">
        <v>0.59530548663925065</v>
      </c>
    </row>
    <row r="582" spans="1:2" x14ac:dyDescent="0.2">
      <c r="A582">
        <v>1436</v>
      </c>
      <c r="B582">
        <v>0.59540800095558566</v>
      </c>
    </row>
    <row r="583" spans="1:2" x14ac:dyDescent="0.2">
      <c r="A583">
        <v>1557</v>
      </c>
      <c r="B583">
        <v>0.59577017630575568</v>
      </c>
    </row>
    <row r="584" spans="1:2" x14ac:dyDescent="0.2">
      <c r="A584">
        <v>1589</v>
      </c>
      <c r="B584">
        <v>0.59635626574632516</v>
      </c>
    </row>
    <row r="585" spans="1:2" x14ac:dyDescent="0.2">
      <c r="A585">
        <v>1355</v>
      </c>
      <c r="B585">
        <v>0.59664990028005671</v>
      </c>
    </row>
    <row r="586" spans="1:2" x14ac:dyDescent="0.2">
      <c r="A586">
        <v>1164</v>
      </c>
      <c r="B586">
        <v>0.5971650931960466</v>
      </c>
    </row>
    <row r="587" spans="1:2" x14ac:dyDescent="0.2">
      <c r="A587">
        <v>1393</v>
      </c>
      <c r="B587">
        <v>0.59991965982978501</v>
      </c>
    </row>
    <row r="588" spans="1:2" x14ac:dyDescent="0.2">
      <c r="A588">
        <v>1499</v>
      </c>
      <c r="B588">
        <v>0.60044833964095168</v>
      </c>
    </row>
    <row r="589" spans="1:2" x14ac:dyDescent="0.2">
      <c r="A589">
        <v>1646</v>
      </c>
      <c r="B589">
        <v>0.60074303398505646</v>
      </c>
    </row>
    <row r="590" spans="1:2" x14ac:dyDescent="0.2">
      <c r="A590">
        <v>1382</v>
      </c>
      <c r="B590">
        <v>0.60314404711844471</v>
      </c>
    </row>
    <row r="591" spans="1:2" x14ac:dyDescent="0.2">
      <c r="A591">
        <v>1261</v>
      </c>
      <c r="B591">
        <v>0.60315966490350792</v>
      </c>
    </row>
    <row r="592" spans="1:2" x14ac:dyDescent="0.2">
      <c r="A592">
        <v>1056</v>
      </c>
      <c r="B592">
        <v>0.60328046909119093</v>
      </c>
    </row>
    <row r="593" spans="1:2" x14ac:dyDescent="0.2">
      <c r="A593">
        <v>1129</v>
      </c>
      <c r="B593">
        <v>0.60348601283587644</v>
      </c>
    </row>
    <row r="594" spans="1:2" x14ac:dyDescent="0.2">
      <c r="A594">
        <v>1950</v>
      </c>
      <c r="B594">
        <v>0.60351759498845703</v>
      </c>
    </row>
    <row r="595" spans="1:2" x14ac:dyDescent="0.2">
      <c r="A595">
        <v>1624</v>
      </c>
      <c r="B595">
        <v>0.60448247376013686</v>
      </c>
    </row>
    <row r="596" spans="1:2" x14ac:dyDescent="0.2">
      <c r="A596">
        <v>1824</v>
      </c>
      <c r="B596">
        <v>0.60466948767228579</v>
      </c>
    </row>
    <row r="597" spans="1:2" x14ac:dyDescent="0.2">
      <c r="A597">
        <v>1571</v>
      </c>
      <c r="B597">
        <v>0.60513370965414992</v>
      </c>
    </row>
    <row r="598" spans="1:2" x14ac:dyDescent="0.2">
      <c r="A598">
        <v>1974</v>
      </c>
      <c r="B598">
        <v>0.60742788870716258</v>
      </c>
    </row>
    <row r="599" spans="1:2" x14ac:dyDescent="0.2">
      <c r="A599">
        <v>1171</v>
      </c>
      <c r="B599">
        <v>0.60858977341814491</v>
      </c>
    </row>
    <row r="600" spans="1:2" x14ac:dyDescent="0.2">
      <c r="A600">
        <v>1531</v>
      </c>
      <c r="B600">
        <v>0.608645611276592</v>
      </c>
    </row>
    <row r="601" spans="1:2" x14ac:dyDescent="0.2">
      <c r="A601">
        <v>1538</v>
      </c>
      <c r="B601">
        <v>0.60909552326497207</v>
      </c>
    </row>
    <row r="602" spans="1:2" x14ac:dyDescent="0.2">
      <c r="A602">
        <v>1788</v>
      </c>
      <c r="B602">
        <v>0.60912848435482003</v>
      </c>
    </row>
    <row r="603" spans="1:2" x14ac:dyDescent="0.2">
      <c r="A603">
        <v>1400</v>
      </c>
      <c r="B603">
        <v>0.60936402591801409</v>
      </c>
    </row>
    <row r="604" spans="1:2" x14ac:dyDescent="0.2">
      <c r="A604">
        <v>1333</v>
      </c>
      <c r="B604">
        <v>0.61080838135443416</v>
      </c>
    </row>
    <row r="605" spans="1:2" x14ac:dyDescent="0.2">
      <c r="A605">
        <v>1970</v>
      </c>
      <c r="B605">
        <v>0.61256076873843657</v>
      </c>
    </row>
    <row r="606" spans="1:2" x14ac:dyDescent="0.2">
      <c r="A606">
        <v>1286</v>
      </c>
      <c r="B606">
        <v>0.61289382733480824</v>
      </c>
    </row>
    <row r="607" spans="1:2" x14ac:dyDescent="0.2">
      <c r="A607">
        <v>1064</v>
      </c>
      <c r="B607">
        <v>0.61398534110299818</v>
      </c>
    </row>
    <row r="608" spans="1:2" x14ac:dyDescent="0.2">
      <c r="A608">
        <v>1037</v>
      </c>
      <c r="B608">
        <v>0.6142338586342948</v>
      </c>
    </row>
    <row r="609" spans="1:2" x14ac:dyDescent="0.2">
      <c r="A609">
        <v>1410</v>
      </c>
      <c r="B609">
        <v>0.61515119443258703</v>
      </c>
    </row>
    <row r="610" spans="1:2" x14ac:dyDescent="0.2">
      <c r="A610">
        <v>1408</v>
      </c>
      <c r="B610">
        <v>0.61922919450797342</v>
      </c>
    </row>
    <row r="611" spans="1:2" x14ac:dyDescent="0.2">
      <c r="A611">
        <v>1918</v>
      </c>
      <c r="B611">
        <v>0.62094918424249823</v>
      </c>
    </row>
    <row r="612" spans="1:2" x14ac:dyDescent="0.2">
      <c r="A612">
        <v>1778</v>
      </c>
      <c r="B612">
        <v>0.6257412528610945</v>
      </c>
    </row>
    <row r="613" spans="1:2" x14ac:dyDescent="0.2">
      <c r="A613">
        <v>1617</v>
      </c>
      <c r="B613">
        <v>0.62774545595221332</v>
      </c>
    </row>
    <row r="614" spans="1:2" x14ac:dyDescent="0.2">
      <c r="A614">
        <v>1682</v>
      </c>
      <c r="B614">
        <v>0.62780190978571626</v>
      </c>
    </row>
    <row r="615" spans="1:2" x14ac:dyDescent="0.2">
      <c r="A615">
        <v>1924</v>
      </c>
      <c r="B615">
        <v>0.62832571604203824</v>
      </c>
    </row>
    <row r="616" spans="1:2" x14ac:dyDescent="0.2">
      <c r="A616">
        <v>1106</v>
      </c>
      <c r="B616">
        <v>0.62853135191420562</v>
      </c>
    </row>
    <row r="617" spans="1:2" x14ac:dyDescent="0.2">
      <c r="A617">
        <v>1849</v>
      </c>
      <c r="B617">
        <v>0.62864506940546849</v>
      </c>
    </row>
    <row r="618" spans="1:2" x14ac:dyDescent="0.2">
      <c r="A618">
        <v>1533</v>
      </c>
      <c r="B618">
        <v>0.62998816995989937</v>
      </c>
    </row>
    <row r="619" spans="1:2" x14ac:dyDescent="0.2">
      <c r="A619">
        <v>1812</v>
      </c>
      <c r="B619">
        <v>0.63028176277554504</v>
      </c>
    </row>
    <row r="620" spans="1:2" x14ac:dyDescent="0.2">
      <c r="A620">
        <v>1643</v>
      </c>
      <c r="B620">
        <v>0.63037518470138088</v>
      </c>
    </row>
    <row r="621" spans="1:2" x14ac:dyDescent="0.2">
      <c r="A621">
        <v>1854</v>
      </c>
      <c r="B621">
        <v>0.63221393969654316</v>
      </c>
    </row>
    <row r="622" spans="1:2" x14ac:dyDescent="0.2">
      <c r="A622">
        <v>1000</v>
      </c>
      <c r="B622">
        <v>0.6333410582397031</v>
      </c>
    </row>
    <row r="623" spans="1:2" x14ac:dyDescent="0.2">
      <c r="A623">
        <v>1858</v>
      </c>
      <c r="B623">
        <v>0.63438400438418363</v>
      </c>
    </row>
    <row r="624" spans="1:2" x14ac:dyDescent="0.2">
      <c r="A624">
        <v>1797</v>
      </c>
      <c r="B624">
        <v>0.634617100534556</v>
      </c>
    </row>
    <row r="625" spans="1:2" x14ac:dyDescent="0.2">
      <c r="A625">
        <v>1287</v>
      </c>
      <c r="B625">
        <v>0.63468964167034669</v>
      </c>
    </row>
    <row r="626" spans="1:2" x14ac:dyDescent="0.2">
      <c r="A626">
        <v>1183</v>
      </c>
      <c r="B626">
        <v>0.63496069996922</v>
      </c>
    </row>
    <row r="627" spans="1:2" x14ac:dyDescent="0.2">
      <c r="A627">
        <v>1822</v>
      </c>
      <c r="B627">
        <v>0.63542473741513372</v>
      </c>
    </row>
    <row r="628" spans="1:2" x14ac:dyDescent="0.2">
      <c r="A628">
        <v>1986</v>
      </c>
      <c r="B628">
        <v>0.63622165744721082</v>
      </c>
    </row>
    <row r="629" spans="1:2" x14ac:dyDescent="0.2">
      <c r="A629">
        <v>1370</v>
      </c>
      <c r="B629">
        <v>0.63629401839419186</v>
      </c>
    </row>
    <row r="630" spans="1:2" x14ac:dyDescent="0.2">
      <c r="A630">
        <v>1360</v>
      </c>
      <c r="B630">
        <v>0.6367926290656899</v>
      </c>
    </row>
    <row r="631" spans="1:2" x14ac:dyDescent="0.2">
      <c r="A631">
        <v>1395</v>
      </c>
      <c r="B631">
        <v>0.63683603173652692</v>
      </c>
    </row>
    <row r="632" spans="1:2" x14ac:dyDescent="0.2">
      <c r="A632">
        <v>1842</v>
      </c>
      <c r="B632">
        <v>0.63698930519667563</v>
      </c>
    </row>
    <row r="633" spans="1:2" x14ac:dyDescent="0.2">
      <c r="A633">
        <v>1319</v>
      </c>
      <c r="B633">
        <v>0.63710832763338787</v>
      </c>
    </row>
    <row r="634" spans="1:2" x14ac:dyDescent="0.2">
      <c r="A634">
        <v>1483</v>
      </c>
      <c r="B634">
        <v>0.63716052993617533</v>
      </c>
    </row>
    <row r="635" spans="1:2" x14ac:dyDescent="0.2">
      <c r="A635">
        <v>1498</v>
      </c>
      <c r="B635">
        <v>0.63720125259803817</v>
      </c>
    </row>
    <row r="636" spans="1:2" x14ac:dyDescent="0.2">
      <c r="A636">
        <v>1721</v>
      </c>
      <c r="B636">
        <v>0.63725534626693481</v>
      </c>
    </row>
    <row r="637" spans="1:2" x14ac:dyDescent="0.2">
      <c r="A637">
        <v>1696</v>
      </c>
      <c r="B637">
        <v>0.63843414211216631</v>
      </c>
    </row>
    <row r="638" spans="1:2" x14ac:dyDescent="0.2">
      <c r="A638">
        <v>1633</v>
      </c>
      <c r="B638">
        <v>0.64132712113260892</v>
      </c>
    </row>
    <row r="639" spans="1:2" x14ac:dyDescent="0.2">
      <c r="A639">
        <v>1943</v>
      </c>
      <c r="B639">
        <v>0.64209049921973771</v>
      </c>
    </row>
    <row r="640" spans="1:2" x14ac:dyDescent="0.2">
      <c r="A640">
        <v>1300</v>
      </c>
      <c r="B640">
        <v>0.64243399153006864</v>
      </c>
    </row>
    <row r="641" spans="1:2" x14ac:dyDescent="0.2">
      <c r="A641">
        <v>1010</v>
      </c>
      <c r="B641">
        <v>0.64309056906774109</v>
      </c>
    </row>
    <row r="642" spans="1:2" x14ac:dyDescent="0.2">
      <c r="A642">
        <v>1764</v>
      </c>
      <c r="B642">
        <v>0.64532759283675922</v>
      </c>
    </row>
    <row r="643" spans="1:2" x14ac:dyDescent="0.2">
      <c r="A643">
        <v>1068</v>
      </c>
      <c r="B643">
        <v>0.64649136776516047</v>
      </c>
    </row>
    <row r="644" spans="1:2" x14ac:dyDescent="0.2">
      <c r="A644">
        <v>1046</v>
      </c>
      <c r="B644">
        <v>0.64665370530425326</v>
      </c>
    </row>
    <row r="645" spans="1:2" x14ac:dyDescent="0.2">
      <c r="A645">
        <v>1507</v>
      </c>
      <c r="B645">
        <v>0.64681522163308802</v>
      </c>
    </row>
    <row r="646" spans="1:2" x14ac:dyDescent="0.2">
      <c r="A646">
        <v>1293</v>
      </c>
      <c r="B646">
        <v>0.64727668765645963</v>
      </c>
    </row>
    <row r="647" spans="1:2" x14ac:dyDescent="0.2">
      <c r="A647">
        <v>1512</v>
      </c>
      <c r="B647">
        <v>0.64807603698236094</v>
      </c>
    </row>
    <row r="648" spans="1:2" x14ac:dyDescent="0.2">
      <c r="A648">
        <v>1593</v>
      </c>
      <c r="B648">
        <v>0.64957479018980246</v>
      </c>
    </row>
    <row r="649" spans="1:2" x14ac:dyDescent="0.2">
      <c r="A649">
        <v>1272</v>
      </c>
      <c r="B649">
        <v>0.65071540920182191</v>
      </c>
    </row>
    <row r="650" spans="1:2" x14ac:dyDescent="0.2">
      <c r="A650">
        <v>1697</v>
      </c>
      <c r="B650">
        <v>0.65170738450710686</v>
      </c>
    </row>
    <row r="651" spans="1:2" x14ac:dyDescent="0.2">
      <c r="A651">
        <v>1131</v>
      </c>
      <c r="B651">
        <v>0.65192953671312326</v>
      </c>
    </row>
    <row r="652" spans="1:2" x14ac:dyDescent="0.2">
      <c r="A652">
        <v>1412</v>
      </c>
      <c r="B652">
        <v>0.65205163545134448</v>
      </c>
    </row>
    <row r="653" spans="1:2" x14ac:dyDescent="0.2">
      <c r="A653">
        <v>1194</v>
      </c>
      <c r="B653">
        <v>0.65518365201125572</v>
      </c>
    </row>
    <row r="654" spans="1:2" x14ac:dyDescent="0.2">
      <c r="A654">
        <v>1151</v>
      </c>
      <c r="B654">
        <v>0.65527368327194058</v>
      </c>
    </row>
    <row r="655" spans="1:2" x14ac:dyDescent="0.2">
      <c r="A655">
        <v>1336</v>
      </c>
      <c r="B655">
        <v>0.65554867114919868</v>
      </c>
    </row>
    <row r="656" spans="1:2" x14ac:dyDescent="0.2">
      <c r="A656">
        <v>1437</v>
      </c>
      <c r="B656">
        <v>0.65560575298834112</v>
      </c>
    </row>
    <row r="657" spans="1:2" x14ac:dyDescent="0.2">
      <c r="A657">
        <v>1476</v>
      </c>
      <c r="B657">
        <v>0.65683704813643518</v>
      </c>
    </row>
    <row r="658" spans="1:2" x14ac:dyDescent="0.2">
      <c r="A658">
        <v>1769</v>
      </c>
      <c r="B658">
        <v>0.65746426934694258</v>
      </c>
    </row>
    <row r="659" spans="1:2" x14ac:dyDescent="0.2">
      <c r="A659">
        <v>1139</v>
      </c>
      <c r="B659">
        <v>0.6584009800220284</v>
      </c>
    </row>
    <row r="660" spans="1:2" x14ac:dyDescent="0.2">
      <c r="A660">
        <v>1636</v>
      </c>
      <c r="B660">
        <v>0.66158461783349343</v>
      </c>
    </row>
    <row r="661" spans="1:2" x14ac:dyDescent="0.2">
      <c r="A661">
        <v>1831</v>
      </c>
      <c r="B661">
        <v>0.66332217805210814</v>
      </c>
    </row>
    <row r="662" spans="1:2" x14ac:dyDescent="0.2">
      <c r="A662">
        <v>1265</v>
      </c>
      <c r="B662">
        <v>0.66436893440600031</v>
      </c>
    </row>
    <row r="663" spans="1:2" x14ac:dyDescent="0.2">
      <c r="A663">
        <v>1718</v>
      </c>
      <c r="B663">
        <v>0.6650684438522293</v>
      </c>
    </row>
    <row r="664" spans="1:2" x14ac:dyDescent="0.2">
      <c r="A664">
        <v>1250</v>
      </c>
      <c r="B664">
        <v>0.66685291609251762</v>
      </c>
    </row>
    <row r="665" spans="1:2" x14ac:dyDescent="0.2">
      <c r="A665">
        <v>1569</v>
      </c>
      <c r="B665">
        <v>0.66732522442580477</v>
      </c>
    </row>
    <row r="666" spans="1:2" x14ac:dyDescent="0.2">
      <c r="A666">
        <v>1112</v>
      </c>
      <c r="B666">
        <v>0.66860181861459211</v>
      </c>
    </row>
    <row r="667" spans="1:2" x14ac:dyDescent="0.2">
      <c r="A667">
        <v>1607</v>
      </c>
      <c r="B667">
        <v>0.66905973976181454</v>
      </c>
    </row>
    <row r="668" spans="1:2" x14ac:dyDescent="0.2">
      <c r="A668">
        <v>1105</v>
      </c>
      <c r="B668">
        <v>0.67025596361129547</v>
      </c>
    </row>
    <row r="669" spans="1:2" x14ac:dyDescent="0.2">
      <c r="A669">
        <v>1525</v>
      </c>
      <c r="B669">
        <v>0.67114629216903898</v>
      </c>
    </row>
    <row r="670" spans="1:2" x14ac:dyDescent="0.2">
      <c r="A670">
        <v>1798</v>
      </c>
      <c r="B670">
        <v>0.67174720459752357</v>
      </c>
    </row>
    <row r="671" spans="1:2" x14ac:dyDescent="0.2">
      <c r="A671">
        <v>1146</v>
      </c>
      <c r="B671">
        <v>0.67182602430841298</v>
      </c>
    </row>
    <row r="672" spans="1:2" x14ac:dyDescent="0.2">
      <c r="A672">
        <v>1161</v>
      </c>
      <c r="B672">
        <v>0.67468201512731174</v>
      </c>
    </row>
    <row r="673" spans="1:2" x14ac:dyDescent="0.2">
      <c r="A673">
        <v>1710</v>
      </c>
      <c r="B673">
        <v>0.67568880381709218</v>
      </c>
    </row>
    <row r="674" spans="1:2" x14ac:dyDescent="0.2">
      <c r="A674">
        <v>1207</v>
      </c>
      <c r="B674">
        <v>0.67635589816903829</v>
      </c>
    </row>
    <row r="675" spans="1:2" x14ac:dyDescent="0.2">
      <c r="A675">
        <v>1528</v>
      </c>
      <c r="B675">
        <v>0.67635980751710068</v>
      </c>
    </row>
    <row r="676" spans="1:2" x14ac:dyDescent="0.2">
      <c r="A676">
        <v>1789</v>
      </c>
      <c r="B676">
        <v>0.67692745639575547</v>
      </c>
    </row>
    <row r="677" spans="1:2" x14ac:dyDescent="0.2">
      <c r="A677">
        <v>1510</v>
      </c>
      <c r="B677">
        <v>0.67695517824341367</v>
      </c>
    </row>
    <row r="678" spans="1:2" x14ac:dyDescent="0.2">
      <c r="A678">
        <v>1276</v>
      </c>
      <c r="B678">
        <v>0.67760606740671858</v>
      </c>
    </row>
    <row r="679" spans="1:2" x14ac:dyDescent="0.2">
      <c r="A679">
        <v>1559</v>
      </c>
      <c r="B679">
        <v>0.6794706690561706</v>
      </c>
    </row>
    <row r="680" spans="1:2" x14ac:dyDescent="0.2">
      <c r="A680">
        <v>1951</v>
      </c>
      <c r="B680">
        <v>0.68051670564321798</v>
      </c>
    </row>
    <row r="681" spans="1:2" x14ac:dyDescent="0.2">
      <c r="A681">
        <v>1208</v>
      </c>
      <c r="B681">
        <v>0.68081371611745944</v>
      </c>
    </row>
    <row r="682" spans="1:2" x14ac:dyDescent="0.2">
      <c r="A682">
        <v>1612</v>
      </c>
      <c r="B682">
        <v>0.68127566550278473</v>
      </c>
    </row>
    <row r="683" spans="1:2" x14ac:dyDescent="0.2">
      <c r="A683">
        <v>1213</v>
      </c>
      <c r="B683">
        <v>0.68142055785402633</v>
      </c>
    </row>
    <row r="684" spans="1:2" x14ac:dyDescent="0.2">
      <c r="A684">
        <v>1575</v>
      </c>
      <c r="B684">
        <v>0.68171502575271048</v>
      </c>
    </row>
    <row r="685" spans="1:2" x14ac:dyDescent="0.2">
      <c r="A685">
        <v>1050</v>
      </c>
      <c r="B685">
        <v>0.68273224139820798</v>
      </c>
    </row>
    <row r="686" spans="1:2" x14ac:dyDescent="0.2">
      <c r="A686">
        <v>1182</v>
      </c>
      <c r="B686">
        <v>0.68344958869486017</v>
      </c>
    </row>
    <row r="687" spans="1:2" x14ac:dyDescent="0.2">
      <c r="A687">
        <v>1754</v>
      </c>
      <c r="B687">
        <v>0.68490871885355586</v>
      </c>
    </row>
    <row r="688" spans="1:2" x14ac:dyDescent="0.2">
      <c r="A688">
        <v>1283</v>
      </c>
      <c r="B688">
        <v>0.68619495822974153</v>
      </c>
    </row>
    <row r="689" spans="1:2" x14ac:dyDescent="0.2">
      <c r="A689">
        <v>1015</v>
      </c>
      <c r="B689">
        <v>0.68675901602127132</v>
      </c>
    </row>
    <row r="690" spans="1:2" x14ac:dyDescent="0.2">
      <c r="A690">
        <v>1134</v>
      </c>
      <c r="B690">
        <v>0.68678861159618287</v>
      </c>
    </row>
    <row r="691" spans="1:2" x14ac:dyDescent="0.2">
      <c r="A691">
        <v>1264</v>
      </c>
      <c r="B691">
        <v>0.68739079911185685</v>
      </c>
    </row>
    <row r="692" spans="1:2" x14ac:dyDescent="0.2">
      <c r="A692">
        <v>1392</v>
      </c>
      <c r="B692">
        <v>0.68762453722763572</v>
      </c>
    </row>
    <row r="693" spans="1:2" x14ac:dyDescent="0.2">
      <c r="A693">
        <v>1635</v>
      </c>
      <c r="B693">
        <v>0.69029488353002688</v>
      </c>
    </row>
    <row r="694" spans="1:2" x14ac:dyDescent="0.2">
      <c r="A694">
        <v>1111</v>
      </c>
      <c r="B694">
        <v>0.6907425855446242</v>
      </c>
    </row>
    <row r="695" spans="1:2" x14ac:dyDescent="0.2">
      <c r="A695">
        <v>1760</v>
      </c>
      <c r="B695">
        <v>0.69131791300794732</v>
      </c>
    </row>
    <row r="696" spans="1:2" x14ac:dyDescent="0.2">
      <c r="A696">
        <v>1126</v>
      </c>
      <c r="B696">
        <v>0.69180590086491256</v>
      </c>
    </row>
    <row r="697" spans="1:2" x14ac:dyDescent="0.2">
      <c r="A697">
        <v>1325</v>
      </c>
      <c r="B697">
        <v>0.69249784204601139</v>
      </c>
    </row>
    <row r="698" spans="1:2" x14ac:dyDescent="0.2">
      <c r="A698">
        <v>1175</v>
      </c>
      <c r="B698">
        <v>0.69272459958317845</v>
      </c>
    </row>
    <row r="699" spans="1:2" x14ac:dyDescent="0.2">
      <c r="A699">
        <v>1102</v>
      </c>
      <c r="B699">
        <v>0.6942024019116958</v>
      </c>
    </row>
    <row r="700" spans="1:2" x14ac:dyDescent="0.2">
      <c r="A700">
        <v>1147</v>
      </c>
      <c r="B700">
        <v>0.69433296395560407</v>
      </c>
    </row>
    <row r="701" spans="1:2" x14ac:dyDescent="0.2">
      <c r="A701">
        <v>1246</v>
      </c>
      <c r="B701">
        <v>0.69667731015359868</v>
      </c>
    </row>
    <row r="702" spans="1:2" x14ac:dyDescent="0.2">
      <c r="A702">
        <v>1866</v>
      </c>
      <c r="B702">
        <v>0.69848961650297481</v>
      </c>
    </row>
    <row r="703" spans="1:2" x14ac:dyDescent="0.2">
      <c r="A703">
        <v>1153</v>
      </c>
      <c r="B703">
        <v>0.6987810189785717</v>
      </c>
    </row>
    <row r="704" spans="1:2" x14ac:dyDescent="0.2">
      <c r="A704">
        <v>1101</v>
      </c>
      <c r="B704">
        <v>0.69977874067031043</v>
      </c>
    </row>
    <row r="705" spans="1:2" x14ac:dyDescent="0.2">
      <c r="A705">
        <v>1730</v>
      </c>
      <c r="B705">
        <v>0.70084934439384494</v>
      </c>
    </row>
    <row r="706" spans="1:2" x14ac:dyDescent="0.2">
      <c r="A706">
        <v>1585</v>
      </c>
      <c r="B706">
        <v>0.70186072126562382</v>
      </c>
    </row>
    <row r="707" spans="1:2" x14ac:dyDescent="0.2">
      <c r="A707">
        <v>1450</v>
      </c>
      <c r="B707">
        <v>0.70837034882342631</v>
      </c>
    </row>
    <row r="708" spans="1:2" x14ac:dyDescent="0.2">
      <c r="A708">
        <v>1848</v>
      </c>
      <c r="B708">
        <v>0.70841070641620418</v>
      </c>
    </row>
    <row r="709" spans="1:2" x14ac:dyDescent="0.2">
      <c r="A709">
        <v>1526</v>
      </c>
      <c r="B709">
        <v>0.70952735028527292</v>
      </c>
    </row>
    <row r="710" spans="1:2" x14ac:dyDescent="0.2">
      <c r="A710">
        <v>1198</v>
      </c>
      <c r="B710">
        <v>0.71453629048940082</v>
      </c>
    </row>
    <row r="711" spans="1:2" x14ac:dyDescent="0.2">
      <c r="A711">
        <v>1087</v>
      </c>
      <c r="B711">
        <v>0.71471093518521167</v>
      </c>
    </row>
    <row r="712" spans="1:2" x14ac:dyDescent="0.2">
      <c r="A712">
        <v>1340</v>
      </c>
      <c r="B712">
        <v>0.71598780468709833</v>
      </c>
    </row>
    <row r="713" spans="1:2" x14ac:dyDescent="0.2">
      <c r="A713">
        <v>1994</v>
      </c>
      <c r="B713">
        <v>0.71626103281274223</v>
      </c>
    </row>
    <row r="714" spans="1:2" x14ac:dyDescent="0.2">
      <c r="A714">
        <v>1888</v>
      </c>
      <c r="B714">
        <v>0.72043837071997996</v>
      </c>
    </row>
    <row r="715" spans="1:2" x14ac:dyDescent="0.2">
      <c r="A715">
        <v>1978</v>
      </c>
      <c r="B715">
        <v>0.72058613633029411</v>
      </c>
    </row>
    <row r="716" spans="1:2" x14ac:dyDescent="0.2">
      <c r="A716">
        <v>1316</v>
      </c>
      <c r="B716">
        <v>0.72313693949643232</v>
      </c>
    </row>
    <row r="717" spans="1:2" x14ac:dyDescent="0.2">
      <c r="A717">
        <v>1317</v>
      </c>
      <c r="B717">
        <v>0.72317627577336874</v>
      </c>
    </row>
    <row r="718" spans="1:2" x14ac:dyDescent="0.2">
      <c r="A718">
        <v>1901</v>
      </c>
      <c r="B718">
        <v>0.72379384364618304</v>
      </c>
    </row>
    <row r="719" spans="1:2" x14ac:dyDescent="0.2">
      <c r="A719">
        <v>1690</v>
      </c>
      <c r="B719">
        <v>0.72393477273869256</v>
      </c>
    </row>
    <row r="720" spans="1:2" x14ac:dyDescent="0.2">
      <c r="A720">
        <v>1550</v>
      </c>
      <c r="B720">
        <v>0.72654615260822364</v>
      </c>
    </row>
    <row r="721" spans="1:2" x14ac:dyDescent="0.2">
      <c r="A721">
        <v>1041</v>
      </c>
      <c r="B721">
        <v>0.72695964997952567</v>
      </c>
    </row>
    <row r="722" spans="1:2" x14ac:dyDescent="0.2">
      <c r="A722">
        <v>1570</v>
      </c>
      <c r="B722">
        <v>0.72755024708831251</v>
      </c>
    </row>
    <row r="723" spans="1:2" x14ac:dyDescent="0.2">
      <c r="A723">
        <v>1159</v>
      </c>
      <c r="B723">
        <v>0.72977713756572049</v>
      </c>
    </row>
    <row r="724" spans="1:2" x14ac:dyDescent="0.2">
      <c r="A724">
        <v>1726</v>
      </c>
      <c r="B724">
        <v>0.73076265107739202</v>
      </c>
    </row>
    <row r="725" spans="1:2" x14ac:dyDescent="0.2">
      <c r="A725">
        <v>1902</v>
      </c>
      <c r="B725">
        <v>0.73178977950387469</v>
      </c>
    </row>
    <row r="726" spans="1:2" x14ac:dyDescent="0.2">
      <c r="A726">
        <v>1067</v>
      </c>
      <c r="B726">
        <v>0.73202952213335182</v>
      </c>
    </row>
    <row r="727" spans="1:2" x14ac:dyDescent="0.2">
      <c r="A727">
        <v>1967</v>
      </c>
      <c r="B727">
        <v>0.73209515981358231</v>
      </c>
    </row>
    <row r="728" spans="1:2" x14ac:dyDescent="0.2">
      <c r="A728">
        <v>1017</v>
      </c>
      <c r="B728">
        <v>0.73219683390938928</v>
      </c>
    </row>
    <row r="729" spans="1:2" x14ac:dyDescent="0.2">
      <c r="A729">
        <v>1378</v>
      </c>
      <c r="B729">
        <v>0.73243136558462785</v>
      </c>
    </row>
    <row r="730" spans="1:2" x14ac:dyDescent="0.2">
      <c r="A730">
        <v>1049</v>
      </c>
      <c r="B730">
        <v>0.73279454966071145</v>
      </c>
    </row>
    <row r="731" spans="1:2" x14ac:dyDescent="0.2">
      <c r="A731">
        <v>1071</v>
      </c>
      <c r="B731">
        <v>0.73584538718805659</v>
      </c>
    </row>
    <row r="732" spans="1:2" x14ac:dyDescent="0.2">
      <c r="A732">
        <v>1846</v>
      </c>
      <c r="B732">
        <v>0.73787767631508727</v>
      </c>
    </row>
    <row r="733" spans="1:2" x14ac:dyDescent="0.2">
      <c r="A733">
        <v>1884</v>
      </c>
      <c r="B733">
        <v>0.73959788052393549</v>
      </c>
    </row>
    <row r="734" spans="1:2" x14ac:dyDescent="0.2">
      <c r="A734">
        <v>1338</v>
      </c>
      <c r="B734">
        <v>0.74066366775242654</v>
      </c>
    </row>
    <row r="735" spans="1:2" x14ac:dyDescent="0.2">
      <c r="A735">
        <v>1968</v>
      </c>
      <c r="B735">
        <v>0.74210478408654201</v>
      </c>
    </row>
    <row r="736" spans="1:2" x14ac:dyDescent="0.2">
      <c r="A736">
        <v>1821</v>
      </c>
      <c r="B736">
        <v>0.74228295698455804</v>
      </c>
    </row>
    <row r="737" spans="1:2" x14ac:dyDescent="0.2">
      <c r="A737">
        <v>1229</v>
      </c>
      <c r="B737">
        <v>0.74289298758638711</v>
      </c>
    </row>
    <row r="738" spans="1:2" x14ac:dyDescent="0.2">
      <c r="A738">
        <v>1191</v>
      </c>
      <c r="B738">
        <v>0.74307866093472164</v>
      </c>
    </row>
    <row r="739" spans="1:2" x14ac:dyDescent="0.2">
      <c r="A739">
        <v>1990</v>
      </c>
      <c r="B739">
        <v>0.74353854199301361</v>
      </c>
    </row>
    <row r="740" spans="1:2" x14ac:dyDescent="0.2">
      <c r="A740">
        <v>1029</v>
      </c>
      <c r="B740">
        <v>0.74488623554440825</v>
      </c>
    </row>
    <row r="741" spans="1:2" x14ac:dyDescent="0.2">
      <c r="A741">
        <v>1762</v>
      </c>
      <c r="B741">
        <v>0.7464292435805292</v>
      </c>
    </row>
    <row r="742" spans="1:2" x14ac:dyDescent="0.2">
      <c r="A742">
        <v>1411</v>
      </c>
      <c r="B742">
        <v>0.74733177566510978</v>
      </c>
    </row>
    <row r="743" spans="1:2" x14ac:dyDescent="0.2">
      <c r="A743">
        <v>1012</v>
      </c>
      <c r="B743">
        <v>0.74832295822661854</v>
      </c>
    </row>
    <row r="744" spans="1:2" x14ac:dyDescent="0.2">
      <c r="A744">
        <v>1204</v>
      </c>
      <c r="B744">
        <v>0.74947678345038249</v>
      </c>
    </row>
    <row r="745" spans="1:2" x14ac:dyDescent="0.2">
      <c r="A745">
        <v>1614</v>
      </c>
      <c r="B745">
        <v>0.7496082277525723</v>
      </c>
    </row>
    <row r="746" spans="1:2" x14ac:dyDescent="0.2">
      <c r="A746">
        <v>1228</v>
      </c>
      <c r="B746">
        <v>0.75078955585295493</v>
      </c>
    </row>
    <row r="747" spans="1:2" x14ac:dyDescent="0.2">
      <c r="A747">
        <v>1783</v>
      </c>
      <c r="B747">
        <v>0.75083943112112772</v>
      </c>
    </row>
    <row r="748" spans="1:2" x14ac:dyDescent="0.2">
      <c r="A748">
        <v>1573</v>
      </c>
      <c r="B748">
        <v>0.7509890969344365</v>
      </c>
    </row>
    <row r="749" spans="1:2" x14ac:dyDescent="0.2">
      <c r="A749">
        <v>1861</v>
      </c>
      <c r="B749">
        <v>0.75168564922969294</v>
      </c>
    </row>
    <row r="750" spans="1:2" x14ac:dyDescent="0.2">
      <c r="A750">
        <v>1009</v>
      </c>
      <c r="B750">
        <v>0.75233516129583622</v>
      </c>
    </row>
    <row r="751" spans="1:2" x14ac:dyDescent="0.2">
      <c r="A751">
        <v>1659</v>
      </c>
      <c r="B751">
        <v>0.75251935677984361</v>
      </c>
    </row>
    <row r="752" spans="1:2" x14ac:dyDescent="0.2">
      <c r="A752">
        <v>1284</v>
      </c>
      <c r="B752">
        <v>0.75300389637491594</v>
      </c>
    </row>
    <row r="753" spans="1:2" x14ac:dyDescent="0.2">
      <c r="A753">
        <v>1266</v>
      </c>
      <c r="B753">
        <v>0.75320043368809053</v>
      </c>
    </row>
    <row r="754" spans="1:2" x14ac:dyDescent="0.2">
      <c r="A754">
        <v>1301</v>
      </c>
      <c r="B754">
        <v>0.75592502637313208</v>
      </c>
    </row>
    <row r="755" spans="1:2" x14ac:dyDescent="0.2">
      <c r="A755">
        <v>1715</v>
      </c>
      <c r="B755">
        <v>0.75605630626752784</v>
      </c>
    </row>
    <row r="756" spans="1:2" x14ac:dyDescent="0.2">
      <c r="A756">
        <v>1375</v>
      </c>
      <c r="B756">
        <v>0.75790322161579893</v>
      </c>
    </row>
    <row r="757" spans="1:2" x14ac:dyDescent="0.2">
      <c r="A757">
        <v>1922</v>
      </c>
      <c r="B757">
        <v>0.7579377299167056</v>
      </c>
    </row>
    <row r="758" spans="1:2" x14ac:dyDescent="0.2">
      <c r="A758">
        <v>1768</v>
      </c>
      <c r="B758">
        <v>0.75810142076213871</v>
      </c>
    </row>
    <row r="759" spans="1:2" x14ac:dyDescent="0.2">
      <c r="A759">
        <v>1876</v>
      </c>
      <c r="B759">
        <v>0.75923769445711686</v>
      </c>
    </row>
    <row r="760" spans="1:2" x14ac:dyDescent="0.2">
      <c r="A760">
        <v>1346</v>
      </c>
      <c r="B760">
        <v>0.75969232775218332</v>
      </c>
    </row>
    <row r="761" spans="1:2" x14ac:dyDescent="0.2">
      <c r="A761">
        <v>1907</v>
      </c>
      <c r="B761">
        <v>0.76097416407615937</v>
      </c>
    </row>
    <row r="762" spans="1:2" x14ac:dyDescent="0.2">
      <c r="A762">
        <v>1836</v>
      </c>
      <c r="B762">
        <v>0.76126255938768495</v>
      </c>
    </row>
    <row r="763" spans="1:2" x14ac:dyDescent="0.2">
      <c r="A763">
        <v>1680</v>
      </c>
      <c r="B763">
        <v>0.76254368070241707</v>
      </c>
    </row>
    <row r="764" spans="1:2" x14ac:dyDescent="0.2">
      <c r="A764">
        <v>1583</v>
      </c>
      <c r="B764">
        <v>0.76291936927176296</v>
      </c>
    </row>
    <row r="765" spans="1:2" x14ac:dyDescent="0.2">
      <c r="A765">
        <v>1255</v>
      </c>
      <c r="B765">
        <v>0.76363051779572511</v>
      </c>
    </row>
    <row r="766" spans="1:2" x14ac:dyDescent="0.2">
      <c r="A766">
        <v>1162</v>
      </c>
      <c r="B766">
        <v>0.76365360586333397</v>
      </c>
    </row>
    <row r="767" spans="1:2" x14ac:dyDescent="0.2">
      <c r="A767">
        <v>1976</v>
      </c>
      <c r="B767">
        <v>0.76380033420178217</v>
      </c>
    </row>
    <row r="768" spans="1:2" x14ac:dyDescent="0.2">
      <c r="A768">
        <v>1781</v>
      </c>
      <c r="B768">
        <v>0.76452173399060908</v>
      </c>
    </row>
    <row r="769" spans="1:2" x14ac:dyDescent="0.2">
      <c r="A769">
        <v>1273</v>
      </c>
      <c r="B769">
        <v>0.7656349266350746</v>
      </c>
    </row>
    <row r="770" spans="1:2" x14ac:dyDescent="0.2">
      <c r="A770">
        <v>1561</v>
      </c>
      <c r="B770">
        <v>0.76725920746309562</v>
      </c>
    </row>
    <row r="771" spans="1:2" x14ac:dyDescent="0.2">
      <c r="A771">
        <v>1331</v>
      </c>
      <c r="B771">
        <v>0.76840361025157833</v>
      </c>
    </row>
    <row r="772" spans="1:2" x14ac:dyDescent="0.2">
      <c r="A772">
        <v>1638</v>
      </c>
      <c r="B772">
        <v>0.76849913305777484</v>
      </c>
    </row>
    <row r="773" spans="1:2" x14ac:dyDescent="0.2">
      <c r="A773">
        <v>1890</v>
      </c>
      <c r="B773">
        <v>0.77274258020855835</v>
      </c>
    </row>
    <row r="774" spans="1:2" x14ac:dyDescent="0.2">
      <c r="A774">
        <v>1794</v>
      </c>
      <c r="B774">
        <v>0.77403022580133263</v>
      </c>
    </row>
    <row r="775" spans="1:2" x14ac:dyDescent="0.2">
      <c r="A775">
        <v>1547</v>
      </c>
      <c r="B775">
        <v>0.77548320976806628</v>
      </c>
    </row>
    <row r="776" spans="1:2" x14ac:dyDescent="0.2">
      <c r="A776">
        <v>1206</v>
      </c>
      <c r="B776">
        <v>0.77548601184725874</v>
      </c>
    </row>
    <row r="777" spans="1:2" x14ac:dyDescent="0.2">
      <c r="A777">
        <v>1535</v>
      </c>
      <c r="B777">
        <v>0.77646990872274568</v>
      </c>
    </row>
    <row r="778" spans="1:2" x14ac:dyDescent="0.2">
      <c r="A778">
        <v>1084</v>
      </c>
      <c r="B778">
        <v>0.7787988486457913</v>
      </c>
    </row>
    <row r="779" spans="1:2" x14ac:dyDescent="0.2">
      <c r="A779">
        <v>1330</v>
      </c>
      <c r="B779">
        <v>0.77980954970539318</v>
      </c>
    </row>
    <row r="780" spans="1:2" x14ac:dyDescent="0.2">
      <c r="A780">
        <v>1660</v>
      </c>
      <c r="B780">
        <v>0.78116854442607309</v>
      </c>
    </row>
    <row r="781" spans="1:2" x14ac:dyDescent="0.2">
      <c r="A781">
        <v>1554</v>
      </c>
      <c r="B781">
        <v>0.78408984079472566</v>
      </c>
    </row>
    <row r="782" spans="1:2" x14ac:dyDescent="0.2">
      <c r="A782">
        <v>1759</v>
      </c>
      <c r="B782">
        <v>0.7842878353002084</v>
      </c>
    </row>
    <row r="783" spans="1:2" x14ac:dyDescent="0.2">
      <c r="A783">
        <v>1239</v>
      </c>
      <c r="B783">
        <v>0.78482994537497386</v>
      </c>
    </row>
    <row r="784" spans="1:2" x14ac:dyDescent="0.2">
      <c r="A784">
        <v>1415</v>
      </c>
      <c r="B784">
        <v>0.7849738242890143</v>
      </c>
    </row>
    <row r="785" spans="1:2" x14ac:dyDescent="0.2">
      <c r="A785">
        <v>1406</v>
      </c>
      <c r="B785">
        <v>0.78624331452291518</v>
      </c>
    </row>
    <row r="786" spans="1:2" x14ac:dyDescent="0.2">
      <c r="A786">
        <v>1466</v>
      </c>
      <c r="B786">
        <v>0.78689807143512769</v>
      </c>
    </row>
    <row r="787" spans="1:2" x14ac:dyDescent="0.2">
      <c r="A787">
        <v>1381</v>
      </c>
      <c r="B787">
        <v>0.78811133423601887</v>
      </c>
    </row>
    <row r="788" spans="1:2" x14ac:dyDescent="0.2">
      <c r="A788">
        <v>1587</v>
      </c>
      <c r="B788">
        <v>0.78865780289704768</v>
      </c>
    </row>
    <row r="789" spans="1:2" x14ac:dyDescent="0.2">
      <c r="A789">
        <v>1209</v>
      </c>
      <c r="B789">
        <v>0.78907078080442516</v>
      </c>
    </row>
    <row r="790" spans="1:2" x14ac:dyDescent="0.2">
      <c r="A790">
        <v>1740</v>
      </c>
      <c r="B790">
        <v>0.79197439023315164</v>
      </c>
    </row>
    <row r="791" spans="1:2" x14ac:dyDescent="0.2">
      <c r="A791">
        <v>1651</v>
      </c>
      <c r="B791">
        <v>0.79258148974172193</v>
      </c>
    </row>
    <row r="792" spans="1:2" x14ac:dyDescent="0.2">
      <c r="A792">
        <v>1735</v>
      </c>
      <c r="B792">
        <v>0.79298599804853787</v>
      </c>
    </row>
    <row r="793" spans="1:2" x14ac:dyDescent="0.2">
      <c r="A793">
        <v>1092</v>
      </c>
      <c r="B793">
        <v>0.79862097923869191</v>
      </c>
    </row>
    <row r="794" spans="1:2" x14ac:dyDescent="0.2">
      <c r="A794">
        <v>1304</v>
      </c>
      <c r="B794">
        <v>0.79986588623684551</v>
      </c>
    </row>
    <row r="795" spans="1:2" x14ac:dyDescent="0.2">
      <c r="A795">
        <v>1093</v>
      </c>
      <c r="B795">
        <v>0.80036726399425961</v>
      </c>
    </row>
    <row r="796" spans="1:2" x14ac:dyDescent="0.2">
      <c r="A796">
        <v>1708</v>
      </c>
      <c r="B796">
        <v>0.80123579185291616</v>
      </c>
    </row>
    <row r="797" spans="1:2" x14ac:dyDescent="0.2">
      <c r="A797">
        <v>1004</v>
      </c>
      <c r="B797">
        <v>0.80177805559804827</v>
      </c>
    </row>
    <row r="798" spans="1:2" x14ac:dyDescent="0.2">
      <c r="A798">
        <v>1592</v>
      </c>
      <c r="B798">
        <v>0.80511514424424979</v>
      </c>
    </row>
    <row r="799" spans="1:2" x14ac:dyDescent="0.2">
      <c r="A799">
        <v>1731</v>
      </c>
      <c r="B799">
        <v>0.80514981081157944</v>
      </c>
    </row>
    <row r="800" spans="1:2" x14ac:dyDescent="0.2">
      <c r="A800">
        <v>1608</v>
      </c>
      <c r="B800">
        <v>0.80573697903566899</v>
      </c>
    </row>
    <row r="801" spans="1:2" x14ac:dyDescent="0.2">
      <c r="A801">
        <v>1454</v>
      </c>
      <c r="B801">
        <v>0.80617624670566168</v>
      </c>
    </row>
    <row r="802" spans="1:2" x14ac:dyDescent="0.2">
      <c r="A802">
        <v>1305</v>
      </c>
      <c r="B802">
        <v>0.80795683638273841</v>
      </c>
    </row>
    <row r="803" spans="1:2" x14ac:dyDescent="0.2">
      <c r="A803">
        <v>1420</v>
      </c>
      <c r="B803">
        <v>0.80888054361095674</v>
      </c>
    </row>
    <row r="804" spans="1:2" x14ac:dyDescent="0.2">
      <c r="A804">
        <v>1558</v>
      </c>
      <c r="B804">
        <v>0.80890165725799457</v>
      </c>
    </row>
    <row r="805" spans="1:2" x14ac:dyDescent="0.2">
      <c r="A805">
        <v>1964</v>
      </c>
      <c r="B805">
        <v>0.81133093009369917</v>
      </c>
    </row>
    <row r="806" spans="1:2" x14ac:dyDescent="0.2">
      <c r="A806">
        <v>1752</v>
      </c>
      <c r="B806">
        <v>0.81243785957964176</v>
      </c>
    </row>
    <row r="807" spans="1:2" x14ac:dyDescent="0.2">
      <c r="A807">
        <v>1938</v>
      </c>
      <c r="B807">
        <v>0.81278922276897925</v>
      </c>
    </row>
    <row r="808" spans="1:2" x14ac:dyDescent="0.2">
      <c r="A808">
        <v>1552</v>
      </c>
      <c r="B808">
        <v>0.81318830660649444</v>
      </c>
    </row>
    <row r="809" spans="1:2" x14ac:dyDescent="0.2">
      <c r="A809">
        <v>1332</v>
      </c>
      <c r="B809">
        <v>0.81437986053327382</v>
      </c>
    </row>
    <row r="810" spans="1:2" x14ac:dyDescent="0.2">
      <c r="A810">
        <v>1051</v>
      </c>
      <c r="B810">
        <v>0.81448144300472591</v>
      </c>
    </row>
    <row r="811" spans="1:2" x14ac:dyDescent="0.2">
      <c r="A811">
        <v>1179</v>
      </c>
      <c r="B811">
        <v>0.81647803138470754</v>
      </c>
    </row>
    <row r="812" spans="1:2" x14ac:dyDescent="0.2">
      <c r="A812">
        <v>1219</v>
      </c>
      <c r="B812">
        <v>0.81672383512310609</v>
      </c>
    </row>
    <row r="813" spans="1:2" x14ac:dyDescent="0.2">
      <c r="A813">
        <v>1396</v>
      </c>
      <c r="B813">
        <v>0.81959933387512585</v>
      </c>
    </row>
    <row r="814" spans="1:2" x14ac:dyDescent="0.2">
      <c r="A814">
        <v>1758</v>
      </c>
      <c r="B814">
        <v>0.8200497333568153</v>
      </c>
    </row>
    <row r="815" spans="1:2" x14ac:dyDescent="0.2">
      <c r="A815">
        <v>1551</v>
      </c>
      <c r="B815">
        <v>0.82013097536890756</v>
      </c>
    </row>
    <row r="816" spans="1:2" x14ac:dyDescent="0.2">
      <c r="A816">
        <v>1969</v>
      </c>
      <c r="B816">
        <v>0.82302527004674331</v>
      </c>
    </row>
    <row r="817" spans="1:2" x14ac:dyDescent="0.2">
      <c r="A817">
        <v>1471</v>
      </c>
      <c r="B817">
        <v>0.82317327500293969</v>
      </c>
    </row>
    <row r="818" spans="1:2" x14ac:dyDescent="0.2">
      <c r="A818">
        <v>1327</v>
      </c>
      <c r="B818">
        <v>0.8232391431017525</v>
      </c>
    </row>
    <row r="819" spans="1:2" x14ac:dyDescent="0.2">
      <c r="A819">
        <v>1517</v>
      </c>
      <c r="B819">
        <v>0.82463965781935145</v>
      </c>
    </row>
    <row r="820" spans="1:2" x14ac:dyDescent="0.2">
      <c r="A820">
        <v>1853</v>
      </c>
      <c r="B820">
        <v>0.82610098640887553</v>
      </c>
    </row>
    <row r="821" spans="1:2" x14ac:dyDescent="0.2">
      <c r="A821">
        <v>1632</v>
      </c>
      <c r="B821">
        <v>0.8261316878712277</v>
      </c>
    </row>
    <row r="822" spans="1:2" x14ac:dyDescent="0.2">
      <c r="A822">
        <v>1428</v>
      </c>
      <c r="B822">
        <v>0.8266780110903742</v>
      </c>
    </row>
    <row r="823" spans="1:2" x14ac:dyDescent="0.2">
      <c r="A823">
        <v>1072</v>
      </c>
      <c r="B823">
        <v>0.8267440963465692</v>
      </c>
    </row>
    <row r="824" spans="1:2" x14ac:dyDescent="0.2">
      <c r="A824">
        <v>1279</v>
      </c>
      <c r="B824">
        <v>0.8283311591233633</v>
      </c>
    </row>
    <row r="825" spans="1:2" x14ac:dyDescent="0.2">
      <c r="A825">
        <v>1407</v>
      </c>
      <c r="B825">
        <v>0.82839952218804058</v>
      </c>
    </row>
    <row r="826" spans="1:2" x14ac:dyDescent="0.2">
      <c r="A826">
        <v>1803</v>
      </c>
      <c r="B826">
        <v>0.82973542321501814</v>
      </c>
    </row>
    <row r="827" spans="1:2" x14ac:dyDescent="0.2">
      <c r="A827">
        <v>1800</v>
      </c>
      <c r="B827">
        <v>0.83052305630183509</v>
      </c>
    </row>
    <row r="828" spans="1:2" x14ac:dyDescent="0.2">
      <c r="A828">
        <v>1385</v>
      </c>
      <c r="B828">
        <v>0.83298623795672122</v>
      </c>
    </row>
    <row r="829" spans="1:2" x14ac:dyDescent="0.2">
      <c r="A829">
        <v>1227</v>
      </c>
      <c r="B829">
        <v>0.83367384752821694</v>
      </c>
    </row>
    <row r="830" spans="1:2" x14ac:dyDescent="0.2">
      <c r="A830">
        <v>1299</v>
      </c>
      <c r="B830">
        <v>0.83427603851815069</v>
      </c>
    </row>
    <row r="831" spans="1:2" x14ac:dyDescent="0.2">
      <c r="A831">
        <v>1819</v>
      </c>
      <c r="B831">
        <v>0.83570957067458185</v>
      </c>
    </row>
    <row r="832" spans="1:2" x14ac:dyDescent="0.2">
      <c r="A832">
        <v>1958</v>
      </c>
      <c r="B832">
        <v>0.83573797058411337</v>
      </c>
    </row>
    <row r="833" spans="1:2" x14ac:dyDescent="0.2">
      <c r="A833">
        <v>1540</v>
      </c>
      <c r="B833">
        <v>0.83590492147802098</v>
      </c>
    </row>
    <row r="834" spans="1:2" x14ac:dyDescent="0.2">
      <c r="A834">
        <v>1303</v>
      </c>
      <c r="B834">
        <v>0.83616361188155985</v>
      </c>
    </row>
    <row r="835" spans="1:2" x14ac:dyDescent="0.2">
      <c r="A835">
        <v>1521</v>
      </c>
      <c r="B835">
        <v>0.83725544329214996</v>
      </c>
    </row>
    <row r="836" spans="1:2" x14ac:dyDescent="0.2">
      <c r="A836">
        <v>1021</v>
      </c>
      <c r="B836">
        <v>0.83767919623956866</v>
      </c>
    </row>
    <row r="837" spans="1:2" x14ac:dyDescent="0.2">
      <c r="A837">
        <v>1373</v>
      </c>
      <c r="B837">
        <v>0.8378989288146711</v>
      </c>
    </row>
    <row r="838" spans="1:2" x14ac:dyDescent="0.2">
      <c r="A838">
        <v>1165</v>
      </c>
      <c r="B838">
        <v>0.83963613106361845</v>
      </c>
    </row>
    <row r="839" spans="1:2" x14ac:dyDescent="0.2">
      <c r="A839">
        <v>1893</v>
      </c>
      <c r="B839">
        <v>0.84070982687646933</v>
      </c>
    </row>
    <row r="840" spans="1:2" x14ac:dyDescent="0.2">
      <c r="A840">
        <v>1679</v>
      </c>
      <c r="B840">
        <v>0.8411138972086819</v>
      </c>
    </row>
    <row r="841" spans="1:2" x14ac:dyDescent="0.2">
      <c r="A841">
        <v>1860</v>
      </c>
      <c r="B841">
        <v>0.84164351842520413</v>
      </c>
    </row>
    <row r="842" spans="1:2" x14ac:dyDescent="0.2">
      <c r="A842">
        <v>1302</v>
      </c>
      <c r="B842">
        <v>0.84528288877704472</v>
      </c>
    </row>
    <row r="843" spans="1:2" x14ac:dyDescent="0.2">
      <c r="A843">
        <v>1891</v>
      </c>
      <c r="B843">
        <v>0.84727541527415573</v>
      </c>
    </row>
    <row r="844" spans="1:2" x14ac:dyDescent="0.2">
      <c r="A844">
        <v>1516</v>
      </c>
      <c r="B844">
        <v>0.84805237500447372</v>
      </c>
    </row>
    <row r="845" spans="1:2" x14ac:dyDescent="0.2">
      <c r="A845">
        <v>1610</v>
      </c>
      <c r="B845">
        <v>0.84811056858867195</v>
      </c>
    </row>
    <row r="846" spans="1:2" x14ac:dyDescent="0.2">
      <c r="A846">
        <v>1220</v>
      </c>
      <c r="B846">
        <v>0.85006656969700944</v>
      </c>
    </row>
    <row r="847" spans="1:2" x14ac:dyDescent="0.2">
      <c r="A847">
        <v>1130</v>
      </c>
      <c r="B847">
        <v>0.85329385796931878</v>
      </c>
    </row>
    <row r="848" spans="1:2" x14ac:dyDescent="0.2">
      <c r="A848">
        <v>1128</v>
      </c>
      <c r="B848">
        <v>0.8535246934103673</v>
      </c>
    </row>
    <row r="849" spans="1:2" x14ac:dyDescent="0.2">
      <c r="A849">
        <v>1376</v>
      </c>
      <c r="B849">
        <v>0.85486210844063826</v>
      </c>
    </row>
    <row r="850" spans="1:2" x14ac:dyDescent="0.2">
      <c r="A850">
        <v>1771</v>
      </c>
      <c r="B850">
        <v>0.85623700058614227</v>
      </c>
    </row>
    <row r="851" spans="1:2" x14ac:dyDescent="0.2">
      <c r="A851">
        <v>1329</v>
      </c>
      <c r="B851">
        <v>0.85633855697151429</v>
      </c>
    </row>
    <row r="852" spans="1:2" x14ac:dyDescent="0.2">
      <c r="A852">
        <v>1421</v>
      </c>
      <c r="B852">
        <v>0.85813251215680597</v>
      </c>
    </row>
    <row r="853" spans="1:2" x14ac:dyDescent="0.2">
      <c r="A853">
        <v>1285</v>
      </c>
      <c r="B853">
        <v>0.85915609430363027</v>
      </c>
    </row>
    <row r="854" spans="1:2" x14ac:dyDescent="0.2">
      <c r="A854">
        <v>1677</v>
      </c>
      <c r="B854">
        <v>0.85947853871827407</v>
      </c>
    </row>
    <row r="855" spans="1:2" x14ac:dyDescent="0.2">
      <c r="A855">
        <v>1444</v>
      </c>
      <c r="B855">
        <v>0.86093847068300555</v>
      </c>
    </row>
    <row r="856" spans="1:2" x14ac:dyDescent="0.2">
      <c r="A856">
        <v>1138</v>
      </c>
      <c r="B856">
        <v>0.86107349020214397</v>
      </c>
    </row>
    <row r="857" spans="1:2" x14ac:dyDescent="0.2">
      <c r="A857">
        <v>1793</v>
      </c>
      <c r="B857">
        <v>0.862176448249248</v>
      </c>
    </row>
    <row r="858" spans="1:2" x14ac:dyDescent="0.2">
      <c r="A858">
        <v>1083</v>
      </c>
      <c r="B858">
        <v>0.86342259078307404</v>
      </c>
    </row>
    <row r="859" spans="1:2" x14ac:dyDescent="0.2">
      <c r="A859">
        <v>1954</v>
      </c>
      <c r="B859">
        <v>0.86347148101629234</v>
      </c>
    </row>
    <row r="860" spans="1:2" x14ac:dyDescent="0.2">
      <c r="A860">
        <v>1704</v>
      </c>
      <c r="B860">
        <v>0.86552475147044083</v>
      </c>
    </row>
    <row r="861" spans="1:2" x14ac:dyDescent="0.2">
      <c r="A861">
        <v>1738</v>
      </c>
      <c r="B861">
        <v>0.86733055579982321</v>
      </c>
    </row>
    <row r="862" spans="1:2" x14ac:dyDescent="0.2">
      <c r="A862">
        <v>1662</v>
      </c>
      <c r="B862">
        <v>0.86736814681447261</v>
      </c>
    </row>
    <row r="863" spans="1:2" x14ac:dyDescent="0.2">
      <c r="A863">
        <v>1661</v>
      </c>
      <c r="B863">
        <v>0.86993354389982924</v>
      </c>
    </row>
    <row r="864" spans="1:2" x14ac:dyDescent="0.2">
      <c r="A864">
        <v>1568</v>
      </c>
      <c r="B864">
        <v>0.87024114976729849</v>
      </c>
    </row>
    <row r="865" spans="1:2" x14ac:dyDescent="0.2">
      <c r="A865">
        <v>1098</v>
      </c>
      <c r="B865">
        <v>0.87356784382639485</v>
      </c>
    </row>
    <row r="866" spans="1:2" x14ac:dyDescent="0.2">
      <c r="A866">
        <v>1487</v>
      </c>
      <c r="B866">
        <v>0.87592497610178432</v>
      </c>
    </row>
    <row r="867" spans="1:2" x14ac:dyDescent="0.2">
      <c r="A867">
        <v>1099</v>
      </c>
      <c r="B867">
        <v>0.87645873080186265</v>
      </c>
    </row>
    <row r="868" spans="1:2" x14ac:dyDescent="0.2">
      <c r="A868">
        <v>1782</v>
      </c>
      <c r="B868">
        <v>0.87738344695685022</v>
      </c>
    </row>
    <row r="869" spans="1:2" x14ac:dyDescent="0.2">
      <c r="A869">
        <v>1080</v>
      </c>
      <c r="B869">
        <v>0.87755084273309092</v>
      </c>
    </row>
    <row r="870" spans="1:2" x14ac:dyDescent="0.2">
      <c r="A870">
        <v>1394</v>
      </c>
      <c r="B870">
        <v>0.8795948206801073</v>
      </c>
    </row>
    <row r="871" spans="1:2" x14ac:dyDescent="0.2">
      <c r="A871">
        <v>1097</v>
      </c>
      <c r="B871">
        <v>0.88174735942330662</v>
      </c>
    </row>
    <row r="872" spans="1:2" x14ac:dyDescent="0.2">
      <c r="A872">
        <v>1926</v>
      </c>
      <c r="B872">
        <v>0.8819190099188946</v>
      </c>
    </row>
    <row r="873" spans="1:2" x14ac:dyDescent="0.2">
      <c r="A873">
        <v>1005</v>
      </c>
      <c r="B873">
        <v>0.88231563370323329</v>
      </c>
    </row>
    <row r="874" spans="1:2" x14ac:dyDescent="0.2">
      <c r="A874">
        <v>1052</v>
      </c>
      <c r="B874">
        <v>0.88278443187484767</v>
      </c>
    </row>
    <row r="875" spans="1:2" x14ac:dyDescent="0.2">
      <c r="A875">
        <v>1495</v>
      </c>
      <c r="B875">
        <v>0.88556371867855099</v>
      </c>
    </row>
    <row r="876" spans="1:2" x14ac:dyDescent="0.2">
      <c r="A876">
        <v>1116</v>
      </c>
      <c r="B876">
        <v>0.88593528880660011</v>
      </c>
    </row>
    <row r="877" spans="1:2" x14ac:dyDescent="0.2">
      <c r="A877">
        <v>1725</v>
      </c>
      <c r="B877">
        <v>0.88884063965439264</v>
      </c>
    </row>
    <row r="878" spans="1:2" x14ac:dyDescent="0.2">
      <c r="A878">
        <v>1733</v>
      </c>
      <c r="B878">
        <v>0.88937510575573098</v>
      </c>
    </row>
    <row r="879" spans="1:2" x14ac:dyDescent="0.2">
      <c r="A879">
        <v>1367</v>
      </c>
      <c r="B879">
        <v>0.88949275402137673</v>
      </c>
    </row>
    <row r="880" spans="1:2" x14ac:dyDescent="0.2">
      <c r="A880">
        <v>1757</v>
      </c>
      <c r="B880">
        <v>0.89010102170691119</v>
      </c>
    </row>
    <row r="881" spans="1:2" x14ac:dyDescent="0.2">
      <c r="A881">
        <v>1965</v>
      </c>
      <c r="B881">
        <v>0.89065062978540166</v>
      </c>
    </row>
    <row r="882" spans="1:2" x14ac:dyDescent="0.2">
      <c r="A882">
        <v>1816</v>
      </c>
      <c r="B882">
        <v>0.89589938603088559</v>
      </c>
    </row>
    <row r="883" spans="1:2" x14ac:dyDescent="0.2">
      <c r="A883">
        <v>1104</v>
      </c>
      <c r="B883">
        <v>0.89619175862223599</v>
      </c>
    </row>
    <row r="884" spans="1:2" x14ac:dyDescent="0.2">
      <c r="A884">
        <v>1595</v>
      </c>
      <c r="B884">
        <v>0.89679432873174925</v>
      </c>
    </row>
    <row r="885" spans="1:2" x14ac:dyDescent="0.2">
      <c r="A885">
        <v>1999</v>
      </c>
      <c r="B885">
        <v>0.89819250772649717</v>
      </c>
    </row>
    <row r="886" spans="1:2" x14ac:dyDescent="0.2">
      <c r="A886">
        <v>1060</v>
      </c>
      <c r="B886">
        <v>0.89862824246879514</v>
      </c>
    </row>
    <row r="887" spans="1:2" x14ac:dyDescent="0.2">
      <c r="A887">
        <v>1043</v>
      </c>
      <c r="B887">
        <v>0.89908673671853923</v>
      </c>
    </row>
    <row r="888" spans="1:2" x14ac:dyDescent="0.2">
      <c r="A888">
        <v>1675</v>
      </c>
      <c r="B888">
        <v>0.89915169713272969</v>
      </c>
    </row>
    <row r="889" spans="1:2" x14ac:dyDescent="0.2">
      <c r="A889">
        <v>1307</v>
      </c>
      <c r="B889">
        <v>0.8991893735672879</v>
      </c>
    </row>
    <row r="890" spans="1:2" x14ac:dyDescent="0.2">
      <c r="A890">
        <v>1205</v>
      </c>
      <c r="B890">
        <v>0.90441702599959861</v>
      </c>
    </row>
    <row r="891" spans="1:2" x14ac:dyDescent="0.2">
      <c r="A891">
        <v>1755</v>
      </c>
      <c r="B891">
        <v>0.9048869064132522</v>
      </c>
    </row>
    <row r="892" spans="1:2" x14ac:dyDescent="0.2">
      <c r="A892">
        <v>1933</v>
      </c>
      <c r="B892">
        <v>0.90571023004661833</v>
      </c>
    </row>
    <row r="893" spans="1:2" x14ac:dyDescent="0.2">
      <c r="A893">
        <v>1548</v>
      </c>
      <c r="B893">
        <v>0.90738536881721488</v>
      </c>
    </row>
    <row r="894" spans="1:2" x14ac:dyDescent="0.2">
      <c r="A894">
        <v>1796</v>
      </c>
      <c r="B894">
        <v>0.90870056077838357</v>
      </c>
    </row>
    <row r="895" spans="1:2" x14ac:dyDescent="0.2">
      <c r="A895">
        <v>1141</v>
      </c>
      <c r="B895">
        <v>0.90879792657316882</v>
      </c>
    </row>
    <row r="896" spans="1:2" x14ac:dyDescent="0.2">
      <c r="A896">
        <v>1113</v>
      </c>
      <c r="B896">
        <v>0.90918676924187736</v>
      </c>
    </row>
    <row r="897" spans="1:2" x14ac:dyDescent="0.2">
      <c r="A897">
        <v>1391</v>
      </c>
      <c r="B897">
        <v>0.91102816286656085</v>
      </c>
    </row>
    <row r="898" spans="1:2" x14ac:dyDescent="0.2">
      <c r="A898">
        <v>1397</v>
      </c>
      <c r="B898">
        <v>0.911990646068359</v>
      </c>
    </row>
    <row r="899" spans="1:2" x14ac:dyDescent="0.2">
      <c r="A899">
        <v>1665</v>
      </c>
      <c r="B899">
        <v>0.91260443280730352</v>
      </c>
    </row>
    <row r="900" spans="1:2" x14ac:dyDescent="0.2">
      <c r="A900">
        <v>1962</v>
      </c>
      <c r="B900">
        <v>0.91290984227011907</v>
      </c>
    </row>
    <row r="901" spans="1:2" x14ac:dyDescent="0.2">
      <c r="A901">
        <v>1479</v>
      </c>
      <c r="B901">
        <v>0.91352672565932647</v>
      </c>
    </row>
    <row r="902" spans="1:2" x14ac:dyDescent="0.2">
      <c r="A902">
        <v>1896</v>
      </c>
      <c r="B902">
        <v>0.91406618352054136</v>
      </c>
    </row>
    <row r="903" spans="1:2" x14ac:dyDescent="0.2">
      <c r="A903">
        <v>1334</v>
      </c>
      <c r="B903">
        <v>0.91422449461697264</v>
      </c>
    </row>
    <row r="904" spans="1:2" x14ac:dyDescent="0.2">
      <c r="A904">
        <v>1232</v>
      </c>
      <c r="B904">
        <v>0.9146700019736711</v>
      </c>
    </row>
    <row r="905" spans="1:2" x14ac:dyDescent="0.2">
      <c r="A905">
        <v>1025</v>
      </c>
      <c r="B905">
        <v>0.91600320174343886</v>
      </c>
    </row>
    <row r="906" spans="1:2" x14ac:dyDescent="0.2">
      <c r="A906">
        <v>1169</v>
      </c>
      <c r="B906">
        <v>0.91605435521258793</v>
      </c>
    </row>
    <row r="907" spans="1:2" x14ac:dyDescent="0.2">
      <c r="A907">
        <v>1880</v>
      </c>
      <c r="B907">
        <v>0.91771782229480758</v>
      </c>
    </row>
    <row r="908" spans="1:2" x14ac:dyDescent="0.2">
      <c r="A908">
        <v>1914</v>
      </c>
      <c r="B908">
        <v>0.91773841629580233</v>
      </c>
    </row>
    <row r="909" spans="1:2" x14ac:dyDescent="0.2">
      <c r="A909">
        <v>1458</v>
      </c>
      <c r="B909">
        <v>0.91774483351089053</v>
      </c>
    </row>
    <row r="910" spans="1:2" x14ac:dyDescent="0.2">
      <c r="A910">
        <v>1218</v>
      </c>
      <c r="B910">
        <v>0.9186817314078376</v>
      </c>
    </row>
    <row r="911" spans="1:2" x14ac:dyDescent="0.2">
      <c r="A911">
        <v>1909</v>
      </c>
      <c r="B911">
        <v>0.91872104493514328</v>
      </c>
    </row>
    <row r="912" spans="1:2" x14ac:dyDescent="0.2">
      <c r="A912">
        <v>1572</v>
      </c>
      <c r="B912">
        <v>0.92012375123533396</v>
      </c>
    </row>
    <row r="913" spans="1:2" x14ac:dyDescent="0.2">
      <c r="A913">
        <v>1934</v>
      </c>
      <c r="B913">
        <v>0.92061658376301925</v>
      </c>
    </row>
    <row r="914" spans="1:2" x14ac:dyDescent="0.2">
      <c r="A914">
        <v>1172</v>
      </c>
      <c r="B914">
        <v>0.92127028808388667</v>
      </c>
    </row>
    <row r="915" spans="1:2" x14ac:dyDescent="0.2">
      <c r="A915">
        <v>1311</v>
      </c>
      <c r="B915">
        <v>0.92144279247789218</v>
      </c>
    </row>
    <row r="916" spans="1:2" x14ac:dyDescent="0.2">
      <c r="A916">
        <v>1464</v>
      </c>
      <c r="B916">
        <v>0.92190364205561115</v>
      </c>
    </row>
    <row r="917" spans="1:2" x14ac:dyDescent="0.2">
      <c r="A917">
        <v>1916</v>
      </c>
      <c r="B917">
        <v>0.92314694862841151</v>
      </c>
    </row>
    <row r="918" spans="1:2" x14ac:dyDescent="0.2">
      <c r="A918">
        <v>1663</v>
      </c>
      <c r="B918">
        <v>0.92324702414137272</v>
      </c>
    </row>
    <row r="919" spans="1:2" x14ac:dyDescent="0.2">
      <c r="A919">
        <v>1945</v>
      </c>
      <c r="B919">
        <v>0.92397671571428941</v>
      </c>
    </row>
    <row r="920" spans="1:2" x14ac:dyDescent="0.2">
      <c r="A920">
        <v>1737</v>
      </c>
      <c r="B920">
        <v>0.92462217900140209</v>
      </c>
    </row>
    <row r="921" spans="1:2" x14ac:dyDescent="0.2">
      <c r="A921">
        <v>1192</v>
      </c>
      <c r="B921">
        <v>0.92523044404998633</v>
      </c>
    </row>
    <row r="922" spans="1:2" x14ac:dyDescent="0.2">
      <c r="A922">
        <v>1057</v>
      </c>
      <c r="B922">
        <v>0.92537647049781713</v>
      </c>
    </row>
    <row r="923" spans="1:2" x14ac:dyDescent="0.2">
      <c r="A923">
        <v>1320</v>
      </c>
      <c r="B923">
        <v>0.92540486859201554</v>
      </c>
    </row>
    <row r="924" spans="1:2" x14ac:dyDescent="0.2">
      <c r="A924">
        <v>1225</v>
      </c>
      <c r="B924">
        <v>0.92589259222343923</v>
      </c>
    </row>
    <row r="925" spans="1:2" x14ac:dyDescent="0.2">
      <c r="A925">
        <v>1078</v>
      </c>
      <c r="B925">
        <v>0.9260304271786941</v>
      </c>
    </row>
    <row r="926" spans="1:2" x14ac:dyDescent="0.2">
      <c r="A926">
        <v>1418</v>
      </c>
      <c r="B926">
        <v>0.9297546827726354</v>
      </c>
    </row>
    <row r="927" spans="1:2" x14ac:dyDescent="0.2">
      <c r="A927">
        <v>1384</v>
      </c>
      <c r="B927">
        <v>0.93023717011378415</v>
      </c>
    </row>
    <row r="928" spans="1:2" x14ac:dyDescent="0.2">
      <c r="A928">
        <v>1811</v>
      </c>
      <c r="B928">
        <v>0.93130616506244002</v>
      </c>
    </row>
    <row r="929" spans="1:2" x14ac:dyDescent="0.2">
      <c r="A929">
        <v>1984</v>
      </c>
      <c r="B929">
        <v>0.9313643627053948</v>
      </c>
    </row>
    <row r="930" spans="1:2" x14ac:dyDescent="0.2">
      <c r="A930">
        <v>1791</v>
      </c>
      <c r="B930">
        <v>0.93147001517526828</v>
      </c>
    </row>
    <row r="931" spans="1:2" x14ac:dyDescent="0.2">
      <c r="A931">
        <v>1271</v>
      </c>
      <c r="B931">
        <v>0.93209104402749143</v>
      </c>
    </row>
    <row r="932" spans="1:2" x14ac:dyDescent="0.2">
      <c r="A932">
        <v>1618</v>
      </c>
      <c r="B932">
        <v>0.93446606300682455</v>
      </c>
    </row>
    <row r="933" spans="1:2" x14ac:dyDescent="0.2">
      <c r="A933">
        <v>1193</v>
      </c>
      <c r="B933">
        <v>0.93452048379205865</v>
      </c>
    </row>
    <row r="934" spans="1:2" x14ac:dyDescent="0.2">
      <c r="A934">
        <v>1065</v>
      </c>
      <c r="B934">
        <v>0.93490513431006383</v>
      </c>
    </row>
    <row r="935" spans="1:2" x14ac:dyDescent="0.2">
      <c r="A935">
        <v>1123</v>
      </c>
      <c r="B935">
        <v>0.93505432125941268</v>
      </c>
    </row>
    <row r="936" spans="1:2" x14ac:dyDescent="0.2">
      <c r="A936">
        <v>1869</v>
      </c>
      <c r="B936">
        <v>0.9355643804042727</v>
      </c>
    </row>
    <row r="937" spans="1:2" x14ac:dyDescent="0.2">
      <c r="A937">
        <v>1054</v>
      </c>
      <c r="B937">
        <v>0.93976480340132129</v>
      </c>
    </row>
    <row r="938" spans="1:2" x14ac:dyDescent="0.2">
      <c r="A938">
        <v>1868</v>
      </c>
      <c r="B938">
        <v>0.93999572330034697</v>
      </c>
    </row>
    <row r="939" spans="1:2" x14ac:dyDescent="0.2">
      <c r="A939">
        <v>1749</v>
      </c>
      <c r="B939">
        <v>0.94039541318045372</v>
      </c>
    </row>
    <row r="940" spans="1:2" x14ac:dyDescent="0.2">
      <c r="A940">
        <v>1115</v>
      </c>
      <c r="B940">
        <v>0.94060905787656679</v>
      </c>
    </row>
    <row r="941" spans="1:2" x14ac:dyDescent="0.2">
      <c r="A941">
        <v>1657</v>
      </c>
      <c r="B941">
        <v>0.94274146682238613</v>
      </c>
    </row>
    <row r="942" spans="1:2" x14ac:dyDescent="0.2">
      <c r="A942">
        <v>1292</v>
      </c>
      <c r="B942">
        <v>0.94378946130456653</v>
      </c>
    </row>
    <row r="943" spans="1:2" x14ac:dyDescent="0.2">
      <c r="A943">
        <v>1712</v>
      </c>
      <c r="B943">
        <v>0.94425166588717624</v>
      </c>
    </row>
    <row r="944" spans="1:2" x14ac:dyDescent="0.2">
      <c r="A944">
        <v>1148</v>
      </c>
      <c r="B944">
        <v>0.94475657087764853</v>
      </c>
    </row>
    <row r="945" spans="1:2" x14ac:dyDescent="0.2">
      <c r="A945">
        <v>1118</v>
      </c>
      <c r="B945">
        <v>0.94586817342837504</v>
      </c>
    </row>
    <row r="946" spans="1:2" x14ac:dyDescent="0.2">
      <c r="A946">
        <v>1216</v>
      </c>
      <c r="B946">
        <v>0.94739724599625086</v>
      </c>
    </row>
    <row r="947" spans="1:2" x14ac:dyDescent="0.2">
      <c r="A947">
        <v>1275</v>
      </c>
      <c r="B947">
        <v>0.94775768567090524</v>
      </c>
    </row>
    <row r="948" spans="1:2" x14ac:dyDescent="0.2">
      <c r="A948">
        <v>1186</v>
      </c>
      <c r="B948">
        <v>0.94848287772813444</v>
      </c>
    </row>
    <row r="949" spans="1:2" x14ac:dyDescent="0.2">
      <c r="A949">
        <v>1211</v>
      </c>
      <c r="B949">
        <v>0.94861446296080698</v>
      </c>
    </row>
    <row r="950" spans="1:2" x14ac:dyDescent="0.2">
      <c r="A950">
        <v>1975</v>
      </c>
      <c r="B950">
        <v>0.94931910280854837</v>
      </c>
    </row>
    <row r="951" spans="1:2" x14ac:dyDescent="0.2">
      <c r="A951">
        <v>1124</v>
      </c>
      <c r="B951">
        <v>0.94998732499025373</v>
      </c>
    </row>
    <row r="952" spans="1:2" x14ac:dyDescent="0.2">
      <c r="A952">
        <v>1727</v>
      </c>
      <c r="B952">
        <v>0.9502842105314433</v>
      </c>
    </row>
    <row r="953" spans="1:2" x14ac:dyDescent="0.2">
      <c r="A953">
        <v>1282</v>
      </c>
      <c r="B953">
        <v>0.95044380470380141</v>
      </c>
    </row>
    <row r="954" spans="1:2" x14ac:dyDescent="0.2">
      <c r="A954">
        <v>1262</v>
      </c>
      <c r="B954">
        <v>0.9508355121477825</v>
      </c>
    </row>
    <row r="955" spans="1:2" x14ac:dyDescent="0.2">
      <c r="A955">
        <v>1912</v>
      </c>
      <c r="B955">
        <v>0.95218770614115356</v>
      </c>
    </row>
    <row r="956" spans="1:2" x14ac:dyDescent="0.2">
      <c r="A956">
        <v>1108</v>
      </c>
      <c r="B956">
        <v>0.95600536775655087</v>
      </c>
    </row>
    <row r="957" spans="1:2" x14ac:dyDescent="0.2">
      <c r="A957">
        <v>1494</v>
      </c>
      <c r="B957">
        <v>0.95658900307557981</v>
      </c>
    </row>
    <row r="958" spans="1:2" x14ac:dyDescent="0.2">
      <c r="A958">
        <v>1502</v>
      </c>
      <c r="B958">
        <v>0.96094971933864015</v>
      </c>
    </row>
    <row r="959" spans="1:2" x14ac:dyDescent="0.2">
      <c r="A959">
        <v>1579</v>
      </c>
      <c r="B959">
        <v>0.96176589560693615</v>
      </c>
    </row>
    <row r="960" spans="1:2" x14ac:dyDescent="0.2">
      <c r="A960">
        <v>1226</v>
      </c>
      <c r="B960">
        <v>0.96287317641013903</v>
      </c>
    </row>
    <row r="961" spans="1:2" x14ac:dyDescent="0.2">
      <c r="A961">
        <v>1170</v>
      </c>
      <c r="B961">
        <v>0.96569138035892554</v>
      </c>
    </row>
    <row r="962" spans="1:2" x14ac:dyDescent="0.2">
      <c r="A962">
        <v>1634</v>
      </c>
      <c r="B962">
        <v>0.96662500509029914</v>
      </c>
    </row>
    <row r="963" spans="1:2" x14ac:dyDescent="0.2">
      <c r="A963">
        <v>1873</v>
      </c>
      <c r="B963">
        <v>0.967341256939243</v>
      </c>
    </row>
    <row r="964" spans="1:2" x14ac:dyDescent="0.2">
      <c r="A964">
        <v>1602</v>
      </c>
      <c r="B964">
        <v>0.96761265181885125</v>
      </c>
    </row>
    <row r="965" spans="1:2" x14ac:dyDescent="0.2">
      <c r="A965">
        <v>1251</v>
      </c>
      <c r="B965">
        <v>0.96819842706077552</v>
      </c>
    </row>
    <row r="966" spans="1:2" x14ac:dyDescent="0.2">
      <c r="A966">
        <v>1971</v>
      </c>
      <c r="B966">
        <v>0.96902191127338588</v>
      </c>
    </row>
    <row r="967" spans="1:2" x14ac:dyDescent="0.2">
      <c r="A967">
        <v>1645</v>
      </c>
      <c r="B967">
        <v>0.97035922101920946</v>
      </c>
    </row>
    <row r="968" spans="1:2" x14ac:dyDescent="0.2">
      <c r="A968">
        <v>1177</v>
      </c>
      <c r="B968">
        <v>0.97060640267154474</v>
      </c>
    </row>
    <row r="969" spans="1:2" x14ac:dyDescent="0.2">
      <c r="A969">
        <v>1018</v>
      </c>
      <c r="B969">
        <v>0.97068180071274057</v>
      </c>
    </row>
    <row r="970" spans="1:2" x14ac:dyDescent="0.2">
      <c r="A970">
        <v>1581</v>
      </c>
      <c r="B970">
        <v>0.97121942006140882</v>
      </c>
    </row>
    <row r="971" spans="1:2" x14ac:dyDescent="0.2">
      <c r="A971">
        <v>1468</v>
      </c>
      <c r="B971">
        <v>0.97233886167468941</v>
      </c>
    </row>
    <row r="972" spans="1:2" x14ac:dyDescent="0.2">
      <c r="A972">
        <v>1982</v>
      </c>
      <c r="B972">
        <v>0.97289302450833459</v>
      </c>
    </row>
    <row r="973" spans="1:2" x14ac:dyDescent="0.2">
      <c r="A973">
        <v>1882</v>
      </c>
      <c r="B973">
        <v>0.9735682620249505</v>
      </c>
    </row>
    <row r="974" spans="1:2" x14ac:dyDescent="0.2">
      <c r="A974">
        <v>1234</v>
      </c>
      <c r="B974">
        <v>0.97550858801741758</v>
      </c>
    </row>
    <row r="975" spans="1:2" x14ac:dyDescent="0.2">
      <c r="A975">
        <v>1524</v>
      </c>
      <c r="B975">
        <v>0.97698615859080595</v>
      </c>
    </row>
    <row r="976" spans="1:2" x14ac:dyDescent="0.2">
      <c r="A976">
        <v>1616</v>
      </c>
      <c r="B976">
        <v>0.97715245269986128</v>
      </c>
    </row>
    <row r="977" spans="1:2" x14ac:dyDescent="0.2">
      <c r="A977">
        <v>1212</v>
      </c>
      <c r="B977">
        <v>0.97779307491886258</v>
      </c>
    </row>
    <row r="978" spans="1:2" x14ac:dyDescent="0.2">
      <c r="A978">
        <v>1556</v>
      </c>
      <c r="B978">
        <v>0.97795757471199185</v>
      </c>
    </row>
    <row r="979" spans="1:2" x14ac:dyDescent="0.2">
      <c r="A979">
        <v>1402</v>
      </c>
      <c r="B979">
        <v>0.97871362901083825</v>
      </c>
    </row>
    <row r="980" spans="1:2" x14ac:dyDescent="0.2">
      <c r="A980">
        <v>1109</v>
      </c>
      <c r="B980">
        <v>0.97881904373327844</v>
      </c>
    </row>
    <row r="981" spans="1:2" x14ac:dyDescent="0.2">
      <c r="A981">
        <v>1210</v>
      </c>
      <c r="B981">
        <v>0.97993346316750929</v>
      </c>
    </row>
    <row r="982" spans="1:2" x14ac:dyDescent="0.2">
      <c r="A982">
        <v>1743</v>
      </c>
      <c r="B982">
        <v>0.98022775150537567</v>
      </c>
    </row>
    <row r="983" spans="1:2" x14ac:dyDescent="0.2">
      <c r="A983">
        <v>1001</v>
      </c>
      <c r="B983">
        <v>0.98061072031585961</v>
      </c>
    </row>
    <row r="984" spans="1:2" x14ac:dyDescent="0.2">
      <c r="A984">
        <v>1545</v>
      </c>
      <c r="B984">
        <v>0.98183191257010105</v>
      </c>
    </row>
    <row r="985" spans="1:2" x14ac:dyDescent="0.2">
      <c r="A985">
        <v>1930</v>
      </c>
      <c r="B985">
        <v>0.98246594340640936</v>
      </c>
    </row>
    <row r="986" spans="1:2" x14ac:dyDescent="0.2">
      <c r="A986">
        <v>1090</v>
      </c>
      <c r="B986">
        <v>0.98491108981053221</v>
      </c>
    </row>
    <row r="987" spans="1:2" x14ac:dyDescent="0.2">
      <c r="A987">
        <v>1132</v>
      </c>
      <c r="B987">
        <v>0.98580754050098718</v>
      </c>
    </row>
    <row r="988" spans="1:2" x14ac:dyDescent="0.2">
      <c r="A988">
        <v>1850</v>
      </c>
      <c r="B988">
        <v>0.98625289171322672</v>
      </c>
    </row>
    <row r="989" spans="1:2" x14ac:dyDescent="0.2">
      <c r="A989">
        <v>1290</v>
      </c>
      <c r="B989">
        <v>0.98662711700244587</v>
      </c>
    </row>
    <row r="990" spans="1:2" x14ac:dyDescent="0.2">
      <c r="A990">
        <v>1042</v>
      </c>
      <c r="B990">
        <v>0.98792910769458719</v>
      </c>
    </row>
    <row r="991" spans="1:2" x14ac:dyDescent="0.2">
      <c r="A991">
        <v>1823</v>
      </c>
      <c r="B991">
        <v>0.98804914910757324</v>
      </c>
    </row>
    <row r="992" spans="1:2" x14ac:dyDescent="0.2">
      <c r="A992">
        <v>1874</v>
      </c>
      <c r="B992">
        <v>0.98864821998714747</v>
      </c>
    </row>
    <row r="993" spans="1:2" x14ac:dyDescent="0.2">
      <c r="A993">
        <v>1386</v>
      </c>
      <c r="B993">
        <v>0.989834320549423</v>
      </c>
    </row>
    <row r="994" spans="1:2" x14ac:dyDescent="0.2">
      <c r="A994">
        <v>1315</v>
      </c>
      <c r="B994">
        <v>0.99049035844171596</v>
      </c>
    </row>
    <row r="995" spans="1:2" x14ac:dyDescent="0.2">
      <c r="A995">
        <v>1799</v>
      </c>
      <c r="B995">
        <v>0.99166925705081788</v>
      </c>
    </row>
    <row r="996" spans="1:2" x14ac:dyDescent="0.2">
      <c r="A996">
        <v>1459</v>
      </c>
      <c r="B996">
        <v>0.9930643172428224</v>
      </c>
    </row>
    <row r="997" spans="1:2" x14ac:dyDescent="0.2">
      <c r="A997">
        <v>1653</v>
      </c>
      <c r="B997">
        <v>0.995403042437634</v>
      </c>
    </row>
    <row r="998" spans="1:2" x14ac:dyDescent="0.2">
      <c r="A998">
        <v>1676</v>
      </c>
      <c r="B998">
        <v>0.99844901197855496</v>
      </c>
    </row>
    <row r="999" spans="1:2" x14ac:dyDescent="0.2">
      <c r="A999">
        <v>1833</v>
      </c>
      <c r="B999">
        <v>0.99862755854166152</v>
      </c>
    </row>
    <row r="1000" spans="1:2" x14ac:dyDescent="0.2">
      <c r="A1000">
        <v>1280</v>
      </c>
      <c r="B1000">
        <v>0.99952135975426482</v>
      </c>
    </row>
    <row r="1001" spans="1:2" x14ac:dyDescent="0.2">
      <c r="A1001">
        <v>1594</v>
      </c>
      <c r="B1001">
        <v>0.99972122679662845</v>
      </c>
    </row>
  </sheetData>
  <sortState xmlns:xlrd2="http://schemas.microsoft.com/office/spreadsheetml/2017/richdata2" ref="A2:B1001">
    <sortCondition ref="B2:B1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9678-7E67-4118-905F-EF522ED64088}">
  <dimension ref="A1:S65"/>
  <sheetViews>
    <sheetView zoomScale="90" zoomScaleNormal="90" workbookViewId="0">
      <selection activeCell="J22" sqref="J22"/>
    </sheetView>
  </sheetViews>
  <sheetFormatPr baseColWidth="10" defaultColWidth="8.83203125" defaultRowHeight="15" x14ac:dyDescent="0.2"/>
  <cols>
    <col min="1" max="1" width="22" style="7" customWidth="1"/>
    <col min="2" max="8" width="8.83203125" style="7"/>
    <col min="9" max="9" width="10.5" style="7" customWidth="1"/>
    <col min="10" max="13" width="8.83203125" style="7"/>
    <col min="14" max="14" width="2.1640625" style="8" customWidth="1"/>
    <col min="15" max="15" width="15.5" style="7" customWidth="1"/>
    <col min="16" max="16384" width="8.83203125" style="7"/>
  </cols>
  <sheetData>
    <row r="1" spans="1:19" x14ac:dyDescent="0.2">
      <c r="P1" s="91" t="s">
        <v>47</v>
      </c>
      <c r="Q1" s="91"/>
      <c r="R1" s="91"/>
      <c r="S1" s="91"/>
    </row>
    <row r="2" spans="1:19" x14ac:dyDescent="0.2">
      <c r="B2" s="9" t="s">
        <v>9</v>
      </c>
      <c r="C2" s="9" t="s">
        <v>11</v>
      </c>
      <c r="F2" s="92" t="s">
        <v>22</v>
      </c>
      <c r="G2" s="92"/>
      <c r="H2" s="92"/>
      <c r="I2" s="92"/>
      <c r="J2" s="92"/>
      <c r="K2" s="92"/>
    </row>
    <row r="3" spans="1:19" x14ac:dyDescent="0.2">
      <c r="B3" s="13">
        <v>0</v>
      </c>
      <c r="C3" s="13">
        <v>1</v>
      </c>
      <c r="P3" s="48" t="s">
        <v>12</v>
      </c>
      <c r="Q3" s="10" t="s">
        <v>15</v>
      </c>
      <c r="R3" s="11" t="s">
        <v>45</v>
      </c>
      <c r="S3" s="12" t="s">
        <v>46</v>
      </c>
    </row>
    <row r="4" spans="1:19" x14ac:dyDescent="0.2">
      <c r="O4" s="14" t="s">
        <v>13</v>
      </c>
      <c r="P4" s="15"/>
      <c r="Q4" s="43">
        <v>7</v>
      </c>
      <c r="R4" s="47">
        <f>_xlfn.NORM.DIST(Q4,$B$3,$C$3,FALSE)</f>
        <v>9.1347204083645936E-12</v>
      </c>
      <c r="S4" s="47">
        <f>_xlfn.NORM.DIST(Q4,$B$3,$C$3,TRUE)</f>
        <v>0.99999999999872013</v>
      </c>
    </row>
    <row r="5" spans="1:19" x14ac:dyDescent="0.2">
      <c r="P5" s="43">
        <v>-3</v>
      </c>
      <c r="Q5" s="17">
        <f t="shared" ref="Q5:Q33" si="0">$Q$35+P5*$C$3</f>
        <v>-3</v>
      </c>
      <c r="R5" s="18">
        <f>_xlfn.NORM.DIST(Q5,$B$3,$C$3,FALSE)</f>
        <v>4.4318484119380075E-3</v>
      </c>
      <c r="S5" s="19">
        <f>_xlfn.NORM.DIST(Q5,$B$3,$C$3,TRUE)</f>
        <v>1.3498980316300933E-3</v>
      </c>
    </row>
    <row r="6" spans="1:19" x14ac:dyDescent="0.2">
      <c r="P6" s="43">
        <v>-2.9</v>
      </c>
      <c r="Q6" s="17">
        <f t="shared" si="0"/>
        <v>-2.9</v>
      </c>
      <c r="R6" s="18">
        <f t="shared" ref="R6:R65" si="1">_xlfn.NORM.DIST(Q6,$B$3,$C$3,FALSE)</f>
        <v>5.9525324197758538E-3</v>
      </c>
      <c r="S6" s="19">
        <f t="shared" ref="S6:S65" si="2">_xlfn.NORM.DIST(Q6,$B$3,$C$3,TRUE)</f>
        <v>1.8658133003840378E-3</v>
      </c>
    </row>
    <row r="7" spans="1:19" x14ac:dyDescent="0.2">
      <c r="P7" s="43">
        <v>-2.8</v>
      </c>
      <c r="Q7" s="17">
        <f t="shared" si="0"/>
        <v>-2.8</v>
      </c>
      <c r="R7" s="18">
        <f t="shared" si="1"/>
        <v>7.9154515829799686E-3</v>
      </c>
      <c r="S7" s="19">
        <f t="shared" si="2"/>
        <v>2.5551303304279312E-3</v>
      </c>
    </row>
    <row r="8" spans="1:19" x14ac:dyDescent="0.2">
      <c r="P8" s="43">
        <v>-2.7</v>
      </c>
      <c r="Q8" s="17">
        <f t="shared" si="0"/>
        <v>-2.7</v>
      </c>
      <c r="R8" s="18">
        <f t="shared" si="1"/>
        <v>1.0420934814422592E-2</v>
      </c>
      <c r="S8" s="19">
        <f t="shared" si="2"/>
        <v>3.4669738030406643E-3</v>
      </c>
    </row>
    <row r="9" spans="1:19" x14ac:dyDescent="0.2">
      <c r="A9" s="6" t="s">
        <v>14</v>
      </c>
      <c r="B9" s="20" t="s">
        <v>15</v>
      </c>
      <c r="C9" s="20" t="s">
        <v>16</v>
      </c>
      <c r="E9" s="20" t="s">
        <v>15</v>
      </c>
      <c r="F9" s="20" t="s">
        <v>17</v>
      </c>
      <c r="H9" s="20" t="s">
        <v>18</v>
      </c>
      <c r="I9" s="20" t="s">
        <v>19</v>
      </c>
      <c r="J9" s="20" t="s">
        <v>20</v>
      </c>
      <c r="P9" s="43">
        <v>-2.6</v>
      </c>
      <c r="Q9" s="17">
        <f t="shared" si="0"/>
        <v>-2.6</v>
      </c>
      <c r="R9" s="18">
        <f t="shared" si="1"/>
        <v>1.3582969233685613E-2</v>
      </c>
      <c r="S9" s="19">
        <f t="shared" si="2"/>
        <v>4.6611880237187476E-3</v>
      </c>
    </row>
    <row r="10" spans="1:19" x14ac:dyDescent="0.2">
      <c r="B10" s="21"/>
      <c r="C10" s="22" t="str">
        <f t="shared" ref="C10" si="3">IF(B10="","",_xlfn.NORM.DIST(B10,$B$3,$C$3,TRUE))</f>
        <v/>
      </c>
      <c r="E10" s="21"/>
      <c r="F10" s="44" t="str">
        <f>IF(E10="","",1-_xlfn.NORM.DIST(E10,$B$3,$C$3,TRUE))</f>
        <v/>
      </c>
      <c r="H10" s="21">
        <v>-1</v>
      </c>
      <c r="I10" s="22">
        <f>IF(H10="","",IF(J10="","",_xlfn.NORM.DIST(J10,$B$3,$C$3,TRUE)-_xlfn.NORM.DIST(H10,$B$3,$C$3,TRUE)))</f>
        <v>0.68268949213708607</v>
      </c>
      <c r="J10" s="21">
        <v>1</v>
      </c>
      <c r="P10" s="43">
        <v>-2.5</v>
      </c>
      <c r="Q10" s="17">
        <f t="shared" si="0"/>
        <v>-2.5</v>
      </c>
      <c r="R10" s="18">
        <f t="shared" si="1"/>
        <v>1.752830049356854E-2</v>
      </c>
      <c r="S10" s="19">
        <f t="shared" si="2"/>
        <v>6.2096653257761331E-3</v>
      </c>
    </row>
    <row r="11" spans="1:19" x14ac:dyDescent="0.2">
      <c r="B11" s="21"/>
      <c r="C11" s="22" t="str">
        <f>IF(B11="","",_xlfn.NORM.DIST(B11,$B$3,$C$3,TRUE))</f>
        <v/>
      </c>
      <c r="E11" s="21"/>
      <c r="F11" s="22" t="str">
        <f t="shared" ref="F11:F13" si="4">IF(E11="","",1-_xlfn.NORM.DIST(E11,$B$3,$C$3,TRUE))</f>
        <v/>
      </c>
      <c r="H11" s="21">
        <v>-2</v>
      </c>
      <c r="I11" s="22">
        <f>IF(H11="","",IF(J11="","",_xlfn.NORM.DIST(J11,$B$3,$C$3,TRUE)-_xlfn.NORM.DIST(H11,$B$3,$C$3,TRUE)))</f>
        <v>0.95449973610364158</v>
      </c>
      <c r="J11" s="21">
        <v>2</v>
      </c>
      <c r="P11" s="43">
        <v>-2.4</v>
      </c>
      <c r="Q11" s="17">
        <f t="shared" si="0"/>
        <v>-2.4</v>
      </c>
      <c r="R11" s="18">
        <f t="shared" si="1"/>
        <v>2.2394530294842899E-2</v>
      </c>
      <c r="S11" s="19">
        <f t="shared" si="2"/>
        <v>8.1975359245961311E-3</v>
      </c>
    </row>
    <row r="12" spans="1:19" x14ac:dyDescent="0.2">
      <c r="B12" s="21"/>
      <c r="C12" s="22" t="str">
        <f t="shared" ref="C12:C13" si="5">IF(B12="","",_xlfn.NORM.DIST(B12,$B$3,$C$3,TRUE))</f>
        <v/>
      </c>
      <c r="E12" s="21"/>
      <c r="F12" s="23" t="str">
        <f t="shared" si="4"/>
        <v/>
      </c>
      <c r="H12" s="21">
        <v>-3</v>
      </c>
      <c r="I12" s="22">
        <f>IF(H12="","",IF(J12="","",_xlfn.NORM.DIST(J12,$B$3,$C$3,TRUE)-_xlfn.NORM.DIST(H12,$B$3,$C$3,TRUE)))</f>
        <v>0.99730020393673979</v>
      </c>
      <c r="J12" s="21">
        <v>3</v>
      </c>
      <c r="P12" s="43">
        <v>-2.2999999999999998</v>
      </c>
      <c r="Q12" s="17">
        <f t="shared" si="0"/>
        <v>-2.2999999999999998</v>
      </c>
      <c r="R12" s="18">
        <f t="shared" si="1"/>
        <v>2.8327037741601186E-2</v>
      </c>
      <c r="S12" s="19">
        <f t="shared" si="2"/>
        <v>1.0724110021675811E-2</v>
      </c>
    </row>
    <row r="13" spans="1:19" x14ac:dyDescent="0.2">
      <c r="B13" s="21"/>
      <c r="C13" s="22" t="str">
        <f t="shared" si="5"/>
        <v/>
      </c>
      <c r="E13" s="21"/>
      <c r="F13" s="23" t="str">
        <f t="shared" si="4"/>
        <v/>
      </c>
      <c r="H13" s="21"/>
      <c r="I13" s="22" t="str">
        <f>IF(H13="","",IF(J13="","",_xlfn.NORM.DIST(J13,$B$3,$C$3,TRUE)-_xlfn.NORM.DIST(H13,$B$3,$C$3,TRUE)))</f>
        <v/>
      </c>
      <c r="J13" s="21"/>
      <c r="P13" s="43">
        <v>-2.2000000000000002</v>
      </c>
      <c r="Q13" s="17">
        <f t="shared" si="0"/>
        <v>-2.2000000000000002</v>
      </c>
      <c r="R13" s="18">
        <f t="shared" si="1"/>
        <v>3.5474592846231424E-2</v>
      </c>
      <c r="S13" s="19">
        <f t="shared" si="2"/>
        <v>1.3903447513498597E-2</v>
      </c>
    </row>
    <row r="14" spans="1:19" x14ac:dyDescent="0.2">
      <c r="P14" s="43">
        <v>-2.1</v>
      </c>
      <c r="Q14" s="17">
        <f t="shared" si="0"/>
        <v>-2.1</v>
      </c>
      <c r="R14" s="18">
        <f t="shared" si="1"/>
        <v>4.3983595980427191E-2</v>
      </c>
      <c r="S14" s="19">
        <f t="shared" si="2"/>
        <v>1.7864420562816546E-2</v>
      </c>
    </row>
    <row r="15" spans="1:19" x14ac:dyDescent="0.2">
      <c r="P15" s="43">
        <v>-2</v>
      </c>
      <c r="Q15" s="17">
        <f t="shared" si="0"/>
        <v>-2</v>
      </c>
      <c r="R15" s="18">
        <f t="shared" si="1"/>
        <v>5.3990966513188063E-2</v>
      </c>
      <c r="S15" s="19">
        <f t="shared" si="2"/>
        <v>2.2750131948179191E-2</v>
      </c>
    </row>
    <row r="16" spans="1:19" x14ac:dyDescent="0.2">
      <c r="P16" s="43">
        <v>-1.9</v>
      </c>
      <c r="Q16" s="17">
        <f t="shared" si="0"/>
        <v>-1.9</v>
      </c>
      <c r="R16" s="18">
        <f t="shared" si="1"/>
        <v>6.5615814774676595E-2</v>
      </c>
      <c r="S16" s="19">
        <f t="shared" si="2"/>
        <v>2.87165598160018E-2</v>
      </c>
    </row>
    <row r="17" spans="1:19" x14ac:dyDescent="0.2">
      <c r="P17" s="43">
        <v>-1.8</v>
      </c>
      <c r="Q17" s="17">
        <f t="shared" si="0"/>
        <v>-1.8</v>
      </c>
      <c r="R17" s="18">
        <f t="shared" si="1"/>
        <v>7.8950158300894149E-2</v>
      </c>
      <c r="S17" s="19">
        <f t="shared" si="2"/>
        <v>3.5930319112925789E-2</v>
      </c>
    </row>
    <row r="18" spans="1:19" x14ac:dyDescent="0.2">
      <c r="P18" s="43">
        <v>-1.7</v>
      </c>
      <c r="Q18" s="17">
        <f t="shared" si="0"/>
        <v>-1.7</v>
      </c>
      <c r="R18" s="18">
        <f t="shared" si="1"/>
        <v>9.4049077376886947E-2</v>
      </c>
      <c r="S18" s="19">
        <f t="shared" si="2"/>
        <v>4.4565462758543041E-2</v>
      </c>
    </row>
    <row r="19" spans="1:19" x14ac:dyDescent="0.2">
      <c r="P19" s="43">
        <v>-1.6</v>
      </c>
      <c r="Q19" s="17">
        <f t="shared" si="0"/>
        <v>-1.6</v>
      </c>
      <c r="R19" s="18">
        <f t="shared" si="1"/>
        <v>0.11092083467945554</v>
      </c>
      <c r="S19" s="19">
        <f t="shared" si="2"/>
        <v>5.4799291699557967E-2</v>
      </c>
    </row>
    <row r="20" spans="1:19" x14ac:dyDescent="0.2">
      <c r="A20" s="6" t="s">
        <v>21</v>
      </c>
      <c r="B20" s="20" t="s">
        <v>15</v>
      </c>
      <c r="C20" s="20" t="s">
        <v>16</v>
      </c>
      <c r="E20" s="20" t="s">
        <v>15</v>
      </c>
      <c r="F20" s="20" t="s">
        <v>17</v>
      </c>
      <c r="H20" s="20" t="s">
        <v>18</v>
      </c>
      <c r="I20" s="20" t="s">
        <v>19</v>
      </c>
      <c r="J20" s="20" t="s">
        <v>20</v>
      </c>
      <c r="P20" s="43">
        <v>-1.5</v>
      </c>
      <c r="Q20" s="17">
        <f t="shared" si="0"/>
        <v>-1.5</v>
      </c>
      <c r="R20" s="18">
        <f t="shared" si="1"/>
        <v>0.12951759566589174</v>
      </c>
      <c r="S20" s="19">
        <f t="shared" si="2"/>
        <v>6.6807201268858057E-2</v>
      </c>
    </row>
    <row r="21" spans="1:19" x14ac:dyDescent="0.2">
      <c r="B21" s="22" t="str">
        <f>IF(C21="","",_xlfn.NORM.INV(C21,$B$3,$C$3))</f>
        <v/>
      </c>
      <c r="C21" s="25"/>
      <c r="E21" s="22"/>
      <c r="F21" s="25"/>
      <c r="H21" s="29">
        <f>IF(I21="","",_xlfn.NORM.INV(0.5-0.5*I21,$B$3,$C$3))</f>
        <v>-1.0006418287624481</v>
      </c>
      <c r="I21" s="25">
        <v>0.68300000000000005</v>
      </c>
      <c r="J21" s="24">
        <f>IF(I21="","",_xlfn.NORM.INV(0.5+I21/2,$B$3,$C$3))</f>
        <v>1.0006418287624481</v>
      </c>
      <c r="P21" s="43">
        <v>-1.4</v>
      </c>
      <c r="Q21" s="17">
        <f t="shared" si="0"/>
        <v>-1.4</v>
      </c>
      <c r="R21" s="18">
        <f t="shared" si="1"/>
        <v>0.14972746563574488</v>
      </c>
      <c r="S21" s="19">
        <f t="shared" si="2"/>
        <v>8.0756659233771053E-2</v>
      </c>
    </row>
    <row r="22" spans="1:19" x14ac:dyDescent="0.2">
      <c r="B22" s="22" t="str">
        <f>IF(C22="","",_xlfn.NORM.INV(C22,$B$3,$C$3))</f>
        <v/>
      </c>
      <c r="C22" s="25"/>
      <c r="E22" s="22" t="str">
        <f t="shared" ref="E22:E24" si="6">IF(F22="","",_xlfn.NORM.INV(1-F22,$B$3,$C$3))</f>
        <v/>
      </c>
      <c r="F22" s="25"/>
      <c r="H22" s="29">
        <f t="shared" ref="H22:H24" si="7">IF(I22="","",_xlfn.NORM.INV(0.5-0.5*I22,$B$3,$C$3))</f>
        <v>-1.9599639845400536</v>
      </c>
      <c r="I22" s="25">
        <v>0.95</v>
      </c>
      <c r="J22" s="24">
        <f>IF(I22="","",_xlfn.NORM.INV(0.5+I22/2,$B$3,$C$3))</f>
        <v>1.9599639845400536</v>
      </c>
      <c r="P22" s="43">
        <v>-1.3</v>
      </c>
      <c r="Q22" s="17">
        <f t="shared" si="0"/>
        <v>-1.3</v>
      </c>
      <c r="R22" s="18">
        <f t="shared" si="1"/>
        <v>0.17136859204780736</v>
      </c>
      <c r="S22" s="19">
        <f t="shared" si="2"/>
        <v>9.6800484585610316E-2</v>
      </c>
    </row>
    <row r="23" spans="1:19" x14ac:dyDescent="0.2">
      <c r="B23" s="22" t="str">
        <f>IF(C23="","",_xlfn.NORM.INV(C23,$B$3,$C$3))</f>
        <v/>
      </c>
      <c r="C23" s="25"/>
      <c r="E23" s="22" t="str">
        <f t="shared" si="6"/>
        <v/>
      </c>
      <c r="F23" s="25"/>
      <c r="H23" s="29" t="str">
        <f t="shared" si="7"/>
        <v/>
      </c>
      <c r="I23" s="25"/>
      <c r="J23" s="24" t="str">
        <f t="shared" ref="J23:J24" si="8">IF(I23="","",_xlfn.NORM.INV(0.5+I23/2,$B$3,$C$3))</f>
        <v/>
      </c>
      <c r="P23" s="43">
        <v>-1.2</v>
      </c>
      <c r="Q23" s="17">
        <f t="shared" si="0"/>
        <v>-1.2</v>
      </c>
      <c r="R23" s="18">
        <f t="shared" si="1"/>
        <v>0.19418605498321295</v>
      </c>
      <c r="S23" s="19">
        <f t="shared" si="2"/>
        <v>0.11506967022170828</v>
      </c>
    </row>
    <row r="24" spans="1:19" x14ac:dyDescent="0.2">
      <c r="B24" s="22" t="str">
        <f>IF(C24="","",_xlfn.NORM.INV(C24,$B$3,$C$3))</f>
        <v/>
      </c>
      <c r="C24" s="25"/>
      <c r="E24" s="22" t="str">
        <f t="shared" si="6"/>
        <v/>
      </c>
      <c r="F24" s="25"/>
      <c r="H24" s="29" t="str">
        <f t="shared" si="7"/>
        <v/>
      </c>
      <c r="I24" s="25"/>
      <c r="J24" s="24" t="str">
        <f t="shared" si="8"/>
        <v/>
      </c>
      <c r="P24" s="43">
        <v>-1.1000000000000001</v>
      </c>
      <c r="Q24" s="17">
        <f t="shared" si="0"/>
        <v>-1.1000000000000001</v>
      </c>
      <c r="R24" s="18">
        <f t="shared" si="1"/>
        <v>0.21785217703255053</v>
      </c>
      <c r="S24" s="19">
        <f t="shared" si="2"/>
        <v>0.13566606094638264</v>
      </c>
    </row>
    <row r="25" spans="1:19" x14ac:dyDescent="0.2">
      <c r="P25" s="43">
        <v>-1</v>
      </c>
      <c r="Q25" s="17">
        <f t="shared" si="0"/>
        <v>-1</v>
      </c>
      <c r="R25" s="18">
        <f t="shared" si="1"/>
        <v>0.24197072451914337</v>
      </c>
      <c r="S25" s="19">
        <f t="shared" si="2"/>
        <v>0.15865525393145699</v>
      </c>
    </row>
    <row r="26" spans="1:19" x14ac:dyDescent="0.2">
      <c r="P26" s="43">
        <v>-0.9</v>
      </c>
      <c r="Q26" s="17">
        <f t="shared" si="0"/>
        <v>-0.9</v>
      </c>
      <c r="R26" s="18">
        <f t="shared" si="1"/>
        <v>0.26608524989875482</v>
      </c>
      <c r="S26" s="19">
        <f t="shared" si="2"/>
        <v>0.1840601253467595</v>
      </c>
    </row>
    <row r="27" spans="1:19" x14ac:dyDescent="0.2">
      <c r="P27" s="43">
        <v>-0.8</v>
      </c>
      <c r="Q27" s="17">
        <f t="shared" si="0"/>
        <v>-0.8</v>
      </c>
      <c r="R27" s="18">
        <f t="shared" si="1"/>
        <v>0.28969155276148273</v>
      </c>
      <c r="S27" s="19">
        <f t="shared" si="2"/>
        <v>0.21185539858339661</v>
      </c>
    </row>
    <row r="28" spans="1:19" x14ac:dyDescent="0.2">
      <c r="P28" s="43">
        <v>-0.7</v>
      </c>
      <c r="Q28" s="17">
        <f t="shared" si="0"/>
        <v>-0.7</v>
      </c>
      <c r="R28" s="18">
        <f t="shared" si="1"/>
        <v>0.31225393336676127</v>
      </c>
      <c r="S28" s="19">
        <f t="shared" si="2"/>
        <v>0.24196365222307298</v>
      </c>
    </row>
    <row r="29" spans="1:19" x14ac:dyDescent="0.2">
      <c r="P29" s="43">
        <v>-0.6</v>
      </c>
      <c r="Q29" s="17">
        <f t="shared" si="0"/>
        <v>-0.6</v>
      </c>
      <c r="R29" s="18">
        <f t="shared" si="1"/>
        <v>0.33322460289179967</v>
      </c>
      <c r="S29" s="19">
        <f t="shared" si="2"/>
        <v>0.27425311775007355</v>
      </c>
    </row>
    <row r="30" spans="1:19" x14ac:dyDescent="0.2">
      <c r="P30" s="43">
        <v>-0.5</v>
      </c>
      <c r="Q30" s="17">
        <f t="shared" si="0"/>
        <v>-0.5</v>
      </c>
      <c r="R30" s="18">
        <f t="shared" si="1"/>
        <v>0.35206532676429952</v>
      </c>
      <c r="S30" s="19">
        <f t="shared" si="2"/>
        <v>0.30853753872598688</v>
      </c>
    </row>
    <row r="31" spans="1:19" x14ac:dyDescent="0.2">
      <c r="P31" s="43">
        <v>-0.4</v>
      </c>
      <c r="Q31" s="17">
        <f t="shared" si="0"/>
        <v>-0.4</v>
      </c>
      <c r="R31" s="18">
        <f t="shared" si="1"/>
        <v>0.36827014030332333</v>
      </c>
      <c r="S31" s="19">
        <f t="shared" si="2"/>
        <v>0.34457825838967576</v>
      </c>
    </row>
    <row r="32" spans="1:19" x14ac:dyDescent="0.2">
      <c r="P32" s="43">
        <v>-0.3</v>
      </c>
      <c r="Q32" s="17">
        <f t="shared" si="0"/>
        <v>-0.3</v>
      </c>
      <c r="R32" s="18">
        <f t="shared" si="1"/>
        <v>0.38138781546052414</v>
      </c>
      <c r="S32" s="19">
        <f t="shared" si="2"/>
        <v>0.38208857781104733</v>
      </c>
    </row>
    <row r="33" spans="16:19" x14ac:dyDescent="0.2">
      <c r="P33" s="43">
        <v>-0.2</v>
      </c>
      <c r="Q33" s="17">
        <f t="shared" si="0"/>
        <v>-0.2</v>
      </c>
      <c r="R33" s="18">
        <f t="shared" si="1"/>
        <v>0.39104269397545588</v>
      </c>
      <c r="S33" s="19">
        <f t="shared" si="2"/>
        <v>0.42074029056089696</v>
      </c>
    </row>
    <row r="34" spans="16:19" x14ac:dyDescent="0.2">
      <c r="P34" s="43">
        <v>-0.1</v>
      </c>
      <c r="Q34" s="17">
        <f>$Q$35+P34*$C$3</f>
        <v>-0.1</v>
      </c>
      <c r="R34" s="18">
        <f t="shared" si="1"/>
        <v>0.39695254747701181</v>
      </c>
      <c r="S34" s="19">
        <f t="shared" si="2"/>
        <v>0.46017216272297101</v>
      </c>
    </row>
    <row r="35" spans="16:19" x14ac:dyDescent="0.2">
      <c r="P35" s="43">
        <v>0</v>
      </c>
      <c r="Q35" s="46">
        <f>$B$3</f>
        <v>0</v>
      </c>
      <c r="R35" s="18">
        <f t="shared" si="1"/>
        <v>0.3989422804014327</v>
      </c>
      <c r="S35" s="19">
        <f t="shared" si="2"/>
        <v>0.5</v>
      </c>
    </row>
    <row r="36" spans="16:19" x14ac:dyDescent="0.2">
      <c r="P36" s="43">
        <v>0.1</v>
      </c>
      <c r="Q36" s="17">
        <f>$Q$35+P36*$C$3</f>
        <v>0.1</v>
      </c>
      <c r="R36" s="18">
        <f t="shared" si="1"/>
        <v>0.39695254747701181</v>
      </c>
      <c r="S36" s="19">
        <f t="shared" si="2"/>
        <v>0.53982783727702899</v>
      </c>
    </row>
    <row r="37" spans="16:19" x14ac:dyDescent="0.2">
      <c r="P37" s="43">
        <v>0.2</v>
      </c>
      <c r="Q37" s="17">
        <f t="shared" ref="Q37:Q65" si="9">$Q$35+P37*$C$3</f>
        <v>0.2</v>
      </c>
      <c r="R37" s="18">
        <f t="shared" si="1"/>
        <v>0.39104269397545588</v>
      </c>
      <c r="S37" s="19">
        <f t="shared" si="2"/>
        <v>0.57925970943910299</v>
      </c>
    </row>
    <row r="38" spans="16:19" x14ac:dyDescent="0.2">
      <c r="P38" s="43">
        <v>0.3</v>
      </c>
      <c r="Q38" s="17">
        <f t="shared" si="9"/>
        <v>0.3</v>
      </c>
      <c r="R38" s="18">
        <f t="shared" si="1"/>
        <v>0.38138781546052414</v>
      </c>
      <c r="S38" s="19">
        <f t="shared" si="2"/>
        <v>0.61791142218895267</v>
      </c>
    </row>
    <row r="39" spans="16:19" x14ac:dyDescent="0.2">
      <c r="P39" s="43">
        <v>0.4</v>
      </c>
      <c r="Q39" s="17">
        <f t="shared" si="9"/>
        <v>0.4</v>
      </c>
      <c r="R39" s="18">
        <f t="shared" si="1"/>
        <v>0.36827014030332333</v>
      </c>
      <c r="S39" s="19">
        <f t="shared" si="2"/>
        <v>0.65542174161032429</v>
      </c>
    </row>
    <row r="40" spans="16:19" x14ac:dyDescent="0.2">
      <c r="P40" s="43">
        <v>0.5</v>
      </c>
      <c r="Q40" s="17">
        <f t="shared" si="9"/>
        <v>0.5</v>
      </c>
      <c r="R40" s="18">
        <f t="shared" si="1"/>
        <v>0.35206532676429952</v>
      </c>
      <c r="S40" s="19">
        <f t="shared" si="2"/>
        <v>0.69146246127401312</v>
      </c>
    </row>
    <row r="41" spans="16:19" x14ac:dyDescent="0.2">
      <c r="P41" s="43">
        <v>0.6</v>
      </c>
      <c r="Q41" s="17">
        <f t="shared" si="9"/>
        <v>0.6</v>
      </c>
      <c r="R41" s="18">
        <f t="shared" si="1"/>
        <v>0.33322460289179967</v>
      </c>
      <c r="S41" s="19">
        <f t="shared" si="2"/>
        <v>0.72574688224992645</v>
      </c>
    </row>
    <row r="42" spans="16:19" x14ac:dyDescent="0.2">
      <c r="P42" s="43">
        <v>0.7</v>
      </c>
      <c r="Q42" s="17">
        <f t="shared" si="9"/>
        <v>0.7</v>
      </c>
      <c r="R42" s="18">
        <f t="shared" si="1"/>
        <v>0.31225393336676127</v>
      </c>
      <c r="S42" s="19">
        <f t="shared" si="2"/>
        <v>0.75803634777692697</v>
      </c>
    </row>
    <row r="43" spans="16:19" x14ac:dyDescent="0.2">
      <c r="P43" s="43">
        <v>0.8</v>
      </c>
      <c r="Q43" s="17">
        <f t="shared" si="9"/>
        <v>0.8</v>
      </c>
      <c r="R43" s="18">
        <f t="shared" si="1"/>
        <v>0.28969155276148273</v>
      </c>
      <c r="S43" s="19">
        <f t="shared" si="2"/>
        <v>0.78814460141660336</v>
      </c>
    </row>
    <row r="44" spans="16:19" x14ac:dyDescent="0.2">
      <c r="P44" s="43">
        <v>0.9</v>
      </c>
      <c r="Q44" s="17">
        <f t="shared" si="9"/>
        <v>0.9</v>
      </c>
      <c r="R44" s="18">
        <f t="shared" si="1"/>
        <v>0.26608524989875482</v>
      </c>
      <c r="S44" s="19">
        <f t="shared" si="2"/>
        <v>0.81593987465324047</v>
      </c>
    </row>
    <row r="45" spans="16:19" x14ac:dyDescent="0.2">
      <c r="P45" s="43">
        <v>1</v>
      </c>
      <c r="Q45" s="17">
        <f t="shared" si="9"/>
        <v>1</v>
      </c>
      <c r="R45" s="18">
        <f t="shared" si="1"/>
        <v>0.24197072451914337</v>
      </c>
      <c r="S45" s="19">
        <f t="shared" si="2"/>
        <v>0.84134474606854304</v>
      </c>
    </row>
    <row r="46" spans="16:19" x14ac:dyDescent="0.2">
      <c r="P46" s="43">
        <v>1.1000000000000001</v>
      </c>
      <c r="Q46" s="17">
        <f t="shared" si="9"/>
        <v>1.1000000000000001</v>
      </c>
      <c r="R46" s="18">
        <f t="shared" si="1"/>
        <v>0.21785217703255053</v>
      </c>
      <c r="S46" s="19">
        <f t="shared" si="2"/>
        <v>0.86433393905361733</v>
      </c>
    </row>
    <row r="47" spans="16:19" x14ac:dyDescent="0.2">
      <c r="P47" s="43">
        <v>1.2</v>
      </c>
      <c r="Q47" s="17">
        <f t="shared" si="9"/>
        <v>1.2</v>
      </c>
      <c r="R47" s="18">
        <f t="shared" si="1"/>
        <v>0.19418605498321295</v>
      </c>
      <c r="S47" s="19">
        <f t="shared" si="2"/>
        <v>0.88493032977829178</v>
      </c>
    </row>
    <row r="48" spans="16:19" x14ac:dyDescent="0.2">
      <c r="P48" s="43">
        <v>1.3</v>
      </c>
      <c r="Q48" s="17">
        <f t="shared" si="9"/>
        <v>1.3</v>
      </c>
      <c r="R48" s="18">
        <f t="shared" si="1"/>
        <v>0.17136859204780736</v>
      </c>
      <c r="S48" s="19">
        <f t="shared" si="2"/>
        <v>0.9031995154143897</v>
      </c>
    </row>
    <row r="49" spans="16:19" x14ac:dyDescent="0.2">
      <c r="P49" s="43">
        <v>1.4</v>
      </c>
      <c r="Q49" s="17">
        <f t="shared" si="9"/>
        <v>1.4</v>
      </c>
      <c r="R49" s="18">
        <f t="shared" si="1"/>
        <v>0.14972746563574488</v>
      </c>
      <c r="S49" s="19">
        <f t="shared" si="2"/>
        <v>0.91924334076622893</v>
      </c>
    </row>
    <row r="50" spans="16:19" x14ac:dyDescent="0.2">
      <c r="P50" s="43">
        <v>1.5</v>
      </c>
      <c r="Q50" s="17">
        <f t="shared" si="9"/>
        <v>1.5</v>
      </c>
      <c r="R50" s="18">
        <f t="shared" si="1"/>
        <v>0.12951759566589174</v>
      </c>
      <c r="S50" s="19">
        <f t="shared" si="2"/>
        <v>0.93319279873114191</v>
      </c>
    </row>
    <row r="51" spans="16:19" x14ac:dyDescent="0.2">
      <c r="P51" s="43">
        <v>1.6</v>
      </c>
      <c r="Q51" s="17">
        <f t="shared" si="9"/>
        <v>1.6</v>
      </c>
      <c r="R51" s="18">
        <f t="shared" si="1"/>
        <v>0.11092083467945554</v>
      </c>
      <c r="S51" s="19">
        <f t="shared" si="2"/>
        <v>0.94520070830044201</v>
      </c>
    </row>
    <row r="52" spans="16:19" x14ac:dyDescent="0.2">
      <c r="P52" s="43">
        <v>1.7</v>
      </c>
      <c r="Q52" s="17">
        <f t="shared" si="9"/>
        <v>1.7</v>
      </c>
      <c r="R52" s="18">
        <f t="shared" si="1"/>
        <v>9.4049077376886947E-2</v>
      </c>
      <c r="S52" s="19">
        <f t="shared" si="2"/>
        <v>0.95543453724145699</v>
      </c>
    </row>
    <row r="53" spans="16:19" x14ac:dyDescent="0.2">
      <c r="P53" s="43">
        <v>1.8</v>
      </c>
      <c r="Q53" s="17">
        <f t="shared" si="9"/>
        <v>1.8</v>
      </c>
      <c r="R53" s="18">
        <f t="shared" si="1"/>
        <v>7.8950158300894149E-2</v>
      </c>
      <c r="S53" s="19">
        <f t="shared" si="2"/>
        <v>0.96406968088707423</v>
      </c>
    </row>
    <row r="54" spans="16:19" x14ac:dyDescent="0.2">
      <c r="P54" s="43">
        <v>1.9</v>
      </c>
      <c r="Q54" s="17">
        <f t="shared" si="9"/>
        <v>1.9</v>
      </c>
      <c r="R54" s="18">
        <f t="shared" si="1"/>
        <v>6.5615814774676595E-2</v>
      </c>
      <c r="S54" s="19">
        <f t="shared" si="2"/>
        <v>0.97128344018399815</v>
      </c>
    </row>
    <row r="55" spans="16:19" x14ac:dyDescent="0.2">
      <c r="P55" s="43">
        <v>2</v>
      </c>
      <c r="Q55" s="17">
        <f t="shared" si="9"/>
        <v>2</v>
      </c>
      <c r="R55" s="18">
        <f t="shared" si="1"/>
        <v>5.3990966513188063E-2</v>
      </c>
      <c r="S55" s="19">
        <f t="shared" si="2"/>
        <v>0.97724986805182079</v>
      </c>
    </row>
    <row r="56" spans="16:19" x14ac:dyDescent="0.2">
      <c r="P56" s="43">
        <v>2.1</v>
      </c>
      <c r="Q56" s="17">
        <f t="shared" si="9"/>
        <v>2.1</v>
      </c>
      <c r="R56" s="18">
        <f t="shared" si="1"/>
        <v>4.3983595980427191E-2</v>
      </c>
      <c r="S56" s="19">
        <f t="shared" si="2"/>
        <v>0.98213557943718344</v>
      </c>
    </row>
    <row r="57" spans="16:19" x14ac:dyDescent="0.2">
      <c r="P57" s="43">
        <v>2.2000000000000002</v>
      </c>
      <c r="Q57" s="17">
        <f t="shared" si="9"/>
        <v>2.2000000000000002</v>
      </c>
      <c r="R57" s="18">
        <f t="shared" si="1"/>
        <v>3.5474592846231424E-2</v>
      </c>
      <c r="S57" s="19">
        <f t="shared" si="2"/>
        <v>0.98609655248650141</v>
      </c>
    </row>
    <row r="58" spans="16:19" x14ac:dyDescent="0.2">
      <c r="P58" s="43">
        <v>2.2999999999999998</v>
      </c>
      <c r="Q58" s="17">
        <f t="shared" si="9"/>
        <v>2.2999999999999998</v>
      </c>
      <c r="R58" s="18">
        <f t="shared" si="1"/>
        <v>2.8327037741601186E-2</v>
      </c>
      <c r="S58" s="19">
        <f t="shared" si="2"/>
        <v>0.98927588997832416</v>
      </c>
    </row>
    <row r="59" spans="16:19" x14ac:dyDescent="0.2">
      <c r="P59" s="43">
        <v>2.4</v>
      </c>
      <c r="Q59" s="17">
        <f t="shared" si="9"/>
        <v>2.4</v>
      </c>
      <c r="R59" s="18">
        <f t="shared" si="1"/>
        <v>2.2394530294842899E-2</v>
      </c>
      <c r="S59" s="19">
        <f t="shared" si="2"/>
        <v>0.99180246407540384</v>
      </c>
    </row>
    <row r="60" spans="16:19" x14ac:dyDescent="0.2">
      <c r="P60" s="43">
        <v>2.5000000000000102</v>
      </c>
      <c r="Q60" s="17">
        <f t="shared" si="9"/>
        <v>2.5000000000000102</v>
      </c>
      <c r="R60" s="18">
        <f t="shared" si="1"/>
        <v>1.7528300493568086E-2</v>
      </c>
      <c r="S60" s="19">
        <f t="shared" si="2"/>
        <v>0.99379033467422406</v>
      </c>
    </row>
    <row r="61" spans="16:19" x14ac:dyDescent="0.2">
      <c r="P61" s="43">
        <v>2.6</v>
      </c>
      <c r="Q61" s="17">
        <f t="shared" si="9"/>
        <v>2.6</v>
      </c>
      <c r="R61" s="18">
        <f t="shared" si="1"/>
        <v>1.3582969233685613E-2</v>
      </c>
      <c r="S61" s="19">
        <f t="shared" si="2"/>
        <v>0.99533881197628127</v>
      </c>
    </row>
    <row r="62" spans="16:19" x14ac:dyDescent="0.2">
      <c r="P62" s="43">
        <v>2.7</v>
      </c>
      <c r="Q62" s="17">
        <f t="shared" si="9"/>
        <v>2.7</v>
      </c>
      <c r="R62" s="18">
        <f t="shared" si="1"/>
        <v>1.0420934814422592E-2</v>
      </c>
      <c r="S62" s="19">
        <f t="shared" si="2"/>
        <v>0.99653302619695938</v>
      </c>
    </row>
    <row r="63" spans="16:19" x14ac:dyDescent="0.2">
      <c r="P63" s="43">
        <v>2.80000000000001</v>
      </c>
      <c r="Q63" s="17">
        <f t="shared" si="9"/>
        <v>2.80000000000001</v>
      </c>
      <c r="R63" s="18">
        <f t="shared" si="1"/>
        <v>7.915451582979743E-3</v>
      </c>
      <c r="S63" s="19">
        <f t="shared" si="2"/>
        <v>0.99744486966957213</v>
      </c>
    </row>
    <row r="64" spans="16:19" x14ac:dyDescent="0.2">
      <c r="P64" s="43">
        <v>2.9000000000000101</v>
      </c>
      <c r="Q64" s="17">
        <f t="shared" si="9"/>
        <v>2.9000000000000101</v>
      </c>
      <c r="R64" s="18">
        <f t="shared" si="1"/>
        <v>5.9525324197756795E-3</v>
      </c>
      <c r="S64" s="19">
        <f t="shared" si="2"/>
        <v>0.99813418669961607</v>
      </c>
    </row>
    <row r="65" spans="16:19" x14ac:dyDescent="0.2">
      <c r="P65" s="43">
        <v>3.0000000000000102</v>
      </c>
      <c r="Q65" s="17">
        <f t="shared" si="9"/>
        <v>3.0000000000000102</v>
      </c>
      <c r="R65" s="18">
        <f t="shared" si="1"/>
        <v>4.4318484119378696E-3</v>
      </c>
      <c r="S65" s="19">
        <f t="shared" si="2"/>
        <v>0.9986501019683699</v>
      </c>
    </row>
  </sheetData>
  <mergeCells count="2">
    <mergeCell ref="P1:S1"/>
    <mergeCell ref="F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575-E806-40C9-BD97-86182C474DDA}">
  <dimension ref="A1:R65"/>
  <sheetViews>
    <sheetView zoomScale="90" zoomScaleNormal="90" workbookViewId="0">
      <selection activeCell="E22" sqref="E22"/>
    </sheetView>
  </sheetViews>
  <sheetFormatPr baseColWidth="10" defaultColWidth="8.83203125" defaultRowHeight="15" x14ac:dyDescent="0.2"/>
  <cols>
    <col min="1" max="1" width="22" style="7" customWidth="1"/>
    <col min="2" max="8" width="8.83203125" style="7"/>
    <col min="9" max="9" width="10.5" style="7" customWidth="1"/>
    <col min="10" max="13" width="8.83203125" style="7"/>
    <col min="14" max="14" width="2.1640625" style="8" customWidth="1"/>
    <col min="15" max="15" width="15.5" style="7" customWidth="1"/>
    <col min="16" max="16384" width="8.83203125" style="7"/>
  </cols>
  <sheetData>
    <row r="1" spans="1:18" x14ac:dyDescent="0.2">
      <c r="P1" s="91" t="s">
        <v>40</v>
      </c>
      <c r="Q1" s="91"/>
      <c r="R1" s="91"/>
    </row>
    <row r="2" spans="1:18" x14ac:dyDescent="0.2">
      <c r="B2" s="9" t="s">
        <v>9</v>
      </c>
      <c r="C2" s="9" t="s">
        <v>11</v>
      </c>
      <c r="E2" s="9" t="s">
        <v>41</v>
      </c>
      <c r="F2" s="92" t="s">
        <v>22</v>
      </c>
      <c r="G2" s="92"/>
      <c r="H2" s="92"/>
      <c r="I2" s="92"/>
      <c r="J2" s="92"/>
      <c r="K2" s="92"/>
    </row>
    <row r="3" spans="1:18" x14ac:dyDescent="0.2">
      <c r="B3" s="45">
        <v>0</v>
      </c>
      <c r="C3" s="45">
        <f>E3/(E3-2)</f>
        <v>3</v>
      </c>
      <c r="E3" s="13">
        <v>3</v>
      </c>
      <c r="P3" s="10" t="s">
        <v>42</v>
      </c>
      <c r="Q3" s="11" t="s">
        <v>43</v>
      </c>
      <c r="R3" s="12" t="s">
        <v>44</v>
      </c>
    </row>
    <row r="4" spans="1:18" x14ac:dyDescent="0.2">
      <c r="O4" s="14" t="s">
        <v>13</v>
      </c>
      <c r="P4" s="15">
        <v>2.2200000000000002</v>
      </c>
      <c r="Q4" s="16">
        <f t="shared" ref="Q4:Q65" si="0">_xlfn.T.DIST(P4,$E$3,FALSE)</f>
        <v>5.2624853440047178E-2</v>
      </c>
      <c r="R4" s="16">
        <f t="shared" ref="R4:R65" si="1">_xlfn.T.DIST(P4,$E$3,TRUE)</f>
        <v>0.9434784065223496</v>
      </c>
    </row>
    <row r="5" spans="1:18" x14ac:dyDescent="0.2">
      <c r="P5" s="17">
        <v>-3</v>
      </c>
      <c r="Q5" s="18">
        <f t="shared" si="0"/>
        <v>2.2972037309241342E-2</v>
      </c>
      <c r="R5" s="19">
        <f t="shared" si="1"/>
        <v>2.8834442811218667E-2</v>
      </c>
    </row>
    <row r="6" spans="1:18" x14ac:dyDescent="0.2">
      <c r="P6" s="17">
        <v>-2.9</v>
      </c>
      <c r="Q6" s="18">
        <f t="shared" si="0"/>
        <v>2.5409183884938433E-2</v>
      </c>
      <c r="R6" s="19">
        <f t="shared" si="1"/>
        <v>3.1251120998322716E-2</v>
      </c>
    </row>
    <row r="7" spans="1:18" x14ac:dyDescent="0.2">
      <c r="P7" s="17">
        <v>-2.8</v>
      </c>
      <c r="Q7" s="18">
        <f t="shared" si="0"/>
        <v>2.81516231782209E-2</v>
      </c>
      <c r="R7" s="19">
        <f t="shared" si="1"/>
        <v>3.3926450242070375E-2</v>
      </c>
    </row>
    <row r="8" spans="1:18" x14ac:dyDescent="0.2">
      <c r="P8" s="17">
        <v>-2.7</v>
      </c>
      <c r="Q8" s="18">
        <f t="shared" si="0"/>
        <v>3.1241455256556489E-2</v>
      </c>
      <c r="R8" s="19">
        <f t="shared" si="1"/>
        <v>3.6893018920030267E-2</v>
      </c>
    </row>
    <row r="9" spans="1:18" x14ac:dyDescent="0.2">
      <c r="A9" s="6" t="s">
        <v>14</v>
      </c>
      <c r="B9" s="20" t="s">
        <v>15</v>
      </c>
      <c r="C9" s="20" t="s">
        <v>16</v>
      </c>
      <c r="E9" s="20" t="s">
        <v>15</v>
      </c>
      <c r="F9" s="20" t="s">
        <v>17</v>
      </c>
      <c r="H9" s="20" t="s">
        <v>18</v>
      </c>
      <c r="I9" s="20" t="s">
        <v>19</v>
      </c>
      <c r="J9" s="20" t="s">
        <v>20</v>
      </c>
      <c r="P9" s="17">
        <v>-2.6</v>
      </c>
      <c r="Q9" s="18">
        <f t="shared" si="0"/>
        <v>3.4726608402172142E-2</v>
      </c>
      <c r="R9" s="19">
        <f t="shared" si="1"/>
        <v>4.0187911466163906E-2</v>
      </c>
    </row>
    <row r="10" spans="1:18" x14ac:dyDescent="0.2">
      <c r="B10" s="21"/>
      <c r="C10" s="22" t="str">
        <f>IF(B10="","",_xlfn.T.DIST(B10,$E$3,TRUE))</f>
        <v/>
      </c>
      <c r="E10" s="21"/>
      <c r="F10" s="22" t="str">
        <f>IF(E10="","",1-_xlfn.T.DIST(E10,$E$3,TRUE))</f>
        <v/>
      </c>
      <c r="H10" s="21"/>
      <c r="I10" s="22" t="str">
        <f>IF(H10="","",IF(J10="","",_xlfn.T.DIST(J10,$E$3,TRUE)-_xlfn.T.DIST(H10,$E$3,TRUE)))</f>
        <v/>
      </c>
      <c r="J10" s="21"/>
      <c r="P10" s="17">
        <v>-2.5</v>
      </c>
      <c r="Q10" s="18">
        <f t="shared" si="0"/>
        <v>3.8661485727167301E-2</v>
      </c>
      <c r="R10" s="19">
        <f t="shared" si="1"/>
        <v>4.3853323504032767E-2</v>
      </c>
    </row>
    <row r="11" spans="1:18" x14ac:dyDescent="0.2">
      <c r="B11" s="21"/>
      <c r="C11" s="22" t="str">
        <f>IF(B11="","",_xlfn.T.DIST(B11,$E$3,TRUE))</f>
        <v/>
      </c>
      <c r="E11" s="21"/>
      <c r="F11" s="22" t="str">
        <f>IF(E11="","",1-_xlfn.T.DIST(E11,$E$3,TRUE))</f>
        <v/>
      </c>
      <c r="H11" s="21"/>
      <c r="I11" s="22" t="str">
        <f>IF(H11="","",IF(J11="","",_xlfn.T.DIST(J11,$E$3,TRUE)-_xlfn.T.DIST(H11,$E$3,TRUE)))</f>
        <v/>
      </c>
      <c r="J11" s="21"/>
      <c r="P11" s="17">
        <v>-2.4</v>
      </c>
      <c r="Q11" s="18">
        <f t="shared" si="0"/>
        <v>4.3107594875663999E-2</v>
      </c>
      <c r="R11" s="19">
        <f t="shared" si="1"/>
        <v>4.7937241135915527E-2</v>
      </c>
    </row>
    <row r="12" spans="1:18" x14ac:dyDescent="0.2">
      <c r="B12" s="21"/>
      <c r="C12" s="22" t="str">
        <f>IF(B12="","",_xlfn.T.DIST(B12,$E$3,TRUE))</f>
        <v/>
      </c>
      <c r="E12" s="21"/>
      <c r="F12" s="22" t="str">
        <f>IF(E12="","",1-_xlfn.T.DIST(E12,$E$3,TRUE))</f>
        <v/>
      </c>
      <c r="H12" s="21"/>
      <c r="I12" s="22" t="str">
        <f>IF(H12="","",IF(J12="","",_xlfn.T.DIST(J12,$E$3,TRUE)-_xlfn.T.DIST(H12,$E$3,TRUE)))</f>
        <v/>
      </c>
      <c r="J12" s="21"/>
      <c r="P12" s="17">
        <v>-2.2999999999999998</v>
      </c>
      <c r="Q12" s="18">
        <f t="shared" si="0"/>
        <v>4.8134109759614963E-2</v>
      </c>
      <c r="R12" s="19">
        <f t="shared" si="1"/>
        <v>5.2494180322235004E-2</v>
      </c>
    </row>
    <row r="13" spans="1:18" x14ac:dyDescent="0.2">
      <c r="B13" s="21"/>
      <c r="C13" s="22" t="str">
        <f>IF(B13="","",_xlfn.T.DIST(B13,$E$3,TRUE))</f>
        <v/>
      </c>
      <c r="E13" s="21"/>
      <c r="F13" s="22" t="str">
        <f>IF(E13="","",1-_xlfn.T.DIST(E13,$E$3,TRUE))</f>
        <v/>
      </c>
      <c r="H13" s="21"/>
      <c r="I13" s="22" t="str">
        <f>IF(H13="","",IF(J13="","",_xlfn.T.DIST(J13,$E$3,TRUE)-_xlfn.T.DIST(H13,$E$3,TRUE)))</f>
        <v/>
      </c>
      <c r="J13" s="21"/>
      <c r="P13" s="17">
        <v>-2.2000000000000002</v>
      </c>
      <c r="Q13" s="18">
        <f t="shared" si="0"/>
        <v>5.3818288156802389E-2</v>
      </c>
      <c r="R13" s="19">
        <f t="shared" si="1"/>
        <v>5.7585975988235345E-2</v>
      </c>
    </row>
    <row r="14" spans="1:18" x14ac:dyDescent="0.2">
      <c r="P14" s="17">
        <v>-2.1</v>
      </c>
      <c r="Q14" s="18">
        <f t="shared" si="0"/>
        <v>6.0245635389509999E-2</v>
      </c>
      <c r="R14" s="19">
        <f t="shared" si="1"/>
        <v>6.3282601274842296E-2</v>
      </c>
    </row>
    <row r="15" spans="1:18" x14ac:dyDescent="0.2">
      <c r="P15" s="17">
        <v>-2</v>
      </c>
      <c r="Q15" s="18">
        <f t="shared" si="0"/>
        <v>6.7509660663892967E-2</v>
      </c>
      <c r="R15" s="19">
        <f t="shared" si="1"/>
        <v>6.966298427942158E-2</v>
      </c>
    </row>
    <row r="16" spans="1:18" x14ac:dyDescent="0.2">
      <c r="P16" s="17">
        <v>-1.9</v>
      </c>
      <c r="Q16" s="18">
        <f t="shared" si="0"/>
        <v>7.571101806804327E-2</v>
      </c>
      <c r="R16" s="19">
        <f t="shared" si="1"/>
        <v>7.6815771652999576E-2</v>
      </c>
    </row>
    <row r="17" spans="1:18" x14ac:dyDescent="0.2">
      <c r="P17" s="17">
        <v>-1.8</v>
      </c>
      <c r="Q17" s="18">
        <f t="shared" si="0"/>
        <v>8.4955759279738682E-2</v>
      </c>
      <c r="R17" s="19">
        <f t="shared" si="1"/>
        <v>8.4839964450629093E-2</v>
      </c>
    </row>
    <row r="18" spans="1:18" x14ac:dyDescent="0.2">
      <c r="P18" s="17">
        <v>-1.7</v>
      </c>
      <c r="Q18" s="18">
        <f t="shared" si="0"/>
        <v>9.5352353202335802E-2</v>
      </c>
      <c r="R18" s="19">
        <f t="shared" si="1"/>
        <v>9.3845320776704988E-2</v>
      </c>
    </row>
    <row r="19" spans="1:18" x14ac:dyDescent="0.2">
      <c r="P19" s="17">
        <v>-1.6</v>
      </c>
      <c r="Q19" s="18">
        <f t="shared" si="0"/>
        <v>0.10700705749349003</v>
      </c>
      <c r="R19" s="19">
        <f t="shared" si="1"/>
        <v>0.10395238170966159</v>
      </c>
    </row>
    <row r="20" spans="1:18" x14ac:dyDescent="0.2">
      <c r="A20" s="6" t="s">
        <v>21</v>
      </c>
      <c r="B20" s="20" t="s">
        <v>15</v>
      </c>
      <c r="C20" s="20" t="s">
        <v>16</v>
      </c>
      <c r="E20" s="20" t="s">
        <v>15</v>
      </c>
      <c r="F20" s="20" t="s">
        <v>17</v>
      </c>
      <c r="H20" s="20" t="s">
        <v>18</v>
      </c>
      <c r="I20" s="20" t="s">
        <v>19</v>
      </c>
      <c r="J20" s="20" t="s">
        <v>20</v>
      </c>
      <c r="P20" s="17">
        <v>-1.5</v>
      </c>
      <c r="Q20" s="18">
        <f t="shared" si="0"/>
        <v>0.1200171745135874</v>
      </c>
      <c r="R20" s="19">
        <f t="shared" si="1"/>
        <v>0.11529193262241148</v>
      </c>
    </row>
    <row r="21" spans="1:18" x14ac:dyDescent="0.2">
      <c r="B21" s="22" t="str">
        <f>IF(C21="","",_xlfn.T.INV(C21,$E$3))</f>
        <v/>
      </c>
      <c r="C21" s="25"/>
      <c r="E21" s="22" t="str">
        <f>IF(F21="","",_xlfn.T.INV(1-F21,$E$3))</f>
        <v/>
      </c>
      <c r="F21" s="25"/>
      <c r="H21" s="29" t="str">
        <f>IF(I21="","",_xlfn.T.INV(0.5-0.5*I21,$E$3))</f>
        <v/>
      </c>
      <c r="I21" s="25"/>
      <c r="J21" s="29" t="str">
        <f>IF(I21="","",_xlfn.T.INV(0.5+I21/2,$E$3))</f>
        <v/>
      </c>
      <c r="P21" s="17">
        <v>-1.4</v>
      </c>
      <c r="Q21" s="18">
        <f t="shared" si="0"/>
        <v>0.13446171682048136</v>
      </c>
      <c r="R21" s="19">
        <f t="shared" si="1"/>
        <v>0.12800366437405694</v>
      </c>
    </row>
    <row r="22" spans="1:18" x14ac:dyDescent="0.2">
      <c r="B22" s="22" t="str">
        <f>IF(C22="","",_xlfn.T.INV(C22,$E$3))</f>
        <v/>
      </c>
      <c r="C22" s="25"/>
      <c r="E22" s="22" t="str">
        <f>IF(F22="","",_xlfn.T.INV(1-F22,$E$3))</f>
        <v/>
      </c>
      <c r="F22" s="25"/>
      <c r="H22" s="29" t="str">
        <f>IF(I22="","",_xlfn.T.INV(0.5-0.5*I22,$E$3))</f>
        <v/>
      </c>
      <c r="I22" s="25"/>
      <c r="J22" s="29" t="str">
        <f>IF(I22="","",_xlfn.T.INV(0.5+I22/2,$E$3))</f>
        <v/>
      </c>
      <c r="P22" s="17">
        <v>-1.3</v>
      </c>
      <c r="Q22" s="18">
        <f t="shared" si="0"/>
        <v>0.15038908590753605</v>
      </c>
      <c r="R22" s="19">
        <f t="shared" si="1"/>
        <v>0.14223375436394861</v>
      </c>
    </row>
    <row r="23" spans="1:18" x14ac:dyDescent="0.2">
      <c r="B23" s="22" t="str">
        <f>IF(C23="","",_xlfn.T.INV(C23,$E$3))</f>
        <v/>
      </c>
      <c r="C23" s="25"/>
      <c r="E23" s="22" t="str">
        <f>IF(F23="","",_xlfn.T.INV(1-F23,$E$3))</f>
        <v/>
      </c>
      <c r="F23" s="25"/>
      <c r="H23" s="29" t="str">
        <f>IF(I23="","",_xlfn.T.INV(0.5-0.5*I23,$E$3))</f>
        <v/>
      </c>
      <c r="I23" s="25"/>
      <c r="J23" s="29" t="str">
        <f>IF(I23="","",_xlfn.T.INV(0.5+I23/2,$E$3))</f>
        <v/>
      </c>
      <c r="P23" s="17">
        <v>-1.2</v>
      </c>
      <c r="Q23" s="18">
        <f t="shared" si="0"/>
        <v>0.16780158735749706</v>
      </c>
      <c r="R23" s="19">
        <f t="shared" si="1"/>
        <v>0.15813105734905264</v>
      </c>
    </row>
    <row r="24" spans="1:18" x14ac:dyDescent="0.2">
      <c r="B24" s="22" t="str">
        <f>IF(C24="","",_xlfn.T.INV(C24,$E$3))</f>
        <v/>
      </c>
      <c r="C24" s="25"/>
      <c r="E24" s="22" t="str">
        <f>IF(F24="","",_xlfn.T.INV(1-F24,$E$3))</f>
        <v/>
      </c>
      <c r="F24" s="25"/>
      <c r="H24" s="29" t="str">
        <f>IF(I24="","",_xlfn.T.INV(0.5-0.5*I24,$E$3))</f>
        <v/>
      </c>
      <c r="I24" s="25"/>
      <c r="J24" s="29" t="str">
        <f>IF(I24="","",_xlfn.T.INV(0.5+I24/2,$E$3))</f>
        <v/>
      </c>
      <c r="P24" s="17">
        <v>-1.1000000000000001</v>
      </c>
      <c r="Q24" s="18">
        <f t="shared" si="0"/>
        <v>0.18663702938545559</v>
      </c>
      <c r="R24" s="19">
        <f t="shared" si="1"/>
        <v>0.17584159746732553</v>
      </c>
    </row>
    <row r="25" spans="1:18" x14ac:dyDescent="0.2">
      <c r="P25" s="17">
        <v>-1</v>
      </c>
      <c r="Q25" s="18">
        <f t="shared" si="0"/>
        <v>0.20674833578317209</v>
      </c>
      <c r="R25" s="19">
        <f t="shared" si="1"/>
        <v>0.19550110947788529</v>
      </c>
    </row>
    <row r="26" spans="1:18" x14ac:dyDescent="0.2">
      <c r="P26" s="17">
        <v>-0.9</v>
      </c>
      <c r="Q26" s="18">
        <f t="shared" si="0"/>
        <v>0.22788306587380588</v>
      </c>
      <c r="R26" s="19">
        <f t="shared" si="1"/>
        <v>0.21722551620901842</v>
      </c>
    </row>
    <row r="27" spans="1:18" x14ac:dyDescent="0.2">
      <c r="P27" s="17">
        <v>-0.8</v>
      </c>
      <c r="Q27" s="18">
        <f t="shared" si="0"/>
        <v>0.2496659048220892</v>
      </c>
      <c r="R27" s="19">
        <f t="shared" si="1"/>
        <v>0.24109947587554106</v>
      </c>
    </row>
    <row r="28" spans="1:18" x14ac:dyDescent="0.2">
      <c r="P28" s="17">
        <v>-0.7</v>
      </c>
      <c r="Q28" s="18">
        <f t="shared" si="0"/>
        <v>0.27158835908824669</v>
      </c>
      <c r="R28" s="19">
        <f t="shared" si="1"/>
        <v>0.26716349915238197</v>
      </c>
    </row>
    <row r="29" spans="1:18" x14ac:dyDescent="0.2">
      <c r="P29" s="17">
        <v>-0.6</v>
      </c>
      <c r="Q29" s="18">
        <f t="shared" si="0"/>
        <v>0.29301067996481306</v>
      </c>
      <c r="R29" s="19">
        <f t="shared" si="1"/>
        <v>0.29540060402699464</v>
      </c>
    </row>
    <row r="30" spans="1:18" x14ac:dyDescent="0.2">
      <c r="P30" s="17">
        <v>-0.5</v>
      </c>
      <c r="Q30" s="18">
        <f t="shared" si="0"/>
        <v>0.31318091100882872</v>
      </c>
      <c r="R30" s="19">
        <f t="shared" si="1"/>
        <v>0.32572398242407552</v>
      </c>
    </row>
    <row r="31" spans="1:18" x14ac:dyDescent="0.2">
      <c r="P31" s="17">
        <v>-0.4</v>
      </c>
      <c r="Q31" s="18">
        <f t="shared" si="0"/>
        <v>0.33127437234925833</v>
      </c>
      <c r="R31" s="19">
        <f t="shared" si="1"/>
        <v>0.35796757698718507</v>
      </c>
    </row>
    <row r="32" spans="1:18" x14ac:dyDescent="0.2">
      <c r="P32" s="17">
        <v>-0.3</v>
      </c>
      <c r="Q32" s="18">
        <f t="shared" si="0"/>
        <v>0.34645357427454188</v>
      </c>
      <c r="R32" s="19">
        <f t="shared" si="1"/>
        <v>0.39188164601995956</v>
      </c>
    </row>
    <row r="33" spans="16:18" x14ac:dyDescent="0.2">
      <c r="P33" s="17">
        <v>-0.2</v>
      </c>
      <c r="Q33" s="18">
        <f t="shared" si="0"/>
        <v>0.35794379463845583</v>
      </c>
      <c r="R33" s="19">
        <f t="shared" si="1"/>
        <v>0.4271351646231395</v>
      </c>
    </row>
    <row r="34" spans="16:18" x14ac:dyDescent="0.2">
      <c r="P34" s="17">
        <v>-0.1</v>
      </c>
      <c r="Q34" s="18">
        <f t="shared" si="0"/>
        <v>0.36511444382851777</v>
      </c>
      <c r="R34" s="19">
        <f t="shared" si="1"/>
        <v>0.46332617440040291</v>
      </c>
    </row>
    <row r="35" spans="16:18" x14ac:dyDescent="0.2">
      <c r="P35" s="17">
        <v>0</v>
      </c>
      <c r="Q35" s="18">
        <f t="shared" si="0"/>
        <v>0.36755259694786152</v>
      </c>
      <c r="R35" s="19">
        <f t="shared" si="1"/>
        <v>0.5</v>
      </c>
    </row>
    <row r="36" spans="16:18" x14ac:dyDescent="0.2">
      <c r="P36" s="17">
        <v>0.1</v>
      </c>
      <c r="Q36" s="18">
        <f t="shared" si="0"/>
        <v>0.36511444382851777</v>
      </c>
      <c r="R36" s="19">
        <f t="shared" si="1"/>
        <v>0.53667382559959709</v>
      </c>
    </row>
    <row r="37" spans="16:18" x14ac:dyDescent="0.2">
      <c r="P37" s="17">
        <v>0.2</v>
      </c>
      <c r="Q37" s="18">
        <f t="shared" si="0"/>
        <v>0.35794379463845583</v>
      </c>
      <c r="R37" s="19">
        <f t="shared" si="1"/>
        <v>0.5728648353768605</v>
      </c>
    </row>
    <row r="38" spans="16:18" x14ac:dyDescent="0.2">
      <c r="P38" s="17">
        <v>0.3</v>
      </c>
      <c r="Q38" s="18">
        <f t="shared" si="0"/>
        <v>0.34645357427454188</v>
      </c>
      <c r="R38" s="19">
        <f t="shared" si="1"/>
        <v>0.60811835398004044</v>
      </c>
    </row>
    <row r="39" spans="16:18" x14ac:dyDescent="0.2">
      <c r="P39" s="17">
        <v>0.4</v>
      </c>
      <c r="Q39" s="18">
        <f t="shared" si="0"/>
        <v>0.33127437234925833</v>
      </c>
      <c r="R39" s="19">
        <f t="shared" si="1"/>
        <v>0.64203242301281493</v>
      </c>
    </row>
    <row r="40" spans="16:18" x14ac:dyDescent="0.2">
      <c r="P40" s="17">
        <v>0.5</v>
      </c>
      <c r="Q40" s="18">
        <f t="shared" si="0"/>
        <v>0.31318091100882872</v>
      </c>
      <c r="R40" s="19">
        <f t="shared" si="1"/>
        <v>0.67427601757592448</v>
      </c>
    </row>
    <row r="41" spans="16:18" x14ac:dyDescent="0.2">
      <c r="P41" s="17">
        <v>0.6</v>
      </c>
      <c r="Q41" s="18">
        <f t="shared" si="0"/>
        <v>0.29301067996481306</v>
      </c>
      <c r="R41" s="19">
        <f t="shared" si="1"/>
        <v>0.70459939597300536</v>
      </c>
    </row>
    <row r="42" spans="16:18" x14ac:dyDescent="0.2">
      <c r="P42" s="17">
        <v>0.7</v>
      </c>
      <c r="Q42" s="18">
        <f t="shared" si="0"/>
        <v>0.27158835908824669</v>
      </c>
      <c r="R42" s="19">
        <f t="shared" si="1"/>
        <v>0.73283650084761809</v>
      </c>
    </row>
    <row r="43" spans="16:18" x14ac:dyDescent="0.2">
      <c r="P43" s="17">
        <v>0.8</v>
      </c>
      <c r="Q43" s="18">
        <f t="shared" si="0"/>
        <v>0.2496659048220892</v>
      </c>
      <c r="R43" s="19">
        <f t="shared" si="1"/>
        <v>0.75890052412445896</v>
      </c>
    </row>
    <row r="44" spans="16:18" x14ac:dyDescent="0.2">
      <c r="P44" s="17">
        <v>0.9</v>
      </c>
      <c r="Q44" s="18">
        <f t="shared" si="0"/>
        <v>0.22788306587380588</v>
      </c>
      <c r="R44" s="19">
        <f t="shared" si="1"/>
        <v>0.78277448379098158</v>
      </c>
    </row>
    <row r="45" spans="16:18" x14ac:dyDescent="0.2">
      <c r="P45" s="17">
        <v>1</v>
      </c>
      <c r="Q45" s="18">
        <f t="shared" si="0"/>
        <v>0.20674833578317209</v>
      </c>
      <c r="R45" s="19">
        <f t="shared" si="1"/>
        <v>0.80449889052211465</v>
      </c>
    </row>
    <row r="46" spans="16:18" x14ac:dyDescent="0.2">
      <c r="P46" s="17">
        <v>1.1000000000000001</v>
      </c>
      <c r="Q46" s="18">
        <f t="shared" si="0"/>
        <v>0.18663702938545559</v>
      </c>
      <c r="R46" s="19">
        <f t="shared" si="1"/>
        <v>0.82415840253267447</v>
      </c>
    </row>
    <row r="47" spans="16:18" x14ac:dyDescent="0.2">
      <c r="P47" s="17">
        <v>1.2</v>
      </c>
      <c r="Q47" s="18">
        <f t="shared" si="0"/>
        <v>0.16780158735749706</v>
      </c>
      <c r="R47" s="19">
        <f t="shared" si="1"/>
        <v>0.84186894265094736</v>
      </c>
    </row>
    <row r="48" spans="16:18" x14ac:dyDescent="0.2">
      <c r="P48" s="17">
        <v>1.3</v>
      </c>
      <c r="Q48" s="18">
        <f t="shared" si="0"/>
        <v>0.15038908590753605</v>
      </c>
      <c r="R48" s="19">
        <f t="shared" si="1"/>
        <v>0.85776624563605142</v>
      </c>
    </row>
    <row r="49" spans="16:18" x14ac:dyDescent="0.2">
      <c r="P49" s="17">
        <v>1.4</v>
      </c>
      <c r="Q49" s="18">
        <f t="shared" si="0"/>
        <v>0.13446171682048136</v>
      </c>
      <c r="R49" s="19">
        <f t="shared" si="1"/>
        <v>0.87199633562594303</v>
      </c>
    </row>
    <row r="50" spans="16:18" x14ac:dyDescent="0.2">
      <c r="P50" s="17">
        <v>1.5</v>
      </c>
      <c r="Q50" s="18">
        <f t="shared" si="0"/>
        <v>0.1200171745135874</v>
      </c>
      <c r="R50" s="19">
        <f t="shared" si="1"/>
        <v>0.88470806737758856</v>
      </c>
    </row>
    <row r="51" spans="16:18" x14ac:dyDescent="0.2">
      <c r="P51" s="17">
        <v>1.6</v>
      </c>
      <c r="Q51" s="18">
        <f t="shared" si="0"/>
        <v>0.10700705749349003</v>
      </c>
      <c r="R51" s="19">
        <f t="shared" si="1"/>
        <v>0.89604761829033841</v>
      </c>
    </row>
    <row r="52" spans="16:18" x14ac:dyDescent="0.2">
      <c r="P52" s="17">
        <v>1.7</v>
      </c>
      <c r="Q52" s="18">
        <f t="shared" si="0"/>
        <v>9.5352353202335802E-2</v>
      </c>
      <c r="R52" s="19">
        <f t="shared" si="1"/>
        <v>0.90615467922329507</v>
      </c>
    </row>
    <row r="53" spans="16:18" x14ac:dyDescent="0.2">
      <c r="P53" s="17">
        <v>1.8</v>
      </c>
      <c r="Q53" s="18">
        <f t="shared" si="0"/>
        <v>8.4955759279738682E-2</v>
      </c>
      <c r="R53" s="19">
        <f t="shared" si="1"/>
        <v>0.91516003554937086</v>
      </c>
    </row>
    <row r="54" spans="16:18" x14ac:dyDescent="0.2">
      <c r="P54" s="17">
        <v>1.9</v>
      </c>
      <c r="Q54" s="18">
        <f t="shared" si="0"/>
        <v>7.571101806804327E-2</v>
      </c>
      <c r="R54" s="19">
        <f t="shared" si="1"/>
        <v>0.92318422834700042</v>
      </c>
    </row>
    <row r="55" spans="16:18" x14ac:dyDescent="0.2">
      <c r="P55" s="17">
        <v>2</v>
      </c>
      <c r="Q55" s="18">
        <f t="shared" si="0"/>
        <v>6.7509660663892967E-2</v>
      </c>
      <c r="R55" s="19">
        <f t="shared" si="1"/>
        <v>0.93033701572057836</v>
      </c>
    </row>
    <row r="56" spans="16:18" x14ac:dyDescent="0.2">
      <c r="P56" s="17">
        <v>2.1</v>
      </c>
      <c r="Q56" s="18">
        <f t="shared" si="0"/>
        <v>6.0245635389509999E-2</v>
      </c>
      <c r="R56" s="19">
        <f t="shared" si="1"/>
        <v>0.93671739872515769</v>
      </c>
    </row>
    <row r="57" spans="16:18" x14ac:dyDescent="0.2">
      <c r="P57" s="17">
        <v>2.2000000000000002</v>
      </c>
      <c r="Q57" s="18">
        <f t="shared" si="0"/>
        <v>5.3818288156802389E-2</v>
      </c>
      <c r="R57" s="19">
        <f t="shared" si="1"/>
        <v>0.94241402401176466</v>
      </c>
    </row>
    <row r="58" spans="16:18" x14ac:dyDescent="0.2">
      <c r="P58" s="17">
        <v>2.2999999999999998</v>
      </c>
      <c r="Q58" s="18">
        <f t="shared" si="0"/>
        <v>4.8134109759614963E-2</v>
      </c>
      <c r="R58" s="19">
        <f t="shared" si="1"/>
        <v>0.94750581967776504</v>
      </c>
    </row>
    <row r="59" spans="16:18" x14ac:dyDescent="0.2">
      <c r="P59" s="17">
        <v>2.4</v>
      </c>
      <c r="Q59" s="18">
        <f t="shared" si="0"/>
        <v>4.3107594875663999E-2</v>
      </c>
      <c r="R59" s="19">
        <f t="shared" si="1"/>
        <v>0.95206275886408442</v>
      </c>
    </row>
    <row r="60" spans="16:18" x14ac:dyDescent="0.2">
      <c r="P60" s="17">
        <v>2.5000000000000102</v>
      </c>
      <c r="Q60" s="18">
        <f t="shared" si="0"/>
        <v>3.8661485727166892E-2</v>
      </c>
      <c r="R60" s="19">
        <f t="shared" si="1"/>
        <v>0.95614667649596763</v>
      </c>
    </row>
    <row r="61" spans="16:18" x14ac:dyDescent="0.2">
      <c r="P61" s="17">
        <v>2.6</v>
      </c>
      <c r="Q61" s="18">
        <f t="shared" si="0"/>
        <v>3.4726608402172142E-2</v>
      </c>
      <c r="R61" s="19">
        <f t="shared" si="1"/>
        <v>0.95981208853383615</v>
      </c>
    </row>
    <row r="62" spans="16:18" x14ac:dyDescent="0.2">
      <c r="P62" s="17">
        <v>2.7</v>
      </c>
      <c r="Q62" s="18">
        <f t="shared" si="0"/>
        <v>3.1241455256556489E-2</v>
      </c>
      <c r="R62" s="19">
        <f t="shared" si="1"/>
        <v>0.96310698107996973</v>
      </c>
    </row>
    <row r="63" spans="16:18" x14ac:dyDescent="0.2">
      <c r="P63" s="17">
        <v>2.80000000000001</v>
      </c>
      <c r="Q63" s="18">
        <f t="shared" si="0"/>
        <v>2.8151623178220599E-2</v>
      </c>
      <c r="R63" s="19">
        <f t="shared" si="1"/>
        <v>0.96607354975792992</v>
      </c>
    </row>
    <row r="64" spans="16:18" x14ac:dyDescent="0.2">
      <c r="P64" s="17">
        <v>2.9000000000000101</v>
      </c>
      <c r="Q64" s="18">
        <f t="shared" si="0"/>
        <v>2.5409183884938163E-2</v>
      </c>
      <c r="R64" s="19">
        <f t="shared" si="1"/>
        <v>0.9687488790016775</v>
      </c>
    </row>
    <row r="65" spans="16:18" x14ac:dyDescent="0.2">
      <c r="P65" s="17">
        <v>3.0000000000000102</v>
      </c>
      <c r="Q65" s="18">
        <f t="shared" si="0"/>
        <v>2.2972037309241113E-2</v>
      </c>
      <c r="R65" s="19">
        <f t="shared" si="1"/>
        <v>0.97116555718878161</v>
      </c>
    </row>
  </sheetData>
  <mergeCells count="2">
    <mergeCell ref="P1:R1"/>
    <mergeCell ref="F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D328-08D0-4AE9-A7B5-6E2180E66187}">
  <dimension ref="E1:K84"/>
  <sheetViews>
    <sheetView zoomScale="125" zoomScaleNormal="120" workbookViewId="0">
      <selection activeCell="G3" sqref="G3"/>
    </sheetView>
  </sheetViews>
  <sheetFormatPr baseColWidth="10" defaultColWidth="8.83203125" defaultRowHeight="15" x14ac:dyDescent="0.2"/>
  <cols>
    <col min="5" max="5" width="8.83203125" style="53"/>
    <col min="6" max="6" width="9.5" style="53" bestFit="1" customWidth="1"/>
    <col min="7" max="7" width="10.1640625" bestFit="1" customWidth="1"/>
  </cols>
  <sheetData>
    <row r="1" spans="5:7" x14ac:dyDescent="0.2">
      <c r="G1" s="50" t="s">
        <v>51</v>
      </c>
    </row>
    <row r="2" spans="5:7" x14ac:dyDescent="0.2">
      <c r="G2" s="57">
        <v>3</v>
      </c>
    </row>
    <row r="3" spans="5:7" x14ac:dyDescent="0.2">
      <c r="E3" s="50" t="s">
        <v>52</v>
      </c>
      <c r="F3" s="50" t="s">
        <v>53</v>
      </c>
      <c r="G3" s="50" t="s">
        <v>54</v>
      </c>
    </row>
    <row r="4" spans="5:7" x14ac:dyDescent="0.2">
      <c r="E4" s="51">
        <v>-4</v>
      </c>
      <c r="F4" s="58">
        <f>_xlfn.NORM.S.DIST(E4,FALSE)</f>
        <v>1.3383022576488537E-4</v>
      </c>
      <c r="G4" s="59">
        <f t="shared" ref="G4:G35" si="0">_xlfn.T.DIST(E4,$G$2,FALSE)</f>
        <v>9.1633611427444726E-3</v>
      </c>
    </row>
    <row r="5" spans="5:7" x14ac:dyDescent="0.2">
      <c r="E5" s="51">
        <v>-3.9</v>
      </c>
      <c r="F5" s="58">
        <f t="shared" ref="F5:F68" si="1">_xlfn.NORM.S.DIST(E5,FALSE)</f>
        <v>1.9865547139277272E-4</v>
      </c>
      <c r="G5" s="59">
        <f t="shared" si="0"/>
        <v>9.9756709055489768E-3</v>
      </c>
    </row>
    <row r="6" spans="5:7" x14ac:dyDescent="0.2">
      <c r="E6" s="51">
        <v>-3.8</v>
      </c>
      <c r="F6" s="58">
        <f t="shared" si="1"/>
        <v>2.9194692579146027E-4</v>
      </c>
      <c r="G6" s="59">
        <f t="shared" si="0"/>
        <v>1.0875996116865797E-2</v>
      </c>
    </row>
    <row r="7" spans="5:7" x14ac:dyDescent="0.2">
      <c r="E7" s="51">
        <v>-3.7</v>
      </c>
      <c r="F7" s="58">
        <f t="shared" si="1"/>
        <v>4.2478027055075143E-4</v>
      </c>
      <c r="G7" s="59">
        <f t="shared" si="0"/>
        <v>1.187542966221437E-2</v>
      </c>
    </row>
    <row r="8" spans="5:7" x14ac:dyDescent="0.2">
      <c r="E8" s="51">
        <v>-3.6</v>
      </c>
      <c r="F8" s="58">
        <f t="shared" si="1"/>
        <v>6.119019301137719E-4</v>
      </c>
      <c r="G8" s="59">
        <f t="shared" si="0"/>
        <v>1.2986622934728548E-2</v>
      </c>
    </row>
    <row r="9" spans="5:7" x14ac:dyDescent="0.2">
      <c r="E9" s="51">
        <v>-3.5</v>
      </c>
      <c r="F9" s="58">
        <f t="shared" si="1"/>
        <v>8.7268269504576015E-4</v>
      </c>
      <c r="G9" s="59">
        <f t="shared" si="0"/>
        <v>1.422401880152971E-2</v>
      </c>
    </row>
    <row r="10" spans="5:7" x14ac:dyDescent="0.2">
      <c r="E10" s="51">
        <v>-3.4</v>
      </c>
      <c r="F10" s="58">
        <f t="shared" si="1"/>
        <v>1.2322191684730199E-3</v>
      </c>
      <c r="G10" s="59">
        <f t="shared" si="0"/>
        <v>1.5604119051380573E-2</v>
      </c>
    </row>
    <row r="11" spans="5:7" x14ac:dyDescent="0.2">
      <c r="E11" s="51">
        <v>-3.3</v>
      </c>
      <c r="F11" s="58">
        <f t="shared" si="1"/>
        <v>1.7225689390536812E-3</v>
      </c>
      <c r="G11" s="59">
        <f t="shared" si="0"/>
        <v>1.7145790526982049E-2</v>
      </c>
    </row>
    <row r="12" spans="5:7" x14ac:dyDescent="0.2">
      <c r="E12" s="51">
        <v>-3.2</v>
      </c>
      <c r="F12" s="58">
        <f t="shared" si="1"/>
        <v>2.3840882014648404E-3</v>
      </c>
      <c r="G12" s="59">
        <f t="shared" si="0"/>
        <v>1.887061415861228E-2</v>
      </c>
    </row>
    <row r="13" spans="5:7" x14ac:dyDescent="0.2">
      <c r="E13" s="51">
        <v>-3.1</v>
      </c>
      <c r="F13" s="58">
        <f t="shared" si="1"/>
        <v>3.2668190561999182E-3</v>
      </c>
      <c r="G13" s="59">
        <f t="shared" si="0"/>
        <v>2.0803280835425438E-2</v>
      </c>
    </row>
    <row r="14" spans="5:7" x14ac:dyDescent="0.2">
      <c r="E14" s="51">
        <v>-3</v>
      </c>
      <c r="F14" s="58">
        <f t="shared" si="1"/>
        <v>4.4318484119380075E-3</v>
      </c>
      <c r="G14" s="59">
        <f t="shared" si="0"/>
        <v>2.2972037309241342E-2</v>
      </c>
    </row>
    <row r="15" spans="5:7" x14ac:dyDescent="0.2">
      <c r="E15" s="51">
        <v>-2.9</v>
      </c>
      <c r="F15" s="58">
        <f t="shared" si="1"/>
        <v>5.9525324197758538E-3</v>
      </c>
      <c r="G15" s="59">
        <f t="shared" si="0"/>
        <v>2.5409183884938433E-2</v>
      </c>
    </row>
    <row r="16" spans="5:7" x14ac:dyDescent="0.2">
      <c r="E16" s="51">
        <v>-2.8</v>
      </c>
      <c r="F16" s="58">
        <f t="shared" si="1"/>
        <v>7.9154515829799686E-3</v>
      </c>
      <c r="G16" s="59">
        <f t="shared" si="0"/>
        <v>2.81516231782209E-2</v>
      </c>
    </row>
    <row r="17" spans="5:11" x14ac:dyDescent="0.2">
      <c r="E17" s="51">
        <v>-2.7</v>
      </c>
      <c r="F17" s="58">
        <f t="shared" si="1"/>
        <v>1.0420934814422592E-2</v>
      </c>
      <c r="G17" s="59">
        <f t="shared" si="0"/>
        <v>3.1241455256556489E-2</v>
      </c>
    </row>
    <row r="18" spans="5:11" x14ac:dyDescent="0.2">
      <c r="E18" s="51">
        <v>-2.6</v>
      </c>
      <c r="F18" s="58">
        <f t="shared" si="1"/>
        <v>1.3582969233685613E-2</v>
      </c>
      <c r="G18" s="59">
        <f t="shared" si="0"/>
        <v>3.4726608402172142E-2</v>
      </c>
    </row>
    <row r="19" spans="5:11" x14ac:dyDescent="0.2">
      <c r="E19" s="51">
        <v>-2.5</v>
      </c>
      <c r="F19" s="58">
        <f t="shared" si="1"/>
        <v>1.752830049356854E-2</v>
      </c>
      <c r="G19" s="59">
        <f t="shared" si="0"/>
        <v>3.8661485727167301E-2</v>
      </c>
    </row>
    <row r="20" spans="5:11" x14ac:dyDescent="0.2">
      <c r="E20" s="51">
        <v>-2.4</v>
      </c>
      <c r="F20" s="58">
        <f t="shared" si="1"/>
        <v>2.2394530294842899E-2</v>
      </c>
      <c r="G20" s="59">
        <f t="shared" si="0"/>
        <v>4.3107594875663999E-2</v>
      </c>
    </row>
    <row r="21" spans="5:11" x14ac:dyDescent="0.2">
      <c r="E21" s="51">
        <v>-2.2999999999999998</v>
      </c>
      <c r="F21" s="58">
        <f t="shared" si="1"/>
        <v>2.8327037741601186E-2</v>
      </c>
      <c r="G21" s="59">
        <f t="shared" si="0"/>
        <v>4.8134109759614963E-2</v>
      </c>
    </row>
    <row r="22" spans="5:11" x14ac:dyDescent="0.2">
      <c r="E22" s="51">
        <v>-2.2000000000000002</v>
      </c>
      <c r="F22" s="58">
        <f t="shared" si="1"/>
        <v>3.5474592846231424E-2</v>
      </c>
      <c r="G22" s="59">
        <f t="shared" si="0"/>
        <v>5.3818288156802389E-2</v>
      </c>
    </row>
    <row r="23" spans="5:11" x14ac:dyDescent="0.2">
      <c r="E23" s="51">
        <v>-2.1</v>
      </c>
      <c r="F23" s="58">
        <f t="shared" si="1"/>
        <v>4.3983595980427191E-2</v>
      </c>
      <c r="G23" s="59">
        <f t="shared" si="0"/>
        <v>6.0245635389509999E-2</v>
      </c>
    </row>
    <row r="24" spans="5:11" x14ac:dyDescent="0.2">
      <c r="E24" s="51">
        <v>-2</v>
      </c>
      <c r="F24" s="58">
        <f t="shared" si="1"/>
        <v>5.3990966513188063E-2</v>
      </c>
      <c r="G24" s="59">
        <f t="shared" si="0"/>
        <v>6.7509660663892967E-2</v>
      </c>
    </row>
    <row r="25" spans="5:11" x14ac:dyDescent="0.2">
      <c r="E25" s="51">
        <v>-1.9</v>
      </c>
      <c r="F25" s="58">
        <f t="shared" si="1"/>
        <v>6.5615814774676595E-2</v>
      </c>
      <c r="G25" s="59">
        <f t="shared" si="0"/>
        <v>7.571101806804327E-2</v>
      </c>
    </row>
    <row r="26" spans="5:11" x14ac:dyDescent="0.2">
      <c r="E26" s="51">
        <v>-1.8</v>
      </c>
      <c r="F26" s="58">
        <f t="shared" si="1"/>
        <v>7.8950158300894149E-2</v>
      </c>
      <c r="G26" s="59">
        <f t="shared" si="0"/>
        <v>8.4955759279738682E-2</v>
      </c>
    </row>
    <row r="27" spans="5:11" x14ac:dyDescent="0.2">
      <c r="E27" s="51">
        <v>-1.7</v>
      </c>
      <c r="F27" s="58">
        <f t="shared" si="1"/>
        <v>9.4049077376886947E-2</v>
      </c>
      <c r="G27" s="59">
        <f t="shared" si="0"/>
        <v>9.5352353202335802E-2</v>
      </c>
    </row>
    <row r="28" spans="5:11" x14ac:dyDescent="0.2">
      <c r="E28" s="51">
        <v>-1.6</v>
      </c>
      <c r="F28" s="58">
        <f t="shared" si="1"/>
        <v>0.11092083467945554</v>
      </c>
      <c r="G28" s="59">
        <f t="shared" si="0"/>
        <v>0.10700705749349003</v>
      </c>
    </row>
    <row r="29" spans="5:11" x14ac:dyDescent="0.2">
      <c r="E29" s="51">
        <v>-1.5</v>
      </c>
      <c r="F29" s="58">
        <f t="shared" si="1"/>
        <v>0.12951759566589174</v>
      </c>
      <c r="G29" s="59">
        <f t="shared" si="0"/>
        <v>0.1200171745135874</v>
      </c>
    </row>
    <row r="30" spans="5:11" x14ac:dyDescent="0.2">
      <c r="E30" s="51">
        <v>-1.4</v>
      </c>
      <c r="F30" s="58">
        <f t="shared" si="1"/>
        <v>0.14972746563574488</v>
      </c>
      <c r="G30" s="59">
        <f t="shared" si="0"/>
        <v>0.13446171682048136</v>
      </c>
    </row>
    <row r="31" spans="5:11" x14ac:dyDescent="0.2">
      <c r="E31" s="51">
        <v>-1.3</v>
      </c>
      <c r="F31" s="58">
        <f t="shared" si="1"/>
        <v>0.17136859204780736</v>
      </c>
      <c r="G31" s="59">
        <f t="shared" si="0"/>
        <v>0.15038908590753605</v>
      </c>
    </row>
    <row r="32" spans="5:11" x14ac:dyDescent="0.2">
      <c r="E32" s="51">
        <v>-1.2</v>
      </c>
      <c r="F32" s="58">
        <f t="shared" si="1"/>
        <v>0.19418605498321295</v>
      </c>
      <c r="G32" s="59">
        <f t="shared" si="0"/>
        <v>0.16780158735749706</v>
      </c>
      <c r="J32">
        <v>1.25</v>
      </c>
      <c r="K32" s="81">
        <f>_xlfn.NORM.S.DIST(1.25,TRUE)</f>
        <v>0.89435022633314476</v>
      </c>
    </row>
    <row r="33" spans="5:10" x14ac:dyDescent="0.2">
      <c r="E33" s="51">
        <v>-1.1000000000000001</v>
      </c>
      <c r="F33" s="58">
        <f t="shared" si="1"/>
        <v>0.21785217703255053</v>
      </c>
      <c r="G33" s="59">
        <f t="shared" si="0"/>
        <v>0.18663702938545559</v>
      </c>
      <c r="J33">
        <v>1.25</v>
      </c>
    </row>
    <row r="34" spans="5:10" x14ac:dyDescent="0.2">
      <c r="E34" s="51">
        <v>-1</v>
      </c>
      <c r="F34" s="58">
        <f t="shared" si="1"/>
        <v>0.24197072451914337</v>
      </c>
      <c r="G34" s="59">
        <f t="shared" si="0"/>
        <v>0.20674833578317209</v>
      </c>
    </row>
    <row r="35" spans="5:10" x14ac:dyDescent="0.2">
      <c r="E35" s="51">
        <v>-0.9</v>
      </c>
      <c r="F35" s="58">
        <f t="shared" si="1"/>
        <v>0.26608524989875482</v>
      </c>
      <c r="G35" s="59">
        <f t="shared" si="0"/>
        <v>0.22788306587380588</v>
      </c>
    </row>
    <row r="36" spans="5:10" x14ac:dyDescent="0.2">
      <c r="E36" s="51">
        <v>-0.8</v>
      </c>
      <c r="F36" s="58">
        <f t="shared" si="1"/>
        <v>0.28969155276148273</v>
      </c>
      <c r="G36" s="59">
        <f t="shared" ref="G36:G67" si="2">_xlfn.T.DIST(E36,$G$2,FALSE)</f>
        <v>0.2496659048220892</v>
      </c>
    </row>
    <row r="37" spans="5:10" x14ac:dyDescent="0.2">
      <c r="E37" s="51">
        <v>-0.7</v>
      </c>
      <c r="F37" s="58">
        <f t="shared" si="1"/>
        <v>0.31225393336676127</v>
      </c>
      <c r="G37" s="59">
        <f t="shared" si="2"/>
        <v>0.27158835908824669</v>
      </c>
    </row>
    <row r="38" spans="5:10" x14ac:dyDescent="0.2">
      <c r="E38" s="51">
        <v>-0.6</v>
      </c>
      <c r="F38" s="58">
        <f t="shared" si="1"/>
        <v>0.33322460289179967</v>
      </c>
      <c r="G38" s="59">
        <f t="shared" si="2"/>
        <v>0.29301067996481306</v>
      </c>
    </row>
    <row r="39" spans="5:10" x14ac:dyDescent="0.2">
      <c r="E39" s="51">
        <v>-0.5</v>
      </c>
      <c r="F39" s="58">
        <f t="shared" si="1"/>
        <v>0.35206532676429952</v>
      </c>
      <c r="G39" s="59">
        <f t="shared" si="2"/>
        <v>0.31318091100882872</v>
      </c>
    </row>
    <row r="40" spans="5:10" x14ac:dyDescent="0.2">
      <c r="E40" s="51">
        <v>-0.4</v>
      </c>
      <c r="F40" s="58">
        <f t="shared" si="1"/>
        <v>0.36827014030332333</v>
      </c>
      <c r="G40" s="59">
        <f t="shared" si="2"/>
        <v>0.33127437234925833</v>
      </c>
    </row>
    <row r="41" spans="5:10" x14ac:dyDescent="0.2">
      <c r="E41" s="51">
        <v>-0.3</v>
      </c>
      <c r="F41" s="58">
        <f t="shared" si="1"/>
        <v>0.38138781546052414</v>
      </c>
      <c r="G41" s="59">
        <f t="shared" si="2"/>
        <v>0.34645357427454188</v>
      </c>
    </row>
    <row r="42" spans="5:10" x14ac:dyDescent="0.2">
      <c r="E42" s="51">
        <v>-0.2</v>
      </c>
      <c r="F42" s="58">
        <f t="shared" si="1"/>
        <v>0.39104269397545588</v>
      </c>
      <c r="G42" s="59">
        <f t="shared" si="2"/>
        <v>0.35794379463845583</v>
      </c>
    </row>
    <row r="43" spans="5:10" x14ac:dyDescent="0.2">
      <c r="E43" s="51">
        <v>-0.1</v>
      </c>
      <c r="F43" s="58">
        <f t="shared" si="1"/>
        <v>0.39695254747701181</v>
      </c>
      <c r="G43" s="59">
        <f t="shared" si="2"/>
        <v>0.36511444382851777</v>
      </c>
    </row>
    <row r="44" spans="5:10" x14ac:dyDescent="0.2">
      <c r="E44" s="51">
        <v>0</v>
      </c>
      <c r="F44" s="58">
        <f>_xlfn.NORM.S.DIST(E44,FALSE)</f>
        <v>0.3989422804014327</v>
      </c>
      <c r="G44" s="59">
        <f t="shared" si="2"/>
        <v>0.36755259694786152</v>
      </c>
    </row>
    <row r="45" spans="5:10" x14ac:dyDescent="0.2">
      <c r="E45" s="51">
        <v>9.9999999999999603E-2</v>
      </c>
      <c r="F45" s="58">
        <f t="shared" si="1"/>
        <v>0.39695254747701181</v>
      </c>
      <c r="G45" s="59">
        <f t="shared" si="2"/>
        <v>0.36511444382851777</v>
      </c>
    </row>
    <row r="46" spans="5:10" x14ac:dyDescent="0.2">
      <c r="E46" s="51">
        <v>0.2</v>
      </c>
      <c r="F46" s="58">
        <f t="shared" si="1"/>
        <v>0.39104269397545588</v>
      </c>
      <c r="G46" s="59">
        <f t="shared" si="2"/>
        <v>0.35794379463845583</v>
      </c>
    </row>
    <row r="47" spans="5:10" x14ac:dyDescent="0.2">
      <c r="E47" s="51">
        <v>0.3</v>
      </c>
      <c r="F47" s="58">
        <f t="shared" si="1"/>
        <v>0.38138781546052414</v>
      </c>
      <c r="G47" s="59">
        <f t="shared" si="2"/>
        <v>0.34645357427454188</v>
      </c>
    </row>
    <row r="48" spans="5:10" x14ac:dyDescent="0.2">
      <c r="E48" s="51">
        <v>0.4</v>
      </c>
      <c r="F48" s="58">
        <f t="shared" si="1"/>
        <v>0.36827014030332333</v>
      </c>
      <c r="G48" s="59">
        <f t="shared" si="2"/>
        <v>0.33127437234925833</v>
      </c>
    </row>
    <row r="49" spans="5:7" x14ac:dyDescent="0.2">
      <c r="E49" s="51">
        <v>0.5</v>
      </c>
      <c r="F49" s="58">
        <f t="shared" si="1"/>
        <v>0.35206532676429952</v>
      </c>
      <c r="G49" s="59">
        <f t="shared" si="2"/>
        <v>0.31318091100882872</v>
      </c>
    </row>
    <row r="50" spans="5:7" x14ac:dyDescent="0.2">
      <c r="E50" s="51">
        <v>0.6</v>
      </c>
      <c r="F50" s="58">
        <f t="shared" si="1"/>
        <v>0.33322460289179967</v>
      </c>
      <c r="G50" s="59">
        <f t="shared" si="2"/>
        <v>0.29301067996481306</v>
      </c>
    </row>
    <row r="51" spans="5:7" x14ac:dyDescent="0.2">
      <c r="E51" s="51">
        <v>0.7</v>
      </c>
      <c r="F51" s="58">
        <f t="shared" si="1"/>
        <v>0.31225393336676127</v>
      </c>
      <c r="G51" s="59">
        <f t="shared" si="2"/>
        <v>0.27158835908824669</v>
      </c>
    </row>
    <row r="52" spans="5:7" x14ac:dyDescent="0.2">
      <c r="E52" s="51">
        <v>0.8</v>
      </c>
      <c r="F52" s="58">
        <f t="shared" si="1"/>
        <v>0.28969155276148273</v>
      </c>
      <c r="G52" s="59">
        <f t="shared" si="2"/>
        <v>0.2496659048220892</v>
      </c>
    </row>
    <row r="53" spans="5:7" x14ac:dyDescent="0.2">
      <c r="E53" s="51">
        <v>0.9</v>
      </c>
      <c r="F53" s="58">
        <f t="shared" si="1"/>
        <v>0.26608524989875482</v>
      </c>
      <c r="G53" s="59">
        <f t="shared" si="2"/>
        <v>0.22788306587380588</v>
      </c>
    </row>
    <row r="54" spans="5:7" x14ac:dyDescent="0.2">
      <c r="E54" s="51">
        <v>1</v>
      </c>
      <c r="F54" s="58">
        <f t="shared" si="1"/>
        <v>0.24197072451914337</v>
      </c>
      <c r="G54" s="59">
        <f t="shared" si="2"/>
        <v>0.20674833578317209</v>
      </c>
    </row>
    <row r="55" spans="5:7" x14ac:dyDescent="0.2">
      <c r="E55" s="51">
        <v>1.1000000000000001</v>
      </c>
      <c r="F55" s="58">
        <f t="shared" si="1"/>
        <v>0.21785217703255053</v>
      </c>
      <c r="G55" s="59">
        <f t="shared" si="2"/>
        <v>0.18663702938545559</v>
      </c>
    </row>
    <row r="56" spans="5:7" x14ac:dyDescent="0.2">
      <c r="E56" s="51">
        <v>1.2</v>
      </c>
      <c r="F56" s="58">
        <f t="shared" si="1"/>
        <v>0.19418605498321295</v>
      </c>
      <c r="G56" s="59">
        <f t="shared" si="2"/>
        <v>0.16780158735749706</v>
      </c>
    </row>
    <row r="57" spans="5:7" x14ac:dyDescent="0.2">
      <c r="E57" s="51">
        <v>1.3</v>
      </c>
      <c r="F57" s="58">
        <f t="shared" si="1"/>
        <v>0.17136859204780736</v>
      </c>
      <c r="G57" s="59">
        <f t="shared" si="2"/>
        <v>0.15038908590753605</v>
      </c>
    </row>
    <row r="58" spans="5:7" x14ac:dyDescent="0.2">
      <c r="E58" s="51">
        <v>1.4</v>
      </c>
      <c r="F58" s="58">
        <f t="shared" si="1"/>
        <v>0.14972746563574488</v>
      </c>
      <c r="G58" s="59">
        <f t="shared" si="2"/>
        <v>0.13446171682048136</v>
      </c>
    </row>
    <row r="59" spans="5:7" x14ac:dyDescent="0.2">
      <c r="E59" s="51">
        <v>1.50000000000001</v>
      </c>
      <c r="F59" s="58">
        <f t="shared" si="1"/>
        <v>0.1295175956658898</v>
      </c>
      <c r="G59" s="59">
        <f t="shared" si="2"/>
        <v>0.12001717451358607</v>
      </c>
    </row>
    <row r="60" spans="5:7" x14ac:dyDescent="0.2">
      <c r="E60" s="51">
        <v>1.6</v>
      </c>
      <c r="F60" s="58">
        <f t="shared" si="1"/>
        <v>0.11092083467945554</v>
      </c>
      <c r="G60" s="59">
        <f t="shared" si="2"/>
        <v>0.10700705749349003</v>
      </c>
    </row>
    <row r="61" spans="5:7" x14ac:dyDescent="0.2">
      <c r="E61" s="51">
        <v>1.7</v>
      </c>
      <c r="F61" s="58">
        <f t="shared" si="1"/>
        <v>9.4049077376886947E-2</v>
      </c>
      <c r="G61" s="59">
        <f t="shared" si="2"/>
        <v>9.5352353202335802E-2</v>
      </c>
    </row>
    <row r="62" spans="5:7" x14ac:dyDescent="0.2">
      <c r="E62" s="51">
        <v>1.80000000000001</v>
      </c>
      <c r="F62" s="58">
        <f t="shared" si="1"/>
        <v>7.8950158300892734E-2</v>
      </c>
      <c r="G62" s="59">
        <f t="shared" si="2"/>
        <v>8.4955759279737711E-2</v>
      </c>
    </row>
    <row r="63" spans="5:7" x14ac:dyDescent="0.2">
      <c r="E63" s="51">
        <v>1.9000000000000099</v>
      </c>
      <c r="F63" s="58">
        <f t="shared" si="1"/>
        <v>6.561581477467536E-2</v>
      </c>
      <c r="G63" s="59">
        <f t="shared" si="2"/>
        <v>7.5711018068042424E-2</v>
      </c>
    </row>
    <row r="64" spans="5:7" x14ac:dyDescent="0.2">
      <c r="E64" s="51">
        <v>2.0000000000000102</v>
      </c>
      <c r="F64" s="58">
        <f t="shared" si="1"/>
        <v>5.3990966513186953E-2</v>
      </c>
      <c r="G64" s="59">
        <f t="shared" si="2"/>
        <v>6.7509660663892121E-2</v>
      </c>
    </row>
    <row r="65" spans="5:7" x14ac:dyDescent="0.2">
      <c r="E65" s="51">
        <v>2.1</v>
      </c>
      <c r="F65" s="58">
        <f t="shared" si="1"/>
        <v>4.3983595980427191E-2</v>
      </c>
      <c r="G65" s="59">
        <f t="shared" si="2"/>
        <v>6.0245635389509999E-2</v>
      </c>
    </row>
    <row r="66" spans="5:7" x14ac:dyDescent="0.2">
      <c r="E66" s="51">
        <v>2.2000000000000099</v>
      </c>
      <c r="F66" s="58">
        <f t="shared" si="1"/>
        <v>3.5474592846230668E-2</v>
      </c>
      <c r="G66" s="59">
        <f t="shared" si="2"/>
        <v>5.3818288156801806E-2</v>
      </c>
    </row>
    <row r="67" spans="5:7" x14ac:dyDescent="0.2">
      <c r="E67" s="51">
        <v>2.30000000000001</v>
      </c>
      <c r="F67" s="58">
        <f t="shared" si="1"/>
        <v>2.8327037741600516E-2</v>
      </c>
      <c r="G67" s="59">
        <f t="shared" si="2"/>
        <v>4.8134109759614407E-2</v>
      </c>
    </row>
    <row r="68" spans="5:7" x14ac:dyDescent="0.2">
      <c r="E68" s="51">
        <v>2.4000000000000101</v>
      </c>
      <c r="F68" s="58">
        <f t="shared" si="1"/>
        <v>2.2394530294842355E-2</v>
      </c>
      <c r="G68" s="59">
        <f t="shared" ref="G68:G84" si="3">_xlfn.T.DIST(E68,$G$2,FALSE)</f>
        <v>4.3107594875663527E-2</v>
      </c>
    </row>
    <row r="69" spans="5:7" x14ac:dyDescent="0.2">
      <c r="E69" s="51">
        <v>2.5000000000000102</v>
      </c>
      <c r="F69" s="58">
        <f t="shared" ref="F69:F84" si="4">_xlfn.NORM.S.DIST(E69,FALSE)</f>
        <v>1.7528300493568086E-2</v>
      </c>
      <c r="G69" s="59">
        <f t="shared" si="3"/>
        <v>3.8661485727166892E-2</v>
      </c>
    </row>
    <row r="70" spans="5:7" x14ac:dyDescent="0.2">
      <c r="E70" s="51">
        <v>2.6000000000000099</v>
      </c>
      <c r="F70" s="58">
        <f t="shared" si="4"/>
        <v>1.3582969233685271E-2</v>
      </c>
      <c r="G70" s="59">
        <f t="shared" si="3"/>
        <v>3.4726608402171781E-2</v>
      </c>
    </row>
    <row r="71" spans="5:7" x14ac:dyDescent="0.2">
      <c r="E71" s="51">
        <v>2.7000000000000099</v>
      </c>
      <c r="F71" s="58">
        <f t="shared" si="4"/>
        <v>1.0420934814422318E-2</v>
      </c>
      <c r="G71" s="59">
        <f t="shared" si="3"/>
        <v>3.1241455256556177E-2</v>
      </c>
    </row>
    <row r="72" spans="5:7" x14ac:dyDescent="0.2">
      <c r="E72" s="51">
        <v>2.80000000000001</v>
      </c>
      <c r="F72" s="58">
        <f t="shared" si="4"/>
        <v>7.915451582979743E-3</v>
      </c>
      <c r="G72" s="59">
        <f t="shared" si="3"/>
        <v>2.8151623178220599E-2</v>
      </c>
    </row>
    <row r="73" spans="5:7" x14ac:dyDescent="0.2">
      <c r="E73" s="51">
        <v>2.9000000000000101</v>
      </c>
      <c r="F73" s="58">
        <f t="shared" si="4"/>
        <v>5.9525324197756795E-3</v>
      </c>
      <c r="G73" s="59">
        <f t="shared" si="3"/>
        <v>2.5409183884938163E-2</v>
      </c>
    </row>
    <row r="74" spans="5:7" x14ac:dyDescent="0.2">
      <c r="E74" s="51">
        <v>3.0000000000000102</v>
      </c>
      <c r="F74" s="58">
        <f t="shared" si="4"/>
        <v>4.4318484119378696E-3</v>
      </c>
      <c r="G74" s="59">
        <f t="shared" si="3"/>
        <v>2.2972037309241099E-2</v>
      </c>
    </row>
    <row r="75" spans="5:7" x14ac:dyDescent="0.2">
      <c r="E75" s="51">
        <v>3.1000000000000099</v>
      </c>
      <c r="F75" s="58">
        <f t="shared" si="4"/>
        <v>3.2668190561998202E-3</v>
      </c>
      <c r="G75" s="59">
        <f t="shared" si="3"/>
        <v>2.0803280835425226E-2</v>
      </c>
    </row>
    <row r="76" spans="5:7" x14ac:dyDescent="0.2">
      <c r="E76" s="51">
        <v>3.2000000000000099</v>
      </c>
      <c r="F76" s="58">
        <f t="shared" si="4"/>
        <v>2.3840882014647662E-3</v>
      </c>
      <c r="G76" s="59">
        <f t="shared" si="3"/>
        <v>1.8870614158612093E-2</v>
      </c>
    </row>
    <row r="77" spans="5:7" x14ac:dyDescent="0.2">
      <c r="E77" s="51">
        <v>3.30000000000001</v>
      </c>
      <c r="F77" s="58">
        <f t="shared" si="4"/>
        <v>1.7225689390536229E-3</v>
      </c>
      <c r="G77" s="59">
        <f t="shared" si="3"/>
        <v>1.7145790526981886E-2</v>
      </c>
    </row>
    <row r="78" spans="5:7" x14ac:dyDescent="0.2">
      <c r="E78" s="51">
        <v>3.4000000000000101</v>
      </c>
      <c r="F78" s="58">
        <f t="shared" si="4"/>
        <v>1.2322191684729772E-3</v>
      </c>
      <c r="G78" s="59">
        <f t="shared" si="3"/>
        <v>1.5604119051380424E-2</v>
      </c>
    </row>
    <row r="79" spans="5:7" x14ac:dyDescent="0.2">
      <c r="E79" s="51">
        <v>3.5000000000000102</v>
      </c>
      <c r="F79" s="58">
        <f t="shared" si="4"/>
        <v>8.7268269504572915E-4</v>
      </c>
      <c r="G79" s="59">
        <f t="shared" si="3"/>
        <v>1.4224018801529575E-2</v>
      </c>
    </row>
    <row r="80" spans="5:7" x14ac:dyDescent="0.2">
      <c r="E80" s="51">
        <v>3.6000000000000099</v>
      </c>
      <c r="F80" s="58">
        <f t="shared" si="4"/>
        <v>6.1190193011375076E-4</v>
      </c>
      <c r="G80" s="59">
        <f t="shared" si="3"/>
        <v>1.2986622934728438E-2</v>
      </c>
    </row>
    <row r="81" spans="5:7" x14ac:dyDescent="0.2">
      <c r="E81" s="51">
        <v>3.7000000000000099</v>
      </c>
      <c r="F81" s="58">
        <f t="shared" si="4"/>
        <v>4.2478027055073593E-4</v>
      </c>
      <c r="G81" s="59">
        <f t="shared" si="3"/>
        <v>1.1875429662214266E-2</v>
      </c>
    </row>
    <row r="82" spans="5:7" x14ac:dyDescent="0.2">
      <c r="E82" s="51">
        <v>3.80000000000001</v>
      </c>
      <c r="F82" s="58">
        <f t="shared" si="4"/>
        <v>2.919469257914491E-4</v>
      </c>
      <c r="G82" s="59">
        <f t="shared" si="3"/>
        <v>1.0875996116865704E-2</v>
      </c>
    </row>
    <row r="83" spans="5:7" x14ac:dyDescent="0.2">
      <c r="E83" s="51">
        <v>3.9000000000000101</v>
      </c>
      <c r="F83" s="58">
        <f t="shared" si="4"/>
        <v>1.9865547139276475E-4</v>
      </c>
      <c r="G83" s="59">
        <f t="shared" si="3"/>
        <v>9.9756709055488883E-3</v>
      </c>
    </row>
    <row r="84" spans="5:7" x14ac:dyDescent="0.2">
      <c r="E84" s="51">
        <v>4.0000000000000098</v>
      </c>
      <c r="F84" s="58">
        <f t="shared" si="4"/>
        <v>1.3383022576488014E-4</v>
      </c>
      <c r="G84" s="59">
        <f t="shared" si="3"/>
        <v>9.1633611427443893E-3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9CDD-FC8C-4A0A-A67F-A1C5996C85F4}">
  <dimension ref="A1:Q29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6.83203125" style="7" bestFit="1" customWidth="1"/>
    <col min="5" max="5" width="10.1640625" style="7" customWidth="1"/>
    <col min="6" max="6" width="4" style="7" customWidth="1"/>
    <col min="7" max="7" width="10.1640625" style="7" customWidth="1"/>
    <col min="8" max="9" width="2.33203125" style="7" customWidth="1"/>
    <col min="10" max="10" width="6.5" style="7" customWidth="1"/>
    <col min="11" max="11" width="2.5" style="7" customWidth="1"/>
    <col min="12" max="12" width="7.33203125" style="7" customWidth="1"/>
    <col min="13" max="13" width="2.1640625" style="7" customWidth="1"/>
    <col min="14" max="16384" width="8.83203125" style="7"/>
  </cols>
  <sheetData>
    <row r="1" spans="1:17" x14ac:dyDescent="0.2">
      <c r="A1" s="93" t="s">
        <v>22</v>
      </c>
      <c r="B1" s="93"/>
      <c r="C1" s="93"/>
      <c r="D1" s="93"/>
      <c r="E1" s="93"/>
    </row>
    <row r="2" spans="1:17" x14ac:dyDescent="0.2">
      <c r="A2" s="27"/>
      <c r="B2" s="27"/>
      <c r="C2" s="27"/>
      <c r="D2" s="27"/>
      <c r="E2" s="27"/>
    </row>
    <row r="3" spans="1:17" ht="16" x14ac:dyDescent="0.2">
      <c r="A3" s="28" t="s">
        <v>64</v>
      </c>
    </row>
    <row r="5" spans="1:17" x14ac:dyDescent="0.2">
      <c r="D5" s="29" t="s">
        <v>24</v>
      </c>
      <c r="E5" s="21">
        <v>36</v>
      </c>
      <c r="F5" s="7" t="s">
        <v>25</v>
      </c>
    </row>
    <row r="6" spans="1:17" x14ac:dyDescent="0.2">
      <c r="D6" s="29" t="s">
        <v>26</v>
      </c>
      <c r="E6" s="26">
        <v>57.42</v>
      </c>
      <c r="F6" s="7" t="s">
        <v>27</v>
      </c>
    </row>
    <row r="7" spans="1:17" x14ac:dyDescent="0.2">
      <c r="D7" s="29" t="s">
        <v>65</v>
      </c>
      <c r="E7" s="26">
        <v>6</v>
      </c>
      <c r="F7" s="68" t="s">
        <v>29</v>
      </c>
      <c r="M7" s="6"/>
    </row>
    <row r="8" spans="1:17" x14ac:dyDescent="0.2">
      <c r="D8" s="29" t="s">
        <v>30</v>
      </c>
      <c r="E8" s="26">
        <f>E7/SQRT(E5)</f>
        <v>1</v>
      </c>
      <c r="F8" s="68" t="s">
        <v>66</v>
      </c>
      <c r="M8" s="6"/>
    </row>
    <row r="9" spans="1:17" x14ac:dyDescent="0.2">
      <c r="M9" s="6"/>
    </row>
    <row r="10" spans="1:17" x14ac:dyDescent="0.2">
      <c r="B10" s="31" t="s">
        <v>67</v>
      </c>
      <c r="C10" s="31" t="s">
        <v>32</v>
      </c>
      <c r="D10" s="31" t="s">
        <v>33</v>
      </c>
      <c r="E10" s="94" t="s">
        <v>34</v>
      </c>
      <c r="F10" s="95"/>
      <c r="G10" s="96"/>
      <c r="I10" s="91" t="s">
        <v>34</v>
      </c>
      <c r="J10" s="91"/>
      <c r="K10" s="91"/>
      <c r="L10" s="91"/>
      <c r="M10" s="91"/>
    </row>
    <row r="11" spans="1:17" x14ac:dyDescent="0.2">
      <c r="B11" s="24">
        <f>_xlfn.NORM.S.INV(1-C11)</f>
        <v>2.5758293035488999</v>
      </c>
      <c r="C11" s="32">
        <f>(1-D11)/2</f>
        <v>5.0000000000000044E-3</v>
      </c>
      <c r="D11" s="34">
        <v>0.99</v>
      </c>
      <c r="E11" s="80">
        <f>$E$6</f>
        <v>57.42</v>
      </c>
      <c r="F11" s="36" t="s">
        <v>35</v>
      </c>
      <c r="G11" s="37">
        <f>B11*$E$8</f>
        <v>2.5758293035488999</v>
      </c>
      <c r="H11" s="38" t="s">
        <v>36</v>
      </c>
      <c r="I11" s="39" t="s">
        <v>37</v>
      </c>
      <c r="J11" s="40">
        <f>E11-G11</f>
        <v>54.844170696451101</v>
      </c>
      <c r="K11" s="40" t="s">
        <v>38</v>
      </c>
      <c r="L11" s="40">
        <f>E11+G11</f>
        <v>59.995829303548902</v>
      </c>
      <c r="M11" s="41" t="s">
        <v>39</v>
      </c>
    </row>
    <row r="12" spans="1:17" x14ac:dyDescent="0.2">
      <c r="B12" s="24">
        <f>_xlfn.NORM.S.INV(1-C12)</f>
        <v>1.9599639845400536</v>
      </c>
      <c r="C12" s="32">
        <f t="shared" ref="C12:C13" si="0">(1-D12)/2</f>
        <v>2.5000000000000022E-2</v>
      </c>
      <c r="D12" s="34">
        <v>0.95</v>
      </c>
      <c r="E12" s="80">
        <f>$E$6</f>
        <v>57.42</v>
      </c>
      <c r="F12" s="36" t="s">
        <v>35</v>
      </c>
      <c r="G12" s="37">
        <f>B12*$E$8</f>
        <v>1.9599639845400536</v>
      </c>
      <c r="H12" s="38" t="s">
        <v>36</v>
      </c>
      <c r="I12" s="39" t="s">
        <v>37</v>
      </c>
      <c r="J12" s="40">
        <f>E12-G12</f>
        <v>55.460036015459949</v>
      </c>
      <c r="K12" s="40" t="s">
        <v>38</v>
      </c>
      <c r="L12" s="40">
        <f>E12+G12</f>
        <v>59.379963984540055</v>
      </c>
      <c r="M12" s="41" t="s">
        <v>39</v>
      </c>
    </row>
    <row r="13" spans="1:17" x14ac:dyDescent="0.2">
      <c r="B13" s="24">
        <f>_xlfn.NORM.S.INV(1-C13)</f>
        <v>1.6448536269514715</v>
      </c>
      <c r="C13" s="33">
        <f t="shared" si="0"/>
        <v>4.9999999999999989E-2</v>
      </c>
      <c r="D13" s="34">
        <v>0.9</v>
      </c>
      <c r="E13" s="35">
        <f>$E$6</f>
        <v>57.42</v>
      </c>
      <c r="F13" s="36" t="s">
        <v>35</v>
      </c>
      <c r="G13" s="37">
        <f t="shared" ref="G13:G14" si="1">B13*$E$8</f>
        <v>1.6448536269514715</v>
      </c>
      <c r="H13" s="38" t="s">
        <v>36</v>
      </c>
      <c r="I13" s="39" t="s">
        <v>37</v>
      </c>
      <c r="J13" s="40">
        <f>E13-G13</f>
        <v>55.775146373048528</v>
      </c>
      <c r="K13" s="40" t="s">
        <v>38</v>
      </c>
      <c r="L13" s="40">
        <f>E13+G13</f>
        <v>59.064853626951475</v>
      </c>
      <c r="M13" s="41" t="s">
        <v>39</v>
      </c>
    </row>
    <row r="14" spans="1:17" x14ac:dyDescent="0.2">
      <c r="B14" s="24">
        <f>_xlfn.NORM.S.INV(1-C14)</f>
        <v>3.8905918864131199</v>
      </c>
      <c r="C14" s="33">
        <f>(1-D14)/2</f>
        <v>4.9999999999994493E-5</v>
      </c>
      <c r="D14" s="42">
        <v>0.99990000000000001</v>
      </c>
      <c r="E14" s="35">
        <f>$E$6</f>
        <v>57.42</v>
      </c>
      <c r="F14" s="36" t="s">
        <v>35</v>
      </c>
      <c r="G14" s="37">
        <f t="shared" si="1"/>
        <v>3.8905918864131199</v>
      </c>
      <c r="H14" s="38" t="s">
        <v>36</v>
      </c>
      <c r="I14" s="39" t="s">
        <v>37</v>
      </c>
      <c r="J14" s="40">
        <f>E14-G14</f>
        <v>53.529408113586882</v>
      </c>
      <c r="K14" s="40" t="s">
        <v>38</v>
      </c>
      <c r="L14" s="40">
        <f>E14+G14</f>
        <v>61.310591886413121</v>
      </c>
      <c r="M14" s="41" t="s">
        <v>39</v>
      </c>
    </row>
    <row r="15" spans="1:17" x14ac:dyDescent="0.2">
      <c r="M15" s="6"/>
      <c r="Q15" s="7">
        <v>0.1</v>
      </c>
    </row>
    <row r="16" spans="1:17" x14ac:dyDescent="0.2">
      <c r="M16" s="6"/>
    </row>
    <row r="17" spans="2:17" x14ac:dyDescent="0.2">
      <c r="Q17" s="7">
        <f>_xlfn.NORM.S.INV(0.01)</f>
        <v>-2.3263478740408408</v>
      </c>
    </row>
    <row r="20" spans="2:17" x14ac:dyDescent="0.2">
      <c r="B20" s="88">
        <f>_xlfn.NORM.S.INV(0.005)</f>
        <v>-2.5758293035488999</v>
      </c>
      <c r="C20" s="7">
        <f>_xlfn.NORM.S.INV(0.995)</f>
        <v>2.5758293035488999</v>
      </c>
      <c r="E20" s="88">
        <f>_xlfn.NORM.S.INV(0.975)</f>
        <v>1.9599639845400536</v>
      </c>
    </row>
    <row r="21" spans="2:17" x14ac:dyDescent="0.2">
      <c r="E21" s="88">
        <f>_xlfn.NORM.S.INV(0.025)</f>
        <v>-1.9599639845400538</v>
      </c>
    </row>
    <row r="23" spans="2:17" x14ac:dyDescent="0.2">
      <c r="E23" s="88">
        <f>_xlfn.NORM.S.INV(0.95)</f>
        <v>1.6448536269514715</v>
      </c>
    </row>
    <row r="24" spans="2:17" x14ac:dyDescent="0.2">
      <c r="E24" s="88">
        <f>_xlfn.NORM.S.INV(0.05)</f>
        <v>-1.6448536269514726</v>
      </c>
    </row>
    <row r="29" spans="2:17" x14ac:dyDescent="0.2">
      <c r="D29" s="7" t="s">
        <v>144</v>
      </c>
    </row>
  </sheetData>
  <mergeCells count="3">
    <mergeCell ref="A1:E1"/>
    <mergeCell ref="E10:G10"/>
    <mergeCell ref="I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CE93-5F94-49A6-BFB6-3AB2DA4B0D0A}">
  <dimension ref="A1:M29"/>
  <sheetViews>
    <sheetView zoomScale="90" zoomScaleNormal="90" workbookViewId="0">
      <selection activeCell="D15" sqref="D15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5.6640625" style="7" customWidth="1"/>
    <col min="5" max="5" width="10.1640625" style="7" customWidth="1"/>
    <col min="6" max="6" width="12.6640625" style="7" bestFit="1" customWidth="1"/>
    <col min="7" max="7" width="10.1640625" style="7" customWidth="1"/>
    <col min="8" max="9" width="2.33203125" style="7" customWidth="1"/>
    <col min="10" max="10" width="10.1640625" style="7" customWidth="1"/>
    <col min="11" max="11" width="2.5" style="7" customWidth="1"/>
    <col min="12" max="12" width="9.6640625" style="7" customWidth="1"/>
    <col min="13" max="13" width="2.1640625" style="7" customWidth="1"/>
    <col min="14" max="16384" width="8.83203125" style="7"/>
  </cols>
  <sheetData>
    <row r="1" spans="1:13" x14ac:dyDescent="0.2">
      <c r="A1" s="93" t="s">
        <v>22</v>
      </c>
      <c r="B1" s="93"/>
      <c r="C1" s="93"/>
      <c r="D1" s="93"/>
      <c r="E1" s="93"/>
    </row>
    <row r="2" spans="1:13" x14ac:dyDescent="0.2">
      <c r="A2" s="27"/>
      <c r="B2" s="27"/>
      <c r="C2" s="27"/>
      <c r="D2" s="27"/>
      <c r="E2" s="27"/>
    </row>
    <row r="3" spans="1:13" ht="16" x14ac:dyDescent="0.2">
      <c r="A3" s="28" t="s">
        <v>23</v>
      </c>
    </row>
    <row r="5" spans="1:13" x14ac:dyDescent="0.2">
      <c r="D5" s="29" t="s">
        <v>24</v>
      </c>
      <c r="E5" s="21">
        <v>36</v>
      </c>
      <c r="F5" s="7" t="s">
        <v>25</v>
      </c>
    </row>
    <row r="6" spans="1:13" x14ac:dyDescent="0.2">
      <c r="D6" s="29" t="s">
        <v>26</v>
      </c>
      <c r="E6" s="26">
        <v>57.42</v>
      </c>
      <c r="F6" s="7" t="s">
        <v>27</v>
      </c>
    </row>
    <row r="7" spans="1:13" x14ac:dyDescent="0.2">
      <c r="D7" s="29" t="s">
        <v>28</v>
      </c>
      <c r="E7" s="26">
        <v>6.38</v>
      </c>
      <c r="F7" s="7" t="s">
        <v>29</v>
      </c>
      <c r="M7" s="6"/>
    </row>
    <row r="8" spans="1:13" x14ac:dyDescent="0.2">
      <c r="D8" s="29" t="s">
        <v>30</v>
      </c>
      <c r="E8" s="26">
        <f>E7/SQRT(E5)</f>
        <v>1.0633333333333332</v>
      </c>
      <c r="F8" s="7" t="s">
        <v>48</v>
      </c>
      <c r="M8" s="6"/>
    </row>
    <row r="9" spans="1:13" x14ac:dyDescent="0.2">
      <c r="M9" s="6"/>
    </row>
    <row r="10" spans="1:13" x14ac:dyDescent="0.2">
      <c r="M10" s="6"/>
    </row>
    <row r="11" spans="1:13" x14ac:dyDescent="0.2">
      <c r="B11" s="30" t="s">
        <v>31</v>
      </c>
      <c r="C11" s="31" t="s">
        <v>32</v>
      </c>
      <c r="D11" s="31" t="s">
        <v>33</v>
      </c>
      <c r="E11" s="94" t="s">
        <v>34</v>
      </c>
      <c r="F11" s="95"/>
      <c r="G11" s="96"/>
      <c r="I11" s="91" t="s">
        <v>34</v>
      </c>
      <c r="J11" s="91"/>
      <c r="K11" s="91"/>
      <c r="L11" s="91"/>
      <c r="M11" s="91"/>
    </row>
    <row r="12" spans="1:13" x14ac:dyDescent="0.2">
      <c r="B12" s="24">
        <f>_xlfn.T.INV(1-C12,$E$5-1)</f>
        <v>2.7238055892080912</v>
      </c>
      <c r="C12" s="32">
        <f>(1-D12)/2</f>
        <v>5.0000000000000044E-3</v>
      </c>
      <c r="D12" s="34">
        <v>0.99</v>
      </c>
      <c r="E12" s="35">
        <f>$E$6</f>
        <v>57.42</v>
      </c>
      <c r="F12" s="36" t="s">
        <v>35</v>
      </c>
      <c r="G12" s="37">
        <f>B12*$E$8</f>
        <v>2.8963132765246034</v>
      </c>
      <c r="H12" s="38" t="s">
        <v>36</v>
      </c>
      <c r="I12" s="39" t="s">
        <v>37</v>
      </c>
      <c r="J12" s="40">
        <f>E12-G12</f>
        <v>54.5236867234754</v>
      </c>
      <c r="K12" s="40" t="s">
        <v>38</v>
      </c>
      <c r="L12" s="40">
        <f>E12+G12</f>
        <v>60.316313276524603</v>
      </c>
      <c r="M12" s="41" t="s">
        <v>39</v>
      </c>
    </row>
    <row r="13" spans="1:13" x14ac:dyDescent="0.2">
      <c r="B13" s="24">
        <f>_xlfn.T.INV(1-C13,$E$5-1)</f>
        <v>2.0301079282503438</v>
      </c>
      <c r="C13" s="32">
        <f>(1-D13)/2</f>
        <v>2.5000000000000022E-2</v>
      </c>
      <c r="D13" s="60">
        <v>0.95</v>
      </c>
      <c r="E13" s="35">
        <f>$E$6</f>
        <v>57.42</v>
      </c>
      <c r="F13" s="61" t="s">
        <v>35</v>
      </c>
      <c r="G13" s="37">
        <f t="shared" ref="G13:G15" si="0">B13*$E$8</f>
        <v>2.1586814303728654</v>
      </c>
      <c r="H13" s="38" t="s">
        <v>36</v>
      </c>
      <c r="I13" s="62" t="s">
        <v>37</v>
      </c>
      <c r="J13" s="40">
        <f>E13-G13</f>
        <v>55.261318569627136</v>
      </c>
      <c r="K13" s="63" t="s">
        <v>38</v>
      </c>
      <c r="L13" s="40">
        <f>E13+G13</f>
        <v>59.578681430372868</v>
      </c>
      <c r="M13" s="64" t="s">
        <v>39</v>
      </c>
    </row>
    <row r="14" spans="1:13" x14ac:dyDescent="0.2">
      <c r="B14" s="24">
        <f t="shared" ref="B14:B15" si="1">_xlfn.T.INV(1-C14,$E$5-1)</f>
        <v>1.6895724577802647</v>
      </c>
      <c r="C14" s="33">
        <f t="shared" ref="C14:C15" si="2">(1-D14)/2</f>
        <v>4.9999999999999989E-2</v>
      </c>
      <c r="D14" s="34">
        <v>0.9</v>
      </c>
      <c r="E14" s="35">
        <f>$E$6</f>
        <v>57.42</v>
      </c>
      <c r="F14" s="36" t="s">
        <v>35</v>
      </c>
      <c r="G14" s="37">
        <f t="shared" si="0"/>
        <v>1.7965787134396813</v>
      </c>
      <c r="H14" s="38" t="s">
        <v>36</v>
      </c>
      <c r="I14" s="39" t="s">
        <v>37</v>
      </c>
      <c r="J14" s="40">
        <f>E14-G14</f>
        <v>55.623421286560323</v>
      </c>
      <c r="K14" s="40" t="s">
        <v>38</v>
      </c>
      <c r="L14" s="40">
        <f>E14+G14</f>
        <v>59.216578713439681</v>
      </c>
      <c r="M14" s="41" t="s">
        <v>39</v>
      </c>
    </row>
    <row r="15" spans="1:13" x14ac:dyDescent="0.2">
      <c r="B15" s="24">
        <f t="shared" si="1"/>
        <v>1.471838233114346</v>
      </c>
      <c r="C15" s="33">
        <f t="shared" si="2"/>
        <v>7.5000000000000011E-2</v>
      </c>
      <c r="D15" s="42">
        <v>0.85</v>
      </c>
      <c r="E15" s="35">
        <f>$E$6</f>
        <v>57.42</v>
      </c>
      <c r="F15" s="36" t="s">
        <v>35</v>
      </c>
      <c r="G15" s="37">
        <f t="shared" si="0"/>
        <v>1.5650546545449211</v>
      </c>
      <c r="H15" s="38" t="s">
        <v>36</v>
      </c>
      <c r="I15" s="39" t="s">
        <v>37</v>
      </c>
      <c r="J15" s="40">
        <f>E15-G15</f>
        <v>55.854945345455079</v>
      </c>
      <c r="K15" s="40" t="s">
        <v>38</v>
      </c>
      <c r="L15" s="40">
        <f>E15+G15</f>
        <v>58.985054654544925</v>
      </c>
      <c r="M15" s="41" t="s">
        <v>39</v>
      </c>
    </row>
    <row r="22" spans="4:6" x14ac:dyDescent="0.2">
      <c r="D22" s="7" t="s">
        <v>130</v>
      </c>
    </row>
    <row r="23" spans="4:6" x14ac:dyDescent="0.2">
      <c r="E23" s="7">
        <f>_xlfn.T.INV(0.975,35)</f>
        <v>2.0301079282503438</v>
      </c>
      <c r="F23" s="7">
        <f>_xlfn.T.INV(0.025,35)</f>
        <v>-2.0301079282503438</v>
      </c>
    </row>
    <row r="29" spans="4:6" x14ac:dyDescent="0.2">
      <c r="F29" s="88">
        <f>_xlfn.T.INV(0.005,35)</f>
        <v>-2.7238055892080912</v>
      </c>
    </row>
  </sheetData>
  <mergeCells count="3">
    <mergeCell ref="A1:E1"/>
    <mergeCell ref="E11:G11"/>
    <mergeCell ref="I11: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D9C3-BD79-4A89-BFD0-ACE4B778D012}">
  <dimension ref="A1:M15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6.1640625" style="7" customWidth="1"/>
    <col min="5" max="5" width="10.1640625" style="7" customWidth="1"/>
    <col min="6" max="6" width="4" style="7" customWidth="1"/>
    <col min="7" max="7" width="10.1640625" style="7" customWidth="1"/>
    <col min="8" max="9" width="2.33203125" style="7" customWidth="1"/>
    <col min="10" max="10" width="6.5" style="7" customWidth="1"/>
    <col min="11" max="11" width="2.5" style="7" customWidth="1"/>
    <col min="12" max="12" width="6.1640625" style="7" customWidth="1"/>
    <col min="13" max="13" width="2.1640625" style="7" customWidth="1"/>
    <col min="14" max="16384" width="8.83203125" style="7"/>
  </cols>
  <sheetData>
    <row r="1" spans="1:13" x14ac:dyDescent="0.2">
      <c r="A1" s="93" t="s">
        <v>22</v>
      </c>
      <c r="B1" s="93"/>
      <c r="C1" s="93"/>
      <c r="D1" s="93"/>
      <c r="E1" s="93"/>
    </row>
    <row r="2" spans="1:13" x14ac:dyDescent="0.2">
      <c r="A2" s="27"/>
      <c r="B2" s="27"/>
      <c r="C2" s="27"/>
      <c r="D2" s="27"/>
      <c r="E2" s="27"/>
    </row>
    <row r="3" spans="1:13" ht="16" x14ac:dyDescent="0.2">
      <c r="A3" s="28" t="s">
        <v>68</v>
      </c>
    </row>
    <row r="5" spans="1:13" x14ac:dyDescent="0.2">
      <c r="D5" s="29" t="s">
        <v>24</v>
      </c>
      <c r="E5" s="66">
        <v>100</v>
      </c>
      <c r="F5" s="7" t="s">
        <v>25</v>
      </c>
    </row>
    <row r="6" spans="1:13" x14ac:dyDescent="0.2">
      <c r="D6" s="29" t="s">
        <v>69</v>
      </c>
      <c r="E6" s="67">
        <v>0.5</v>
      </c>
      <c r="F6" s="7" t="s">
        <v>70</v>
      </c>
      <c r="G6" s="7">
        <f>396/900</f>
        <v>0.44</v>
      </c>
    </row>
    <row r="7" spans="1:13" x14ac:dyDescent="0.2">
      <c r="D7" s="29" t="s">
        <v>30</v>
      </c>
      <c r="E7" s="69">
        <f>SQRT($E$6*(1-$E$6)/$E$5)</f>
        <v>0.05</v>
      </c>
      <c r="F7" s="68" t="s">
        <v>71</v>
      </c>
      <c r="M7" s="6"/>
    </row>
    <row r="8" spans="1:13" x14ac:dyDescent="0.2">
      <c r="M8" s="6"/>
    </row>
    <row r="9" spans="1:13" x14ac:dyDescent="0.2">
      <c r="B9" s="31" t="s">
        <v>67</v>
      </c>
      <c r="C9" s="31" t="s">
        <v>32</v>
      </c>
      <c r="D9" s="31" t="s">
        <v>33</v>
      </c>
      <c r="E9" s="94" t="s">
        <v>34</v>
      </c>
      <c r="F9" s="95"/>
      <c r="G9" s="96"/>
      <c r="I9" s="91" t="s">
        <v>34</v>
      </c>
      <c r="J9" s="91"/>
      <c r="K9" s="91"/>
      <c r="L9" s="91"/>
      <c r="M9" s="91"/>
    </row>
    <row r="10" spans="1:13" x14ac:dyDescent="0.2">
      <c r="B10" s="24">
        <f>_xlfn.NORM.S.INV(1-C10)</f>
        <v>2.5758293035488999</v>
      </c>
      <c r="C10" s="32">
        <f>(1-D10)/2</f>
        <v>5.0000000000000044E-3</v>
      </c>
      <c r="D10" s="34">
        <v>0.99</v>
      </c>
      <c r="E10" s="35">
        <f>$E$6</f>
        <v>0.5</v>
      </c>
      <c r="F10" s="36" t="s">
        <v>35</v>
      </c>
      <c r="G10" s="37">
        <f>B10*$E$7</f>
        <v>0.128791465177445</v>
      </c>
      <c r="H10" s="38" t="s">
        <v>36</v>
      </c>
      <c r="I10" s="39" t="s">
        <v>37</v>
      </c>
      <c r="J10" s="40">
        <f>E10-G10</f>
        <v>0.371208534822555</v>
      </c>
      <c r="K10" s="40" t="s">
        <v>38</v>
      </c>
      <c r="L10" s="40">
        <f>E10+G10</f>
        <v>0.628791465177445</v>
      </c>
      <c r="M10" s="41" t="s">
        <v>39</v>
      </c>
    </row>
    <row r="11" spans="1:13" x14ac:dyDescent="0.2">
      <c r="B11" s="24">
        <f t="shared" ref="B11:B13" si="0">_xlfn.NORM.S.INV(1-C11)</f>
        <v>1.9599639845400536</v>
      </c>
      <c r="C11" s="32">
        <f t="shared" ref="C11:C13" si="1">(1-D11)/2</f>
        <v>2.5000000000000022E-2</v>
      </c>
      <c r="D11" s="34">
        <v>0.95</v>
      </c>
      <c r="E11" s="35">
        <f>$E$6</f>
        <v>0.5</v>
      </c>
      <c r="F11" s="36" t="s">
        <v>35</v>
      </c>
      <c r="G11" s="37">
        <f>B11*$E$7</f>
        <v>9.7998199227002689E-2</v>
      </c>
      <c r="H11" s="38" t="s">
        <v>36</v>
      </c>
      <c r="I11" s="39" t="s">
        <v>37</v>
      </c>
      <c r="J11" s="40">
        <f>E11-G11</f>
        <v>0.4020018007729973</v>
      </c>
      <c r="K11" s="40" t="s">
        <v>38</v>
      </c>
      <c r="L11" s="40">
        <f>E11+G11</f>
        <v>0.5979981992270027</v>
      </c>
      <c r="M11" s="41" t="s">
        <v>39</v>
      </c>
    </row>
    <row r="12" spans="1:13" x14ac:dyDescent="0.2">
      <c r="B12" s="24">
        <f t="shared" si="0"/>
        <v>1.6448536269514715</v>
      </c>
      <c r="C12" s="33">
        <f t="shared" si="1"/>
        <v>4.9999999999999989E-2</v>
      </c>
      <c r="D12" s="34">
        <v>0.9</v>
      </c>
      <c r="E12" s="35">
        <f>$E$6</f>
        <v>0.5</v>
      </c>
      <c r="F12" s="36" t="s">
        <v>35</v>
      </c>
      <c r="G12" s="37">
        <f>B12*$E$7</f>
        <v>8.2242681347573579E-2</v>
      </c>
      <c r="H12" s="38" t="s">
        <v>36</v>
      </c>
      <c r="I12" s="39" t="s">
        <v>37</v>
      </c>
      <c r="J12" s="40">
        <f>E12-G12</f>
        <v>0.41775731865242643</v>
      </c>
      <c r="K12" s="40" t="s">
        <v>38</v>
      </c>
      <c r="L12" s="40">
        <f>E12+G12</f>
        <v>0.58224268134757362</v>
      </c>
      <c r="M12" s="41" t="s">
        <v>39</v>
      </c>
    </row>
    <row r="13" spans="1:13" x14ac:dyDescent="0.2">
      <c r="B13" s="24">
        <f t="shared" si="0"/>
        <v>1.2815515655446006</v>
      </c>
      <c r="C13" s="33">
        <f t="shared" si="1"/>
        <v>9.9999999999999978E-2</v>
      </c>
      <c r="D13" s="42">
        <v>0.8</v>
      </c>
      <c r="E13" s="35">
        <f>$E$6</f>
        <v>0.5</v>
      </c>
      <c r="F13" s="36" t="s">
        <v>35</v>
      </c>
      <c r="G13" s="37">
        <f>B13*$E$7</f>
        <v>6.4077578277230027E-2</v>
      </c>
      <c r="H13" s="38" t="s">
        <v>36</v>
      </c>
      <c r="I13" s="39" t="s">
        <v>37</v>
      </c>
      <c r="J13" s="40">
        <f>E13-G13</f>
        <v>0.43592242172276996</v>
      </c>
      <c r="K13" s="40" t="s">
        <v>38</v>
      </c>
      <c r="L13" s="40">
        <f>E13+G13</f>
        <v>0.56407757827723004</v>
      </c>
      <c r="M13" s="41" t="s">
        <v>39</v>
      </c>
    </row>
    <row r="14" spans="1:13" x14ac:dyDescent="0.2">
      <c r="M14" s="6"/>
    </row>
    <row r="15" spans="1:13" x14ac:dyDescent="0.2">
      <c r="M15" s="6"/>
    </row>
  </sheetData>
  <mergeCells count="3">
    <mergeCell ref="A1:E1"/>
    <mergeCell ref="E9:G9"/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Camera Case</vt:lpstr>
      <vt:lpstr>Alok Notes</vt:lpstr>
      <vt:lpstr>Sheet1</vt:lpstr>
      <vt:lpstr>Normal Distribution</vt:lpstr>
      <vt:lpstr>t Distribution</vt:lpstr>
      <vt:lpstr>Normal and TDistribution</vt:lpstr>
      <vt:lpstr>CI Mean_Sigma Known</vt:lpstr>
      <vt:lpstr>CI Mean_Sigma Unknown</vt:lpstr>
      <vt:lpstr>CI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Krishnamurthy</dc:creator>
  <cp:lastModifiedBy>Alok Singh</cp:lastModifiedBy>
  <dcterms:created xsi:type="dcterms:W3CDTF">2015-06-05T18:17:20Z</dcterms:created>
  <dcterms:modified xsi:type="dcterms:W3CDTF">2025-04-21T16:18:00Z</dcterms:modified>
</cp:coreProperties>
</file>