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on4\Dropbox\Labs\Lab C1\Particles\Data\"/>
    </mc:Choice>
  </mc:AlternateContent>
  <xr:revisionPtr revIDLastSave="0" documentId="13_ncr:1_{C173FFE7-2C52-492F-A29A-9D2969731396}" xr6:coauthVersionLast="47" xr6:coauthVersionMax="47" xr10:uidLastSave="{00000000-0000-0000-0000-000000000000}"/>
  <bookViews>
    <workbookView xWindow="15780" yWindow="888" windowWidth="14484" windowHeight="8448" activeTab="6" xr2:uid="{00000000-000D-0000-FFFF-FFFF00000000}"/>
  </bookViews>
  <sheets>
    <sheet name="אלקטרונים" sheetId="1" r:id="rId1"/>
    <sheet name="התאמה-אלקטרונים" sheetId="4" r:id="rId2"/>
    <sheet name="מיואונים" sheetId="2" r:id="rId3"/>
    <sheet name="התאמה- מיואונים" sheetId="6" r:id="rId4"/>
    <sheet name="פוטונים" sheetId="3" r:id="rId5"/>
    <sheet name="B0" sheetId="7" r:id="rId6"/>
    <sheet name="PH TO ENERGY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8" l="1"/>
  <c r="H4" i="8"/>
  <c r="J3" i="8"/>
  <c r="H3" i="8"/>
  <c r="L3" i="7"/>
  <c r="I6" i="7"/>
  <c r="I5" i="7"/>
  <c r="H3" i="7"/>
  <c r="H5" i="7"/>
  <c r="I3" i="8"/>
  <c r="G3" i="8"/>
  <c r="G3" i="7"/>
  <c r="I3" i="7"/>
  <c r="J3" i="7" s="1"/>
  <c r="G5" i="7"/>
  <c r="Y2" i="1"/>
  <c r="H2" i="1"/>
  <c r="K3" i="7" l="1"/>
  <c r="J3" i="3"/>
  <c r="I3" i="3" s="1"/>
  <c r="I2" i="3"/>
  <c r="H2" i="3"/>
  <c r="L2" i="3"/>
  <c r="L3" i="3"/>
  <c r="L4" i="3"/>
  <c r="M5" i="3"/>
  <c r="L5" i="3" s="1"/>
  <c r="G2" i="3" s="1"/>
  <c r="L6" i="3"/>
  <c r="L7" i="3"/>
  <c r="L8" i="3"/>
  <c r="L9" i="3"/>
  <c r="L10" i="3"/>
  <c r="L11" i="3"/>
  <c r="I2" i="1"/>
  <c r="J3" i="1"/>
  <c r="J4" i="1" s="1"/>
  <c r="J5" i="1" l="1"/>
  <c r="I4" i="1"/>
  <c r="H4" i="1"/>
  <c r="F2" i="3"/>
  <c r="E2" i="3" s="1"/>
  <c r="I3" i="1"/>
  <c r="H3" i="1"/>
  <c r="J4" i="3"/>
  <c r="H3" i="3"/>
  <c r="R101" i="1"/>
  <c r="L101" i="1"/>
  <c r="R100" i="1"/>
  <c r="L100" i="1"/>
  <c r="R99" i="1"/>
  <c r="L99" i="1"/>
  <c r="R98" i="1"/>
  <c r="AI98" i="1" s="1"/>
  <c r="L98" i="1"/>
  <c r="R97" i="1"/>
  <c r="L97" i="1"/>
  <c r="R96" i="1"/>
  <c r="AI96" i="1" s="1"/>
  <c r="L96" i="1"/>
  <c r="R95" i="1"/>
  <c r="AI95" i="1" s="1"/>
  <c r="L95" i="1"/>
  <c r="R94" i="1"/>
  <c r="AI94" i="1" s="1"/>
  <c r="L94" i="1"/>
  <c r="R93" i="1"/>
  <c r="L93" i="1"/>
  <c r="R92" i="1"/>
  <c r="L92" i="1"/>
  <c r="R91" i="1"/>
  <c r="AI91" i="1" s="1"/>
  <c r="L91" i="1"/>
  <c r="R90" i="1"/>
  <c r="L90" i="1"/>
  <c r="R89" i="1"/>
  <c r="L89" i="1"/>
  <c r="R88" i="1"/>
  <c r="AI88" i="1" s="1"/>
  <c r="L88" i="1"/>
  <c r="R87" i="1"/>
  <c r="L87" i="1"/>
  <c r="R86" i="1"/>
  <c r="AI86" i="1" s="1"/>
  <c r="L86" i="1"/>
  <c r="R85" i="1"/>
  <c r="L85" i="1"/>
  <c r="R84" i="1"/>
  <c r="L84" i="1"/>
  <c r="R83" i="1"/>
  <c r="AI83" i="1" s="1"/>
  <c r="L83" i="1"/>
  <c r="R82" i="1"/>
  <c r="AI82" i="1" s="1"/>
  <c r="L82" i="1"/>
  <c r="R81" i="1"/>
  <c r="L81" i="1"/>
  <c r="R80" i="1"/>
  <c r="AI80" i="1" s="1"/>
  <c r="L80" i="1"/>
  <c r="R79" i="1"/>
  <c r="AI79" i="1" s="1"/>
  <c r="L79" i="1"/>
  <c r="R78" i="1"/>
  <c r="L78" i="1"/>
  <c r="R77" i="1"/>
  <c r="L77" i="1"/>
  <c r="R76" i="1"/>
  <c r="L76" i="1"/>
  <c r="R75" i="1"/>
  <c r="AI75" i="1" s="1"/>
  <c r="L75" i="1"/>
  <c r="R74" i="1"/>
  <c r="L74" i="1"/>
  <c r="R73" i="1"/>
  <c r="L73" i="1"/>
  <c r="R72" i="1"/>
  <c r="L72" i="1"/>
  <c r="R71" i="1"/>
  <c r="L71" i="1"/>
  <c r="R70" i="1"/>
  <c r="AI70" i="1" s="1"/>
  <c r="L70" i="1"/>
  <c r="R69" i="1"/>
  <c r="L69" i="1"/>
  <c r="R68" i="1"/>
  <c r="AI68" i="1" s="1"/>
  <c r="L68" i="1"/>
  <c r="R67" i="1"/>
  <c r="AI67" i="1" s="1"/>
  <c r="L67" i="1"/>
  <c r="R66" i="1"/>
  <c r="L66" i="1"/>
  <c r="R65" i="1"/>
  <c r="L65" i="1"/>
  <c r="R64" i="1"/>
  <c r="L64" i="1"/>
  <c r="R63" i="1"/>
  <c r="L63" i="1"/>
  <c r="R62" i="1"/>
  <c r="L62" i="1"/>
  <c r="R61" i="1"/>
  <c r="L61" i="1"/>
  <c r="R60" i="1"/>
  <c r="AI60" i="1" s="1"/>
  <c r="L60" i="1"/>
  <c r="R59" i="1"/>
  <c r="AI59" i="1" s="1"/>
  <c r="L59" i="1"/>
  <c r="R58" i="1"/>
  <c r="AI58" i="1" s="1"/>
  <c r="L58" i="1"/>
  <c r="R57" i="1"/>
  <c r="L57" i="1"/>
  <c r="R56" i="1"/>
  <c r="L56" i="1"/>
  <c r="R55" i="1"/>
  <c r="AI55" i="1" s="1"/>
  <c r="L55" i="1"/>
  <c r="R54" i="1"/>
  <c r="L54" i="1"/>
  <c r="R53" i="1"/>
  <c r="L53" i="1"/>
  <c r="R52" i="1"/>
  <c r="AI52" i="1" s="1"/>
  <c r="L52" i="1"/>
  <c r="R51" i="1"/>
  <c r="L51" i="1"/>
  <c r="R50" i="1"/>
  <c r="L50" i="1"/>
  <c r="R49" i="1"/>
  <c r="L49" i="1"/>
  <c r="R48" i="1"/>
  <c r="AI48" i="1" s="1"/>
  <c r="L48" i="1"/>
  <c r="R47" i="1"/>
  <c r="AI47" i="1" s="1"/>
  <c r="L47" i="1"/>
  <c r="R46" i="1"/>
  <c r="AI46" i="1" s="1"/>
  <c r="L46" i="1"/>
  <c r="R45" i="1"/>
  <c r="L45" i="1"/>
  <c r="R44" i="1"/>
  <c r="AI44" i="1" s="1"/>
  <c r="L44" i="1"/>
  <c r="R43" i="1"/>
  <c r="AI43" i="1" s="1"/>
  <c r="L43" i="1"/>
  <c r="R42" i="1"/>
  <c r="L42" i="1"/>
  <c r="R41" i="1"/>
  <c r="L41" i="1"/>
  <c r="R40" i="1"/>
  <c r="L40" i="1"/>
  <c r="R39" i="1"/>
  <c r="AI39" i="1" s="1"/>
  <c r="L39" i="1"/>
  <c r="R38" i="1"/>
  <c r="AI38" i="1" s="1"/>
  <c r="L38" i="1"/>
  <c r="R37" i="1"/>
  <c r="L37" i="1"/>
  <c r="R36" i="1"/>
  <c r="AI36" i="1" s="1"/>
  <c r="L36" i="1"/>
  <c r="R35" i="1"/>
  <c r="AI35" i="1" s="1"/>
  <c r="L35" i="1"/>
  <c r="R34" i="1"/>
  <c r="AI34" i="1" s="1"/>
  <c r="L34" i="1"/>
  <c r="R33" i="1"/>
  <c r="L33" i="1"/>
  <c r="R32" i="1"/>
  <c r="L32" i="1"/>
  <c r="R31" i="1"/>
  <c r="AI31" i="1" s="1"/>
  <c r="L31" i="1"/>
  <c r="R30" i="1"/>
  <c r="AI30" i="1" s="1"/>
  <c r="L30" i="1"/>
  <c r="R29" i="1"/>
  <c r="L29" i="1"/>
  <c r="R28" i="1"/>
  <c r="L28" i="1"/>
  <c r="R27" i="1"/>
  <c r="L27" i="1"/>
  <c r="R26" i="1"/>
  <c r="AI26" i="1" s="1"/>
  <c r="L26" i="1"/>
  <c r="R25" i="1"/>
  <c r="L25" i="1"/>
  <c r="R24" i="1"/>
  <c r="AI24" i="1" s="1"/>
  <c r="L24" i="1"/>
  <c r="R23" i="1"/>
  <c r="AI23" i="1" s="1"/>
  <c r="L23" i="1"/>
  <c r="R22" i="1"/>
  <c r="AI22" i="1" s="1"/>
  <c r="L22" i="1"/>
  <c r="R21" i="1"/>
  <c r="L21" i="1"/>
  <c r="R20" i="1"/>
  <c r="AI20" i="1" s="1"/>
  <c r="L20" i="1"/>
  <c r="R19" i="1"/>
  <c r="AI19" i="1" s="1"/>
  <c r="L19" i="1"/>
  <c r="R18" i="1"/>
  <c r="L18" i="1"/>
  <c r="R17" i="1"/>
  <c r="L17" i="1"/>
  <c r="R16" i="1"/>
  <c r="AI16" i="1" s="1"/>
  <c r="L16" i="1"/>
  <c r="R15" i="1"/>
  <c r="AI15" i="1" s="1"/>
  <c r="L15" i="1"/>
  <c r="R14" i="1"/>
  <c r="L14" i="1"/>
  <c r="R13" i="1"/>
  <c r="L13" i="1"/>
  <c r="R12" i="1"/>
  <c r="AI12" i="1" s="1"/>
  <c r="L12" i="1"/>
  <c r="R11" i="1"/>
  <c r="AI11" i="1" s="1"/>
  <c r="L11" i="1"/>
  <c r="R10" i="1"/>
  <c r="L10" i="1"/>
  <c r="R9" i="1"/>
  <c r="L9" i="1"/>
  <c r="R8" i="1"/>
  <c r="L8" i="1"/>
  <c r="R7" i="1"/>
  <c r="AI7" i="1" s="1"/>
  <c r="L7" i="1"/>
  <c r="R6" i="1"/>
  <c r="AI6" i="1" s="1"/>
  <c r="L6" i="1"/>
  <c r="R5" i="1"/>
  <c r="L5" i="1"/>
  <c r="R4" i="1"/>
  <c r="L4" i="1"/>
  <c r="R3" i="1"/>
  <c r="AI3" i="1" s="1"/>
  <c r="L3" i="1"/>
  <c r="R2" i="1"/>
  <c r="AI2" i="1" s="1"/>
  <c r="L2" i="1"/>
  <c r="AI90" i="1"/>
  <c r="AI78" i="1"/>
  <c r="AI71" i="1"/>
  <c r="AI66" i="1"/>
  <c r="AI62" i="1"/>
  <c r="AI50" i="1"/>
  <c r="AI42" i="1"/>
  <c r="AI32" i="1"/>
  <c r="AI10" i="1"/>
  <c r="AI5" i="1"/>
  <c r="AI8" i="1"/>
  <c r="AI9" i="1"/>
  <c r="AI17" i="1"/>
  <c r="AI21" i="1"/>
  <c r="AI25" i="1"/>
  <c r="AI33" i="1"/>
  <c r="AI37" i="1"/>
  <c r="AI41" i="1"/>
  <c r="AI49" i="1"/>
  <c r="AI53" i="1"/>
  <c r="AI57" i="1"/>
  <c r="AI65" i="1"/>
  <c r="AI69" i="1"/>
  <c r="AI73" i="1"/>
  <c r="AI81" i="1"/>
  <c r="AI85" i="1"/>
  <c r="AI89" i="1"/>
  <c r="AI97" i="1"/>
  <c r="AI101" i="1"/>
  <c r="AI74" i="1"/>
  <c r="AI54" i="1"/>
  <c r="AI14" i="1"/>
  <c r="AI13" i="1"/>
  <c r="AI29" i="1"/>
  <c r="AI45" i="1"/>
  <c r="AI61" i="1"/>
  <c r="AI77" i="1"/>
  <c r="AI93" i="1"/>
  <c r="Z92" i="1"/>
  <c r="Z82" i="1"/>
  <c r="Z72" i="1"/>
  <c r="Z62" i="1"/>
  <c r="Z52" i="1"/>
  <c r="Z42" i="1"/>
  <c r="Z32" i="1"/>
  <c r="Z22" i="1"/>
  <c r="Z12" i="1"/>
  <c r="Z2" i="1"/>
  <c r="X92" i="1"/>
  <c r="X82" i="1"/>
  <c r="X72" i="1"/>
  <c r="X62" i="1"/>
  <c r="X52" i="1"/>
  <c r="X42" i="1"/>
  <c r="X32" i="1"/>
  <c r="X22" i="1"/>
  <c r="X12" i="1"/>
  <c r="X2" i="1"/>
  <c r="Y92" i="1"/>
  <c r="Y82" i="1"/>
  <c r="Y72" i="1"/>
  <c r="Y62" i="1"/>
  <c r="Y52" i="1"/>
  <c r="Y42" i="1"/>
  <c r="Y32" i="1"/>
  <c r="Y22" i="1"/>
  <c r="Y12" i="1"/>
  <c r="AH3" i="1"/>
  <c r="AG3" i="1" s="1"/>
  <c r="AH4" i="1"/>
  <c r="AG4" i="1" s="1"/>
  <c r="AH5" i="1"/>
  <c r="AG5" i="1" s="1"/>
  <c r="AH6" i="1"/>
  <c r="AG6" i="1" s="1"/>
  <c r="AH7" i="1"/>
  <c r="AG7" i="1" s="1"/>
  <c r="AH8" i="1"/>
  <c r="AG8" i="1" s="1"/>
  <c r="AH9" i="1"/>
  <c r="AG9" i="1" s="1"/>
  <c r="AH10" i="1"/>
  <c r="AG10" i="1" s="1"/>
  <c r="AH11" i="1"/>
  <c r="AG11" i="1" s="1"/>
  <c r="AH12" i="1"/>
  <c r="AG12" i="1" s="1"/>
  <c r="AH13" i="1"/>
  <c r="AG13" i="1" s="1"/>
  <c r="AH14" i="1"/>
  <c r="AG14" i="1" s="1"/>
  <c r="AH15" i="1"/>
  <c r="AG15" i="1" s="1"/>
  <c r="AH16" i="1"/>
  <c r="AG16" i="1" s="1"/>
  <c r="AH17" i="1"/>
  <c r="AG17" i="1" s="1"/>
  <c r="AH18" i="1"/>
  <c r="AG18" i="1" s="1"/>
  <c r="AH19" i="1"/>
  <c r="AG19" i="1" s="1"/>
  <c r="AH20" i="1"/>
  <c r="AG20" i="1" s="1"/>
  <c r="AH21" i="1"/>
  <c r="AG21" i="1" s="1"/>
  <c r="AH22" i="1"/>
  <c r="AG22" i="1" s="1"/>
  <c r="AH23" i="1"/>
  <c r="AG23" i="1" s="1"/>
  <c r="AH24" i="1"/>
  <c r="AG24" i="1" s="1"/>
  <c r="AH25" i="1"/>
  <c r="AG25" i="1" s="1"/>
  <c r="AH26" i="1"/>
  <c r="AG26" i="1" s="1"/>
  <c r="AH27" i="1"/>
  <c r="AG27" i="1" s="1"/>
  <c r="AH28" i="1"/>
  <c r="AG28" i="1" s="1"/>
  <c r="AH29" i="1"/>
  <c r="AG29" i="1" s="1"/>
  <c r="AH30" i="1"/>
  <c r="AG30" i="1" s="1"/>
  <c r="AH31" i="1"/>
  <c r="AG31" i="1" s="1"/>
  <c r="AH32" i="1"/>
  <c r="AG32" i="1" s="1"/>
  <c r="AH33" i="1"/>
  <c r="AG33" i="1" s="1"/>
  <c r="AH34" i="1"/>
  <c r="AG34" i="1" s="1"/>
  <c r="AH35" i="1"/>
  <c r="AG35" i="1" s="1"/>
  <c r="AH36" i="1"/>
  <c r="AG36" i="1" s="1"/>
  <c r="AH37" i="1"/>
  <c r="AG37" i="1" s="1"/>
  <c r="AH38" i="1"/>
  <c r="AG38" i="1" s="1"/>
  <c r="AH39" i="1"/>
  <c r="AG39" i="1" s="1"/>
  <c r="AH40" i="1"/>
  <c r="AG40" i="1" s="1"/>
  <c r="AH41" i="1"/>
  <c r="AG41" i="1" s="1"/>
  <c r="AH42" i="1"/>
  <c r="AG42" i="1" s="1"/>
  <c r="AH43" i="1"/>
  <c r="AG43" i="1" s="1"/>
  <c r="AH44" i="1"/>
  <c r="AG44" i="1" s="1"/>
  <c r="AH45" i="1"/>
  <c r="AG45" i="1" s="1"/>
  <c r="AH46" i="1"/>
  <c r="AG46" i="1" s="1"/>
  <c r="AH47" i="1"/>
  <c r="AG47" i="1" s="1"/>
  <c r="AH48" i="1"/>
  <c r="AG48" i="1" s="1"/>
  <c r="AH49" i="1"/>
  <c r="AG49" i="1" s="1"/>
  <c r="AH50" i="1"/>
  <c r="AG50" i="1" s="1"/>
  <c r="AH51" i="1"/>
  <c r="AG51" i="1" s="1"/>
  <c r="AH52" i="1"/>
  <c r="AG52" i="1" s="1"/>
  <c r="AH53" i="1"/>
  <c r="AG53" i="1" s="1"/>
  <c r="AH54" i="1"/>
  <c r="AG54" i="1" s="1"/>
  <c r="AH55" i="1"/>
  <c r="AG55" i="1" s="1"/>
  <c r="AH56" i="1"/>
  <c r="AG56" i="1" s="1"/>
  <c r="AH57" i="1"/>
  <c r="AG57" i="1" s="1"/>
  <c r="AH58" i="1"/>
  <c r="AG58" i="1" s="1"/>
  <c r="AH59" i="1"/>
  <c r="AG59" i="1" s="1"/>
  <c r="AH60" i="1"/>
  <c r="AG60" i="1" s="1"/>
  <c r="AH61" i="1"/>
  <c r="AG61" i="1" s="1"/>
  <c r="AH62" i="1"/>
  <c r="AG62" i="1" s="1"/>
  <c r="AH63" i="1"/>
  <c r="AG63" i="1" s="1"/>
  <c r="AH64" i="1"/>
  <c r="AG64" i="1" s="1"/>
  <c r="AH65" i="1"/>
  <c r="AG65" i="1" s="1"/>
  <c r="AH66" i="1"/>
  <c r="AG66" i="1" s="1"/>
  <c r="AH67" i="1"/>
  <c r="AG67" i="1" s="1"/>
  <c r="AH68" i="1"/>
  <c r="AG68" i="1" s="1"/>
  <c r="AH69" i="1"/>
  <c r="AG69" i="1" s="1"/>
  <c r="AH70" i="1"/>
  <c r="AG70" i="1" s="1"/>
  <c r="AH71" i="1"/>
  <c r="AG71" i="1" s="1"/>
  <c r="AH72" i="1"/>
  <c r="AG72" i="1" s="1"/>
  <c r="AH73" i="1"/>
  <c r="AG73" i="1" s="1"/>
  <c r="AH74" i="1"/>
  <c r="AG74" i="1" s="1"/>
  <c r="AH75" i="1"/>
  <c r="AG75" i="1" s="1"/>
  <c r="AH76" i="1"/>
  <c r="AG76" i="1" s="1"/>
  <c r="AH77" i="1"/>
  <c r="AG77" i="1" s="1"/>
  <c r="AH78" i="1"/>
  <c r="AG78" i="1" s="1"/>
  <c r="AH79" i="1"/>
  <c r="AG79" i="1" s="1"/>
  <c r="AH80" i="1"/>
  <c r="AG80" i="1" s="1"/>
  <c r="AH81" i="1"/>
  <c r="AG81" i="1" s="1"/>
  <c r="AH82" i="1"/>
  <c r="AG82" i="1" s="1"/>
  <c r="AH83" i="1"/>
  <c r="AG83" i="1" s="1"/>
  <c r="AH84" i="1"/>
  <c r="AG84" i="1" s="1"/>
  <c r="AH85" i="1"/>
  <c r="AG85" i="1" s="1"/>
  <c r="AH86" i="1"/>
  <c r="AG86" i="1" s="1"/>
  <c r="AH87" i="1"/>
  <c r="AG87" i="1" s="1"/>
  <c r="AH88" i="1"/>
  <c r="AG88" i="1" s="1"/>
  <c r="AH89" i="1"/>
  <c r="AG89" i="1" s="1"/>
  <c r="AH90" i="1"/>
  <c r="AG90" i="1" s="1"/>
  <c r="AH91" i="1"/>
  <c r="AG91" i="1" s="1"/>
  <c r="AH92" i="1"/>
  <c r="AG92" i="1" s="1"/>
  <c r="AH93" i="1"/>
  <c r="AG93" i="1" s="1"/>
  <c r="AH94" i="1"/>
  <c r="AG94" i="1" s="1"/>
  <c r="AH95" i="1"/>
  <c r="AG95" i="1" s="1"/>
  <c r="AH96" i="1"/>
  <c r="AG96" i="1" s="1"/>
  <c r="AH97" i="1"/>
  <c r="AG97" i="1" s="1"/>
  <c r="AH98" i="1"/>
  <c r="AG98" i="1" s="1"/>
  <c r="AH99" i="1"/>
  <c r="AG99" i="1" s="1"/>
  <c r="AH100" i="1"/>
  <c r="AG100" i="1" s="1"/>
  <c r="AH101" i="1"/>
  <c r="AG101" i="1" s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H2" i="1"/>
  <c r="AG2" i="1" s="1"/>
  <c r="AJ2" i="1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R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AI4" i="1"/>
  <c r="AI18" i="1"/>
  <c r="AI27" i="1"/>
  <c r="AI28" i="1"/>
  <c r="AI40" i="1"/>
  <c r="AI51" i="1"/>
  <c r="AI56" i="1"/>
  <c r="AI63" i="1"/>
  <c r="AI64" i="1"/>
  <c r="AI72" i="1"/>
  <c r="AI76" i="1"/>
  <c r="AI84" i="1"/>
  <c r="AI87" i="1"/>
  <c r="AI92" i="1"/>
  <c r="AI99" i="1"/>
  <c r="AI100" i="1"/>
  <c r="F10" i="3" l="1"/>
  <c r="F6" i="3"/>
  <c r="F3" i="1"/>
  <c r="G3" i="1"/>
  <c r="E3" i="1" s="1"/>
  <c r="F5" i="1"/>
  <c r="F7" i="1"/>
  <c r="F9" i="1"/>
  <c r="F11" i="1"/>
  <c r="F5" i="3"/>
  <c r="F9" i="3"/>
  <c r="F8" i="3"/>
  <c r="F4" i="3"/>
  <c r="F2" i="1"/>
  <c r="G2" i="1"/>
  <c r="E2" i="1" s="1"/>
  <c r="F4" i="1"/>
  <c r="F6" i="1"/>
  <c r="F8" i="1"/>
  <c r="F10" i="1"/>
  <c r="G4" i="1"/>
  <c r="J6" i="1"/>
  <c r="I5" i="1"/>
  <c r="G5" i="1"/>
  <c r="E5" i="1" s="1"/>
  <c r="H5" i="1"/>
  <c r="F11" i="3"/>
  <c r="F7" i="3"/>
  <c r="F3" i="3"/>
  <c r="G3" i="3"/>
  <c r="E3" i="3" s="1"/>
  <c r="J5" i="3"/>
  <c r="H4" i="3"/>
  <c r="G4" i="3"/>
  <c r="E4" i="3" s="1"/>
  <c r="I4" i="3"/>
  <c r="W2" i="1"/>
  <c r="W42" i="1"/>
  <c r="AF7" i="1"/>
  <c r="AF3" i="1"/>
  <c r="AF98" i="1"/>
  <c r="AF94" i="1"/>
  <c r="AF90" i="1"/>
  <c r="AF86" i="1"/>
  <c r="AF82" i="1"/>
  <c r="AF78" i="1"/>
  <c r="AF74" i="1"/>
  <c r="AF70" i="1"/>
  <c r="AF66" i="1"/>
  <c r="AF62" i="1"/>
  <c r="AF58" i="1"/>
  <c r="AF54" i="1"/>
  <c r="AF50" i="1"/>
  <c r="AF46" i="1"/>
  <c r="AF42" i="1"/>
  <c r="AF38" i="1"/>
  <c r="AF34" i="1"/>
  <c r="AF30" i="1"/>
  <c r="AF26" i="1"/>
  <c r="AF22" i="1"/>
  <c r="AF18" i="1"/>
  <c r="AF14" i="1"/>
  <c r="AF10" i="1"/>
  <c r="AF6" i="1"/>
  <c r="AE66" i="1"/>
  <c r="AE50" i="1"/>
  <c r="AE38" i="1"/>
  <c r="AE18" i="1"/>
  <c r="AF101" i="1"/>
  <c r="AF97" i="1"/>
  <c r="AF89" i="1"/>
  <c r="AF81" i="1"/>
  <c r="AF77" i="1"/>
  <c r="AF69" i="1"/>
  <c r="AF61" i="1"/>
  <c r="AF53" i="1"/>
  <c r="AF45" i="1"/>
  <c r="AF37" i="1"/>
  <c r="AF29" i="1"/>
  <c r="AF21" i="1"/>
  <c r="AF13" i="1"/>
  <c r="AF5" i="1"/>
  <c r="AE98" i="1"/>
  <c r="AE82" i="1"/>
  <c r="AF96" i="1"/>
  <c r="AF88" i="1"/>
  <c r="AF84" i="1"/>
  <c r="AF80" i="1"/>
  <c r="AF76" i="1"/>
  <c r="AF72" i="1"/>
  <c r="AF68" i="1"/>
  <c r="AF60" i="1"/>
  <c r="AF56" i="1"/>
  <c r="AF52" i="1"/>
  <c r="AF48" i="1"/>
  <c r="AF44" i="1"/>
  <c r="AF40" i="1"/>
  <c r="AF36" i="1"/>
  <c r="AF32" i="1"/>
  <c r="AF28" i="1"/>
  <c r="AF24" i="1"/>
  <c r="AF20" i="1"/>
  <c r="AF16" i="1"/>
  <c r="AF12" i="1"/>
  <c r="AF8" i="1"/>
  <c r="AF4" i="1"/>
  <c r="AE75" i="1"/>
  <c r="AE71" i="1"/>
  <c r="AE59" i="1"/>
  <c r="AE55" i="1"/>
  <c r="AE43" i="1"/>
  <c r="AE39" i="1"/>
  <c r="AE27" i="1"/>
  <c r="AE23" i="1"/>
  <c r="AE11" i="1"/>
  <c r="AE7" i="1"/>
  <c r="W12" i="1"/>
  <c r="W52" i="1"/>
  <c r="W92" i="1"/>
  <c r="AE70" i="1"/>
  <c r="AE54" i="1"/>
  <c r="AE34" i="1"/>
  <c r="AE22" i="1"/>
  <c r="AE6" i="1"/>
  <c r="AF93" i="1"/>
  <c r="AF85" i="1"/>
  <c r="AF73" i="1"/>
  <c r="AF65" i="1"/>
  <c r="AF57" i="1"/>
  <c r="AF49" i="1"/>
  <c r="AF41" i="1"/>
  <c r="AF33" i="1"/>
  <c r="AF25" i="1"/>
  <c r="AF17" i="1"/>
  <c r="AF9" i="1"/>
  <c r="AE86" i="1"/>
  <c r="AF100" i="1"/>
  <c r="AF92" i="1"/>
  <c r="AF64" i="1"/>
  <c r="AE101" i="1"/>
  <c r="AE97" i="1"/>
  <c r="AE93" i="1"/>
  <c r="AE89" i="1"/>
  <c r="AE85" i="1"/>
  <c r="AF2" i="1"/>
  <c r="AF99" i="1"/>
  <c r="AF95" i="1"/>
  <c r="AF91" i="1"/>
  <c r="AF87" i="1"/>
  <c r="AF83" i="1"/>
  <c r="AF79" i="1"/>
  <c r="AF75" i="1"/>
  <c r="AF71" i="1"/>
  <c r="AF67" i="1"/>
  <c r="AF63" i="1"/>
  <c r="AF59" i="1"/>
  <c r="AF55" i="1"/>
  <c r="AF51" i="1"/>
  <c r="AF47" i="1"/>
  <c r="AF43" i="1"/>
  <c r="AF39" i="1"/>
  <c r="AF35" i="1"/>
  <c r="AF31" i="1"/>
  <c r="AF27" i="1"/>
  <c r="AF23" i="1"/>
  <c r="AF19" i="1"/>
  <c r="AF15" i="1"/>
  <c r="AF11" i="1"/>
  <c r="W22" i="1"/>
  <c r="W62" i="1"/>
  <c r="W82" i="1"/>
  <c r="AE78" i="1"/>
  <c r="AE58" i="1"/>
  <c r="AE26" i="1"/>
  <c r="AE74" i="1"/>
  <c r="AE62" i="1"/>
  <c r="AE46" i="1"/>
  <c r="AE42" i="1"/>
  <c r="AE30" i="1"/>
  <c r="AE14" i="1"/>
  <c r="AE10" i="1"/>
  <c r="AE94" i="1"/>
  <c r="AE90" i="1"/>
  <c r="AE77" i="1"/>
  <c r="AE73" i="1"/>
  <c r="AE69" i="1"/>
  <c r="AE65" i="1"/>
  <c r="AE61" i="1"/>
  <c r="AE57" i="1"/>
  <c r="AE53" i="1"/>
  <c r="AE49" i="1"/>
  <c r="AE45" i="1"/>
  <c r="AE41" i="1"/>
  <c r="AE37" i="1"/>
  <c r="AE33" i="1"/>
  <c r="AE29" i="1"/>
  <c r="AE25" i="1"/>
  <c r="AE21" i="1"/>
  <c r="AE17" i="1"/>
  <c r="AE13" i="1"/>
  <c r="AE81" i="1"/>
  <c r="AE96" i="1"/>
  <c r="AE92" i="1"/>
  <c r="AE80" i="1"/>
  <c r="AE76" i="1"/>
  <c r="AE64" i="1"/>
  <c r="AE60" i="1"/>
  <c r="AE48" i="1"/>
  <c r="AE44" i="1"/>
  <c r="AE32" i="1"/>
  <c r="AE28" i="1"/>
  <c r="AE16" i="1"/>
  <c r="AE12" i="1"/>
  <c r="AE91" i="1"/>
  <c r="AE87" i="1"/>
  <c r="AE100" i="1"/>
  <c r="AE95" i="1"/>
  <c r="AE84" i="1"/>
  <c r="AE79" i="1"/>
  <c r="AE68" i="1"/>
  <c r="AE63" i="1"/>
  <c r="AE52" i="1"/>
  <c r="AE47" i="1"/>
  <c r="AE36" i="1"/>
  <c r="AE31" i="1"/>
  <c r="AE20" i="1"/>
  <c r="AE15" i="1"/>
  <c r="AE4" i="1"/>
  <c r="AE9" i="1"/>
  <c r="AE5" i="1"/>
  <c r="AE99" i="1"/>
  <c r="AE88" i="1"/>
  <c r="AE83" i="1"/>
  <c r="AE72" i="1"/>
  <c r="AE67" i="1"/>
  <c r="AE56" i="1"/>
  <c r="AE51" i="1"/>
  <c r="AE40" i="1"/>
  <c r="AE35" i="1"/>
  <c r="AE24" i="1"/>
  <c r="AE19" i="1"/>
  <c r="AE8" i="1"/>
  <c r="AE3" i="1"/>
  <c r="W32" i="1"/>
  <c r="W72" i="1"/>
  <c r="AE2" i="1"/>
  <c r="J7" i="1" l="1"/>
  <c r="H6" i="1"/>
  <c r="I6" i="1"/>
  <c r="G6" i="1"/>
  <c r="E6" i="1" s="1"/>
  <c r="E4" i="1"/>
  <c r="I5" i="3"/>
  <c r="J6" i="3"/>
  <c r="G5" i="3"/>
  <c r="E5" i="3" s="1"/>
  <c r="H5" i="3"/>
  <c r="AC82" i="1"/>
  <c r="AB2" i="1"/>
  <c r="AB72" i="1"/>
  <c r="AD22" i="1"/>
  <c r="AC42" i="1"/>
  <c r="AB52" i="1"/>
  <c r="AD42" i="1"/>
  <c r="AD62" i="1"/>
  <c r="AB42" i="1"/>
  <c r="AC92" i="1"/>
  <c r="AD92" i="1"/>
  <c r="AC52" i="1"/>
  <c r="AD52" i="1"/>
  <c r="AD72" i="1"/>
  <c r="AC72" i="1"/>
  <c r="AA72" i="1" s="1"/>
  <c r="AB12" i="1"/>
  <c r="AD82" i="1"/>
  <c r="AD2" i="1"/>
  <c r="AC2" i="1"/>
  <c r="AC62" i="1"/>
  <c r="AB32" i="1"/>
  <c r="AB62" i="1"/>
  <c r="AC12" i="1"/>
  <c r="AD12" i="1"/>
  <c r="AB82" i="1"/>
  <c r="AA82" i="1" s="1"/>
  <c r="AC22" i="1"/>
  <c r="AB92" i="1"/>
  <c r="AB22" i="1"/>
  <c r="AD32" i="1"/>
  <c r="AC32" i="1"/>
  <c r="AA32" i="1" l="1"/>
  <c r="J8" i="1"/>
  <c r="G7" i="1"/>
  <c r="E7" i="1" s="1"/>
  <c r="I7" i="1"/>
  <c r="H7" i="1"/>
  <c r="J7" i="3"/>
  <c r="H6" i="3"/>
  <c r="G6" i="3"/>
  <c r="E6" i="3" s="1"/>
  <c r="I6" i="3"/>
  <c r="AA12" i="1"/>
  <c r="AA2" i="1"/>
  <c r="AA42" i="1"/>
  <c r="AA52" i="1"/>
  <c r="AA22" i="1"/>
  <c r="AA92" i="1"/>
  <c r="AA62" i="1"/>
  <c r="J9" i="1" l="1"/>
  <c r="I8" i="1"/>
  <c r="G8" i="1"/>
  <c r="E8" i="1" s="1"/>
  <c r="H8" i="1"/>
  <c r="I7" i="3"/>
  <c r="H7" i="3"/>
  <c r="G7" i="3"/>
  <c r="E7" i="3" s="1"/>
  <c r="J8" i="3"/>
  <c r="J10" i="1" l="1"/>
  <c r="I9" i="1"/>
  <c r="G9" i="1"/>
  <c r="E9" i="1" s="1"/>
  <c r="H9" i="1"/>
  <c r="J9" i="3"/>
  <c r="H8" i="3"/>
  <c r="G8" i="3"/>
  <c r="E8" i="3" s="1"/>
  <c r="I8" i="3"/>
  <c r="J11" i="1" l="1"/>
  <c r="G10" i="1"/>
  <c r="E10" i="1" s="1"/>
  <c r="H10" i="1"/>
  <c r="I10" i="1"/>
  <c r="I9" i="3"/>
  <c r="G9" i="3"/>
  <c r="E9" i="3" s="1"/>
  <c r="J10" i="3"/>
  <c r="H9" i="3"/>
  <c r="G11" i="1" l="1"/>
  <c r="E11" i="1" s="1"/>
  <c r="H11" i="1"/>
  <c r="I11" i="1"/>
  <c r="J11" i="3"/>
  <c r="H10" i="3"/>
  <c r="G10" i="3"/>
  <c r="E10" i="3" s="1"/>
  <c r="I10" i="3"/>
  <c r="I11" i="3" l="1"/>
  <c r="G11" i="3"/>
  <c r="E11" i="3" s="1"/>
  <c r="H11" i="3"/>
</calcChain>
</file>

<file path=xl/sharedStrings.xml><?xml version="1.0" encoding="utf-8"?>
<sst xmlns="http://schemas.openxmlformats.org/spreadsheetml/2006/main" count="79" uniqueCount="54">
  <si>
    <t>P[GeV]</t>
  </si>
  <si>
    <r>
      <rPr>
        <sz val="11"/>
        <color theme="1"/>
        <rFont val="Calibri"/>
        <family val="2"/>
      </rPr>
      <t>Δ</t>
    </r>
    <r>
      <rPr>
        <sz val="11"/>
        <color theme="1"/>
        <rFont val="Arial"/>
        <family val="2"/>
        <charset val="177"/>
      </rPr>
      <t>P[GeV]</t>
    </r>
  </si>
  <si>
    <r>
      <rPr>
        <sz val="11"/>
        <color theme="1"/>
        <rFont val="Calibri"/>
        <family val="2"/>
      </rPr>
      <t>Δκ</t>
    </r>
    <r>
      <rPr>
        <sz val="11"/>
        <color theme="1"/>
        <rFont val="Arial"/>
        <family val="2"/>
        <charset val="177"/>
      </rPr>
      <t>[1/cm]</t>
    </r>
  </si>
  <si>
    <t>κ[1/cm]</t>
  </si>
  <si>
    <t>P.H[nV]</t>
  </si>
  <si>
    <r>
      <t>tan</t>
    </r>
    <r>
      <rPr>
        <sz val="11"/>
        <color theme="1"/>
        <rFont val="Calibri"/>
        <family val="2"/>
      </rPr>
      <t>θ</t>
    </r>
  </si>
  <si>
    <t>Δtanθ</t>
  </si>
  <si>
    <t>θ[rad]</t>
  </si>
  <si>
    <t>Δθ[rad]</t>
  </si>
  <si>
    <t>P_T[GeV]</t>
  </si>
  <si>
    <t>ΔP_T[GeV]</t>
  </si>
  <si>
    <t>Δκ_stat[1/cm]</t>
  </si>
  <si>
    <t>Δκ_res[1/cm]</t>
  </si>
  <si>
    <t>Δκ[1/cm]</t>
  </si>
  <si>
    <t>κ_AVG[1/cm]</t>
  </si>
  <si>
    <t>P_T_AVG[GeV]</t>
  </si>
  <si>
    <t>ΔP_T_stat[GeV]</t>
  </si>
  <si>
    <t>ΔP_T_res[GeV]</t>
  </si>
  <si>
    <t>ΔP_T[1/cm]</t>
  </si>
  <si>
    <t>Δ(1/P_T)[1/GeV]</t>
  </si>
  <si>
    <t>ΔP.H[nV]</t>
  </si>
  <si>
    <t>ΔP[GeV]</t>
  </si>
  <si>
    <t>P.H. AVG</t>
  </si>
  <si>
    <t>ΔP.H. Res</t>
  </si>
  <si>
    <t>ΔP.H. Stat</t>
  </si>
  <si>
    <t>ΔP.H.</t>
  </si>
  <si>
    <t>Da - Elc  [GeV/(c*cm)]</t>
  </si>
  <si>
    <t>a - Elc [GeV/(c*cm)]</t>
  </si>
  <si>
    <t>Da - Mu  [GeV/(c*cm)]</t>
  </si>
  <si>
    <t>a - Muon [GeV/(c*cm)]</t>
  </si>
  <si>
    <t>a AVG</t>
  </si>
  <si>
    <t>Da AVG</t>
  </si>
  <si>
    <t>Conversion</t>
  </si>
  <si>
    <t>B0 [T]</t>
  </si>
  <si>
    <t>dB0 [T]</t>
  </si>
  <si>
    <t>b - Muon</t>
  </si>
  <si>
    <t>Db - Muon</t>
  </si>
  <si>
    <t>b - Elc</t>
  </si>
  <si>
    <t>Db - Elc</t>
  </si>
  <si>
    <t>b AVG</t>
  </si>
  <si>
    <t>Db AVG</t>
  </si>
  <si>
    <t>a1 - Elc</t>
  </si>
  <si>
    <t>Da1 - Elc</t>
  </si>
  <si>
    <t>a0 - Elc</t>
  </si>
  <si>
    <t>Da0 - Elc</t>
  </si>
  <si>
    <t>a1 - Muon</t>
  </si>
  <si>
    <t>Da1 - Muon</t>
  </si>
  <si>
    <t>a0 - Muon</t>
  </si>
  <si>
    <t>Da0 - Muon</t>
  </si>
  <si>
    <t>a1 - AVG</t>
  </si>
  <si>
    <t>Da1 AVG</t>
  </si>
  <si>
    <t>a0 - AVG</t>
  </si>
  <si>
    <t>Da0 AVG</t>
  </si>
  <si>
    <t>1/P_T[1/GeV]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</si>
</sst>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E+00"/>
    <numFmt numFmtId="183" formatCode="0.000%"/>
    <numFmt numFmtId="184" formatCode="0.0000%"/>
  </numFmts>
  <fonts count="6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</font>
    <font>
      <sz val="11"/>
      <color theme="1"/>
      <name val="Calibri"/>
      <family val="2"/>
    </font>
    <font>
      <sz val="10"/>
      <color rgb="FF000000"/>
      <name val="Arial Unicode MS"/>
    </font>
    <font>
      <sz val="11"/>
      <color rgb="FF000000"/>
      <name val="Arial"/>
      <family val="2"/>
      <scheme val="minor"/>
    </font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1" fontId="0" fillId="0" borderId="0" xfId="0" applyNumberFormat="1"/>
    <xf numFmtId="11" fontId="3" fillId="0" borderId="0" xfId="0" applyNumberFormat="1" applyFont="1" applyAlignment="1">
      <alignment vertical="center"/>
    </xf>
    <xf numFmtId="11" fontId="4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9" fontId="0" fillId="0" borderId="0" xfId="1" applyFont="1"/>
    <xf numFmtId="164" fontId="0" fillId="0" borderId="0" xfId="1" applyNumberFormat="1" applyFont="1"/>
    <xf numFmtId="165" fontId="0" fillId="0" borderId="0" xfId="0" applyNumberFormat="1"/>
    <xf numFmtId="183" fontId="0" fillId="0" borderId="0" xfId="1" applyNumberFormat="1" applyFont="1"/>
    <xf numFmtId="18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AJ101"/>
  <sheetViews>
    <sheetView rightToLeft="1" topLeftCell="Q1" workbookViewId="0">
      <selection activeCell="AH3" sqref="AH3"/>
    </sheetView>
  </sheetViews>
  <sheetFormatPr defaultRowHeight="13.8"/>
  <cols>
    <col min="24" max="24" width="12.19921875" bestFit="1" customWidth="1"/>
    <col min="25" max="25" width="11.19921875" bestFit="1" customWidth="1"/>
  </cols>
  <sheetData>
    <row r="1" spans="5:36" ht="14.4">
      <c r="E1" t="s">
        <v>25</v>
      </c>
      <c r="F1" t="s">
        <v>24</v>
      </c>
      <c r="G1" t="s">
        <v>23</v>
      </c>
      <c r="H1" t="s">
        <v>22</v>
      </c>
      <c r="I1" t="s">
        <v>21</v>
      </c>
      <c r="J1" t="s">
        <v>0</v>
      </c>
      <c r="L1" t="s">
        <v>20</v>
      </c>
      <c r="M1" t="s">
        <v>4</v>
      </c>
      <c r="N1" t="s">
        <v>6</v>
      </c>
      <c r="O1" t="s">
        <v>5</v>
      </c>
      <c r="P1" s="1" t="s">
        <v>2</v>
      </c>
      <c r="Q1" t="s">
        <v>3</v>
      </c>
      <c r="R1" s="1" t="s">
        <v>1</v>
      </c>
      <c r="S1" t="s">
        <v>0</v>
      </c>
      <c r="W1" t="s">
        <v>13</v>
      </c>
      <c r="X1" t="s">
        <v>12</v>
      </c>
      <c r="Y1" t="s">
        <v>11</v>
      </c>
      <c r="Z1" t="s">
        <v>14</v>
      </c>
      <c r="AA1" t="s">
        <v>18</v>
      </c>
      <c r="AB1" t="s">
        <v>17</v>
      </c>
      <c r="AC1" t="s">
        <v>16</v>
      </c>
      <c r="AD1" t="s">
        <v>15</v>
      </c>
      <c r="AE1" t="s">
        <v>10</v>
      </c>
      <c r="AF1" t="s">
        <v>9</v>
      </c>
      <c r="AG1" t="s">
        <v>8</v>
      </c>
      <c r="AH1" t="s">
        <v>7</v>
      </c>
      <c r="AI1" s="1" t="s">
        <v>1</v>
      </c>
      <c r="AJ1" t="s">
        <v>0</v>
      </c>
    </row>
    <row r="2" spans="5:36">
      <c r="E2">
        <f>SQRT(G2^2+F2^2)</f>
        <v>23.195046831166351</v>
      </c>
      <c r="F2">
        <f>_xlfn.STDEV.P(L2:L11)/SQRT(10)</f>
        <v>4.6610084745685627E-2</v>
      </c>
      <c r="G2">
        <f>SUMIF($S$2:$S$101, $J2,L$2:L$101)/COUNTIF($S$2:$S$101, $J2)</f>
        <v>23.195000000000004</v>
      </c>
      <c r="H2">
        <f>SUMIF($S$2:$S$101, $J2,M$2:M$101)/COUNTIF($S$2:$S$101, $J2)</f>
        <v>463.9</v>
      </c>
      <c r="I2">
        <f>J2*0.01</f>
        <v>0.1</v>
      </c>
      <c r="J2">
        <v>10</v>
      </c>
      <c r="L2">
        <f>0.05*M2</f>
        <v>22.85</v>
      </c>
      <c r="M2">
        <v>457</v>
      </c>
      <c r="N2" s="3">
        <v>2.2536999999999999E-4</v>
      </c>
      <c r="O2" s="5">
        <v>-1.1591821E-2</v>
      </c>
      <c r="P2" s="4">
        <v>1.1638E-10</v>
      </c>
      <c r="Q2" s="2">
        <v>1.9668786299999999E-4</v>
      </c>
      <c r="R2">
        <f>0.01*S2</f>
        <v>0.1</v>
      </c>
      <c r="S2">
        <v>10</v>
      </c>
      <c r="W2">
        <f>SQRT(Y2^2+X2^2)</f>
        <v>1.6674797618548897E-6</v>
      </c>
      <c r="X2">
        <f>AVERAGE(P2:P11)</f>
        <v>1.1580999999999997E-10</v>
      </c>
      <c r="Y2" s="2">
        <f>STDEV(Q2:Q11)/SQRT(10)</f>
        <v>1.6674797578332649E-6</v>
      </c>
      <c r="Z2" s="2">
        <f>AVERAGE(Q2:Q11)</f>
        <v>1.9756743280000002E-4</v>
      </c>
      <c r="AA2">
        <f>SQRT(AC2^2+AB2^2)</f>
        <v>9.9941087155196451E-2</v>
      </c>
      <c r="AB2">
        <f>AVERAGE(AE2:AE11)</f>
        <v>9.9898816013486297E-2</v>
      </c>
      <c r="AC2">
        <f>STDEV(AF2:AF11)/SQRT(10)</f>
        <v>2.9064515936421385E-3</v>
      </c>
      <c r="AD2">
        <f>AVERAGE(AF2:AF11)</f>
        <v>9.9898765109486174</v>
      </c>
      <c r="AE2">
        <f>SQRT((AI2*COS(AH2))^2+(AJ2*SIN(AH2)*AG2)^2)</f>
        <v>9.9993285572594182E-2</v>
      </c>
      <c r="AF2">
        <f>AJ2*COS(AH2)</f>
        <v>9.9993282161296193</v>
      </c>
      <c r="AG2" s="2">
        <f t="shared" ref="AG2:AG33" si="0">N2*(COS(AH2))^2</f>
        <v>2.2533972103090677E-4</v>
      </c>
      <c r="AH2">
        <f t="shared" ref="AH2:AH33" si="1">ATAN(O2)</f>
        <v>-1.1591301842978694E-2</v>
      </c>
      <c r="AI2">
        <f t="shared" ref="AI2:AI33" si="2">R2</f>
        <v>0.1</v>
      </c>
      <c r="AJ2">
        <f t="shared" ref="AJ2:AJ33" si="3">S2</f>
        <v>10</v>
      </c>
    </row>
    <row r="3" spans="5:36">
      <c r="E3">
        <f t="shared" ref="E3:E11" si="4">SQRT(G3^2+F3^2)</f>
        <v>47.535133085960751</v>
      </c>
      <c r="F3">
        <f>_xlfn.STDEV.P(L12:L21)/SQRT(10)</f>
        <v>0.11248333209858266</v>
      </c>
      <c r="G3">
        <f t="shared" ref="G3:G11" si="5">SUMIF($S$2:$S$101, $J3,L$2:L$101)/COUNTIF($S$2:$S$101, $J3)</f>
        <v>47.535000000000004</v>
      </c>
      <c r="H3">
        <f t="shared" ref="H3:H11" si="6">SUMIF($S$2:$S$101, $J3,M$2:M$101)/COUNTIF($S$2:$S$101, $J3)</f>
        <v>950.7</v>
      </c>
      <c r="I3">
        <f t="shared" ref="I3:I11" si="7">J3*0.01</f>
        <v>0.2</v>
      </c>
      <c r="J3">
        <f>J2+10</f>
        <v>20</v>
      </c>
      <c r="L3">
        <f t="shared" ref="L3:L66" si="8">0.05*M3</f>
        <v>23.150000000000002</v>
      </c>
      <c r="M3" s="5">
        <v>463</v>
      </c>
      <c r="N3" s="3">
        <v>2.2531E-4</v>
      </c>
      <c r="O3" s="5">
        <v>1.2025470999999999E-2</v>
      </c>
      <c r="P3" s="3">
        <v>1.1629000000000001E-10</v>
      </c>
      <c r="Q3" s="3">
        <v>1.89516606E-4</v>
      </c>
      <c r="R3">
        <f t="shared" ref="R3:R66" si="9">0.01*S3</f>
        <v>0.1</v>
      </c>
      <c r="S3">
        <v>10</v>
      </c>
      <c r="AE3">
        <f t="shared" ref="AE3:AE66" si="10">SQRT((AI3*COS(AH3))^2+(AJ3*SIN(AH3)*AG3)^2)</f>
        <v>9.999277385574698E-2</v>
      </c>
      <c r="AF3">
        <f t="shared" ref="AF3:AF66" si="11">AJ3*COS(AH3)</f>
        <v>9.9992770186490034</v>
      </c>
      <c r="AG3" s="2">
        <f t="shared" si="0"/>
        <v>2.2527742219206139E-4</v>
      </c>
      <c r="AH3">
        <f t="shared" si="1"/>
        <v>1.2024891374676848E-2</v>
      </c>
      <c r="AI3">
        <f t="shared" si="2"/>
        <v>0.1</v>
      </c>
      <c r="AJ3">
        <f t="shared" si="3"/>
        <v>10</v>
      </c>
    </row>
    <row r="4" spans="5:36">
      <c r="E4">
        <f t="shared" si="4"/>
        <v>71.925015033018951</v>
      </c>
      <c r="F4">
        <f>_xlfn.STDEV.P(L22:L31)/SQRT(10)</f>
        <v>4.6502688094346246E-2</v>
      </c>
      <c r="G4">
        <f t="shared" si="5"/>
        <v>71.925000000000011</v>
      </c>
      <c r="H4">
        <f t="shared" si="6"/>
        <v>1438.5</v>
      </c>
      <c r="I4">
        <f t="shared" si="7"/>
        <v>0.3</v>
      </c>
      <c r="J4">
        <f t="shared" ref="J4:J10" si="12">J3+10</f>
        <v>30</v>
      </c>
      <c r="L4">
        <f t="shared" si="8"/>
        <v>23.05</v>
      </c>
      <c r="M4" s="5">
        <v>461</v>
      </c>
      <c r="N4" s="3">
        <v>2.2526999999999999E-4</v>
      </c>
      <c r="O4" s="5">
        <v>2.4479807999999999E-2</v>
      </c>
      <c r="P4" s="3">
        <v>1.1623E-10</v>
      </c>
      <c r="Q4" s="3">
        <v>2.0250493300000001E-4</v>
      </c>
      <c r="R4">
        <f t="shared" si="9"/>
        <v>0.1</v>
      </c>
      <c r="S4">
        <v>10</v>
      </c>
      <c r="AE4">
        <f t="shared" si="10"/>
        <v>9.9970065592522042E-2</v>
      </c>
      <c r="AF4">
        <f t="shared" si="11"/>
        <v>9.9970050410058047</v>
      </c>
      <c r="AG4" s="2">
        <f t="shared" si="0"/>
        <v>2.2513508532369755E-4</v>
      </c>
      <c r="AH4">
        <f t="shared" si="1"/>
        <v>2.4474919826049883E-2</v>
      </c>
      <c r="AI4">
        <f t="shared" si="2"/>
        <v>0.1</v>
      </c>
      <c r="AJ4">
        <f t="shared" si="3"/>
        <v>10</v>
      </c>
    </row>
    <row r="5" spans="5:36">
      <c r="E5">
        <f t="shared" si="4"/>
        <v>96.205636516266537</v>
      </c>
      <c r="F5">
        <f>_xlfn.STDEV.P(L32:L41)/SQRT(10)</f>
        <v>0.34996071208065638</v>
      </c>
      <c r="G5">
        <f t="shared" si="5"/>
        <v>96.204999999999998</v>
      </c>
      <c r="H5">
        <f t="shared" si="6"/>
        <v>1924.1</v>
      </c>
      <c r="I5">
        <f t="shared" si="7"/>
        <v>0.4</v>
      </c>
      <c r="J5">
        <f t="shared" si="12"/>
        <v>40</v>
      </c>
      <c r="L5">
        <f t="shared" si="8"/>
        <v>23.35</v>
      </c>
      <c r="M5" s="5">
        <v>467</v>
      </c>
      <c r="N5" s="3">
        <v>2.2484999999999999E-4</v>
      </c>
      <c r="O5" s="5">
        <v>4.7715175999999998E-2</v>
      </c>
      <c r="P5" s="3">
        <v>1.1554E-10</v>
      </c>
      <c r="Q5" s="3">
        <v>2.0076436299999999E-4</v>
      </c>
      <c r="R5">
        <f t="shared" si="9"/>
        <v>0.1</v>
      </c>
      <c r="S5">
        <v>10</v>
      </c>
      <c r="AE5">
        <f t="shared" si="10"/>
        <v>9.9886414340317448E-2</v>
      </c>
      <c r="AF5">
        <f t="shared" si="11"/>
        <v>9.988635711349966</v>
      </c>
      <c r="AG5" s="2">
        <f t="shared" si="0"/>
        <v>2.2433923832656456E-4</v>
      </c>
      <c r="AH5">
        <f t="shared" si="1"/>
        <v>4.7679013734576052E-2</v>
      </c>
      <c r="AI5">
        <f t="shared" si="2"/>
        <v>0.1</v>
      </c>
      <c r="AJ5">
        <f t="shared" si="3"/>
        <v>10</v>
      </c>
    </row>
    <row r="6" spans="5:36">
      <c r="E6">
        <f t="shared" si="4"/>
        <v>120.00439450286811</v>
      </c>
      <c r="F6">
        <f>_xlfn.STDEV.P(L42:L51)/SQRT(10)</f>
        <v>1.0269858811103485</v>
      </c>
      <c r="G6">
        <f t="shared" si="5"/>
        <v>120</v>
      </c>
      <c r="H6">
        <f t="shared" si="6"/>
        <v>2400</v>
      </c>
      <c r="I6">
        <f t="shared" si="7"/>
        <v>0.5</v>
      </c>
      <c r="J6">
        <f t="shared" si="12"/>
        <v>50</v>
      </c>
      <c r="L6">
        <f t="shared" si="8"/>
        <v>23.35</v>
      </c>
      <c r="M6" s="5">
        <v>467</v>
      </c>
      <c r="N6" s="3">
        <v>2.2440000000000001E-4</v>
      </c>
      <c r="O6" s="5">
        <v>3.3370352999999998E-2</v>
      </c>
      <c r="P6" s="3">
        <v>1.1492E-10</v>
      </c>
      <c r="Q6" s="3">
        <v>2.0089755700000001E-4</v>
      </c>
      <c r="R6">
        <f t="shared" si="9"/>
        <v>0.1</v>
      </c>
      <c r="S6">
        <v>10</v>
      </c>
      <c r="AE6">
        <f t="shared" si="10"/>
        <v>9.994439539569111E-2</v>
      </c>
      <c r="AF6">
        <f t="shared" si="11"/>
        <v>9.9944367436225381</v>
      </c>
      <c r="AG6" s="2">
        <f t="shared" si="0"/>
        <v>2.24150390505179E-4</v>
      </c>
      <c r="AH6">
        <f t="shared" si="1"/>
        <v>3.3357974412006157E-2</v>
      </c>
      <c r="AI6">
        <f t="shared" si="2"/>
        <v>0.1</v>
      </c>
      <c r="AJ6">
        <f t="shared" si="3"/>
        <v>10</v>
      </c>
    </row>
    <row r="7" spans="5:36">
      <c r="E7">
        <f t="shared" si="4"/>
        <v>145.12025120568114</v>
      </c>
      <c r="F7">
        <f>_xlfn.STDEV.P(L52:L61)/SQRT(10)</f>
        <v>0.27001851788349623</v>
      </c>
      <c r="G7">
        <f t="shared" si="5"/>
        <v>145.12</v>
      </c>
      <c r="H7">
        <f t="shared" si="6"/>
        <v>2902.4</v>
      </c>
      <c r="I7">
        <f t="shared" si="7"/>
        <v>0.6</v>
      </c>
      <c r="J7">
        <f t="shared" si="12"/>
        <v>60</v>
      </c>
      <c r="L7">
        <f t="shared" si="8"/>
        <v>23.150000000000002</v>
      </c>
      <c r="M7" s="5">
        <v>463</v>
      </c>
      <c r="N7" s="3">
        <v>2.2482000000000001E-4</v>
      </c>
      <c r="O7" s="5">
        <v>-5.5777170000000001E-2</v>
      </c>
      <c r="P7" s="3">
        <v>1.155E-10</v>
      </c>
      <c r="Q7" s="3">
        <v>1.9654231400000001E-4</v>
      </c>
      <c r="R7">
        <f t="shared" si="9"/>
        <v>0.1</v>
      </c>
      <c r="S7">
        <v>10</v>
      </c>
      <c r="AE7">
        <f t="shared" si="10"/>
        <v>9.9844885400916253E-2</v>
      </c>
      <c r="AF7">
        <f t="shared" si="11"/>
        <v>9.9844807385561083</v>
      </c>
      <c r="AG7" s="2">
        <f t="shared" si="0"/>
        <v>2.2412273340173189E-4</v>
      </c>
      <c r="AH7">
        <f t="shared" si="1"/>
        <v>-5.5719435084268784E-2</v>
      </c>
      <c r="AI7">
        <f t="shared" si="2"/>
        <v>0.1</v>
      </c>
      <c r="AJ7">
        <f t="shared" si="3"/>
        <v>10</v>
      </c>
    </row>
    <row r="8" spans="5:36">
      <c r="E8">
        <f t="shared" si="4"/>
        <v>169.84508602694396</v>
      </c>
      <c r="F8">
        <f>_xlfn.STDEV.P(L62:L71)/SQRT(10)</f>
        <v>0.17094589787415257</v>
      </c>
      <c r="G8">
        <f t="shared" si="5"/>
        <v>169.845</v>
      </c>
      <c r="H8">
        <f t="shared" si="6"/>
        <v>3396.9</v>
      </c>
      <c r="I8">
        <f t="shared" si="7"/>
        <v>0.70000000000000007</v>
      </c>
      <c r="J8">
        <f t="shared" si="12"/>
        <v>70</v>
      </c>
      <c r="L8">
        <f t="shared" si="8"/>
        <v>23.3</v>
      </c>
      <c r="M8" s="5">
        <v>466</v>
      </c>
      <c r="N8" s="3">
        <v>2.2504E-4</v>
      </c>
      <c r="O8" s="5">
        <v>-7.1487747000000004E-2</v>
      </c>
      <c r="P8" s="3">
        <v>1.1585000000000001E-10</v>
      </c>
      <c r="Q8" s="3">
        <v>1.9921499199999999E-4</v>
      </c>
      <c r="R8">
        <f t="shared" si="9"/>
        <v>0.1</v>
      </c>
      <c r="S8">
        <v>10</v>
      </c>
      <c r="AE8">
        <f t="shared" si="10"/>
        <v>9.974557811037503E-2</v>
      </c>
      <c r="AF8">
        <f t="shared" si="11"/>
        <v>9.9745450343620803</v>
      </c>
      <c r="AG8" s="2">
        <f t="shared" si="0"/>
        <v>2.2389578106512075E-4</v>
      </c>
      <c r="AH8">
        <f t="shared" si="1"/>
        <v>-7.1366339725448619E-2</v>
      </c>
      <c r="AI8">
        <f t="shared" si="2"/>
        <v>0.1</v>
      </c>
      <c r="AJ8">
        <f t="shared" si="3"/>
        <v>10</v>
      </c>
    </row>
    <row r="9" spans="5:36">
      <c r="E9">
        <f t="shared" si="4"/>
        <v>193.97049932915058</v>
      </c>
      <c r="F9">
        <f>_xlfn.STDEV.P(L72:L81)/SQRT(10)</f>
        <v>0.44012498224936047</v>
      </c>
      <c r="G9">
        <f t="shared" si="5"/>
        <v>193.97000000000003</v>
      </c>
      <c r="H9">
        <f t="shared" si="6"/>
        <v>3879.4</v>
      </c>
      <c r="I9">
        <f t="shared" si="7"/>
        <v>0.8</v>
      </c>
      <c r="J9">
        <f t="shared" si="12"/>
        <v>80</v>
      </c>
      <c r="L9">
        <f t="shared" si="8"/>
        <v>23.200000000000003</v>
      </c>
      <c r="M9" s="5">
        <v>464</v>
      </c>
      <c r="N9" s="3">
        <v>2.2531E-4</v>
      </c>
      <c r="O9" s="5">
        <v>-6.6608898E-2</v>
      </c>
      <c r="P9" s="3">
        <v>1.1628E-10</v>
      </c>
      <c r="Q9" s="3">
        <v>1.89818093E-4</v>
      </c>
      <c r="R9">
        <f t="shared" si="9"/>
        <v>0.1</v>
      </c>
      <c r="S9">
        <v>10</v>
      </c>
      <c r="AE9">
        <f t="shared" si="10"/>
        <v>9.9779009568498708E-2</v>
      </c>
      <c r="AF9">
        <f t="shared" si="11"/>
        <v>9.977889819324302</v>
      </c>
      <c r="AG9" s="2">
        <f t="shared" si="0"/>
        <v>2.2431477248905941E-4</v>
      </c>
      <c r="AH9">
        <f t="shared" si="1"/>
        <v>-6.651065050227227E-2</v>
      </c>
      <c r="AI9">
        <f t="shared" si="2"/>
        <v>0.1</v>
      </c>
      <c r="AJ9">
        <f t="shared" si="3"/>
        <v>10</v>
      </c>
    </row>
    <row r="10" spans="5:36">
      <c r="E10">
        <f t="shared" si="4"/>
        <v>218.92519313112416</v>
      </c>
      <c r="F10">
        <f>_xlfn.STDEV.P(L82:L91)/SQRT(10)</f>
        <v>0.29079632047190712</v>
      </c>
      <c r="G10">
        <f t="shared" si="5"/>
        <v>218.92500000000004</v>
      </c>
      <c r="H10">
        <f t="shared" si="6"/>
        <v>4378.5</v>
      </c>
      <c r="I10">
        <f t="shared" si="7"/>
        <v>0.9</v>
      </c>
      <c r="J10">
        <f t="shared" si="12"/>
        <v>90</v>
      </c>
      <c r="L10">
        <f t="shared" si="8"/>
        <v>23.25</v>
      </c>
      <c r="M10" s="5">
        <v>465</v>
      </c>
      <c r="N10" s="3">
        <v>2.2445000000000001E-4</v>
      </c>
      <c r="O10" s="5">
        <v>5.5445038000000002E-2</v>
      </c>
      <c r="P10" s="3">
        <v>1.15E-10</v>
      </c>
      <c r="Q10" s="3">
        <v>2.0554716999999999E-4</v>
      </c>
      <c r="R10">
        <f t="shared" si="9"/>
        <v>0.1</v>
      </c>
      <c r="S10">
        <v>10</v>
      </c>
      <c r="AE10">
        <f t="shared" si="10"/>
        <v>9.9846722715629388E-2</v>
      </c>
      <c r="AF10">
        <f t="shared" si="11"/>
        <v>9.9846645873068631</v>
      </c>
      <c r="AG10" s="2">
        <f t="shared" si="0"/>
        <v>2.2376212117422884E-4</v>
      </c>
      <c r="AH10">
        <f t="shared" si="1"/>
        <v>5.5388327070226638E-2</v>
      </c>
      <c r="AI10">
        <f t="shared" si="2"/>
        <v>0.1</v>
      </c>
      <c r="AJ10">
        <f t="shared" si="3"/>
        <v>10</v>
      </c>
    </row>
    <row r="11" spans="5:36">
      <c r="E11">
        <f t="shared" si="4"/>
        <v>242.67602670535877</v>
      </c>
      <c r="F11">
        <f>_xlfn.STDEV.P(L92:L101)/SQRT(10)</f>
        <v>0.70591252999220799</v>
      </c>
      <c r="G11">
        <f t="shared" si="5"/>
        <v>242.67500000000001</v>
      </c>
      <c r="H11">
        <f t="shared" si="6"/>
        <v>4853.5</v>
      </c>
      <c r="I11">
        <f t="shared" si="7"/>
        <v>1</v>
      </c>
      <c r="J11">
        <f>J10+10</f>
        <v>100</v>
      </c>
      <c r="L11">
        <f t="shared" si="8"/>
        <v>23.3</v>
      </c>
      <c r="M11" s="5">
        <v>466</v>
      </c>
      <c r="N11" s="3">
        <v>2.2518000000000001E-4</v>
      </c>
      <c r="O11" s="5">
        <v>1.7309751000000002E-2</v>
      </c>
      <c r="P11" s="3">
        <v>1.1611E-10</v>
      </c>
      <c r="Q11" s="3">
        <v>1.94180437E-4</v>
      </c>
      <c r="R11">
        <f t="shared" si="9"/>
        <v>0.1</v>
      </c>
      <c r="S11">
        <v>10</v>
      </c>
      <c r="AE11">
        <f t="shared" si="10"/>
        <v>9.9985029582571772E-2</v>
      </c>
      <c r="AF11">
        <f t="shared" si="11"/>
        <v>9.9985021991799012</v>
      </c>
      <c r="AG11" s="2">
        <f t="shared" si="0"/>
        <v>2.2511255009397056E-4</v>
      </c>
      <c r="AH11">
        <f t="shared" si="1"/>
        <v>1.7308022485047026E-2</v>
      </c>
      <c r="AI11">
        <f t="shared" si="2"/>
        <v>0.1</v>
      </c>
      <c r="AJ11">
        <f t="shared" si="3"/>
        <v>10</v>
      </c>
    </row>
    <row r="12" spans="5:36">
      <c r="L12">
        <f t="shared" si="8"/>
        <v>47.75</v>
      </c>
      <c r="M12" s="5">
        <v>955</v>
      </c>
      <c r="N12" s="3">
        <v>2.2478999999999999E-4</v>
      </c>
      <c r="O12" s="5">
        <v>6.0156301000000002E-2</v>
      </c>
      <c r="P12" s="3">
        <v>1.1545999999999999E-10</v>
      </c>
      <c r="Q12" s="3">
        <v>1.05942388E-4</v>
      </c>
      <c r="R12">
        <f t="shared" si="9"/>
        <v>0.2</v>
      </c>
      <c r="S12">
        <v>20</v>
      </c>
      <c r="W12">
        <f>SQRT(Y12^2+X12^2)</f>
        <v>2.3170284803510452E-6</v>
      </c>
      <c r="X12" s="2">
        <f>AVERAGE(P12:P21)</f>
        <v>1.15637E-10</v>
      </c>
      <c r="Y12" s="2">
        <f>STDEV(Q12:Q21)/SQRT(10)</f>
        <v>2.3170284774654707E-6</v>
      </c>
      <c r="Z12" s="2">
        <f>AVERAGE(Q12:Q21)</f>
        <v>9.8049338729999978E-5</v>
      </c>
      <c r="AA12">
        <f t="shared" ref="AA12:AA62" si="13">SQRT(AC12^2+AB12^2)</f>
        <v>0.20007064504607142</v>
      </c>
      <c r="AB12">
        <f t="shared" ref="AB12:AB62" si="14">AVERAGE(AE12:AE21)</f>
        <v>0.19960548898332411</v>
      </c>
      <c r="AC12">
        <f t="shared" ref="AC12:AC62" si="15">STDEV(AF12:AF21)/SQRT(10)</f>
        <v>1.3634946896822922E-2</v>
      </c>
      <c r="AD12">
        <f>AVERAGE(AF12:AF21)</f>
        <v>19.960529225425436</v>
      </c>
      <c r="AE12">
        <f t="shared" si="10"/>
        <v>0.19963928237539469</v>
      </c>
      <c r="AF12">
        <f t="shared" si="11"/>
        <v>19.963910116042282</v>
      </c>
      <c r="AG12" s="2">
        <f t="shared" si="0"/>
        <v>2.2397946745955741E-4</v>
      </c>
      <c r="AH12">
        <f t="shared" si="1"/>
        <v>6.0083893999453984E-2</v>
      </c>
      <c r="AI12">
        <f t="shared" si="2"/>
        <v>0.2</v>
      </c>
      <c r="AJ12">
        <f t="shared" si="3"/>
        <v>20</v>
      </c>
    </row>
    <row r="13" spans="5:36">
      <c r="L13">
        <f t="shared" si="8"/>
        <v>47.900000000000006</v>
      </c>
      <c r="M13" s="5">
        <v>958</v>
      </c>
      <c r="N13" s="3">
        <v>2.2525999999999999E-4</v>
      </c>
      <c r="O13" s="5">
        <v>1.1148431E-2</v>
      </c>
      <c r="P13" s="3">
        <v>1.1622E-10</v>
      </c>
      <c r="Q13" s="3">
        <v>1.01077596E-4</v>
      </c>
      <c r="R13">
        <f t="shared" si="9"/>
        <v>0.2</v>
      </c>
      <c r="S13">
        <v>20</v>
      </c>
      <c r="AE13">
        <f t="shared" si="10"/>
        <v>0.19998757871170397</v>
      </c>
      <c r="AF13">
        <f t="shared" si="11"/>
        <v>19.998757240705778</v>
      </c>
      <c r="AG13" s="2">
        <f t="shared" si="0"/>
        <v>2.2523200647389579E-4</v>
      </c>
      <c r="AH13">
        <f t="shared" si="1"/>
        <v>1.1147969164182654E-2</v>
      </c>
      <c r="AI13">
        <f t="shared" si="2"/>
        <v>0.2</v>
      </c>
      <c r="AJ13">
        <f t="shared" si="3"/>
        <v>20</v>
      </c>
    </row>
    <row r="14" spans="5:36">
      <c r="L14">
        <f t="shared" si="8"/>
        <v>47.800000000000004</v>
      </c>
      <c r="M14" s="5">
        <v>956</v>
      </c>
      <c r="N14" s="3">
        <v>2.2536999999999999E-4</v>
      </c>
      <c r="O14" s="5">
        <v>-0.10389823500000001</v>
      </c>
      <c r="P14" s="3">
        <v>1.1638E-10</v>
      </c>
      <c r="Q14" s="3">
        <v>9.1786408999999997E-5</v>
      </c>
      <c r="R14">
        <f t="shared" si="9"/>
        <v>0.2</v>
      </c>
      <c r="S14">
        <v>20</v>
      </c>
      <c r="AE14">
        <f t="shared" si="10"/>
        <v>0.19892971120600866</v>
      </c>
      <c r="AF14">
        <f t="shared" si="11"/>
        <v>19.892917744060348</v>
      </c>
      <c r="AG14" s="2">
        <f t="shared" si="0"/>
        <v>2.2296314777236651E-4</v>
      </c>
      <c r="AH14">
        <f t="shared" si="1"/>
        <v>-0.10352678285565235</v>
      </c>
      <c r="AI14">
        <f t="shared" si="2"/>
        <v>0.2</v>
      </c>
      <c r="AJ14">
        <f t="shared" si="3"/>
        <v>20</v>
      </c>
    </row>
    <row r="15" spans="5:36">
      <c r="L15">
        <f t="shared" si="8"/>
        <v>47.25</v>
      </c>
      <c r="M15" s="5">
        <v>945</v>
      </c>
      <c r="N15" s="3">
        <v>2.2503000000000001E-4</v>
      </c>
      <c r="O15" s="5">
        <v>0.104553312</v>
      </c>
      <c r="P15" s="3">
        <v>1.1588E-10</v>
      </c>
      <c r="Q15" s="3">
        <v>1.01747763E-4</v>
      </c>
      <c r="R15">
        <f t="shared" si="9"/>
        <v>0.2</v>
      </c>
      <c r="S15">
        <v>20</v>
      </c>
      <c r="AE15">
        <f t="shared" si="10"/>
        <v>0.19891628048816162</v>
      </c>
      <c r="AF15">
        <f t="shared" si="11"/>
        <v>19.891574178238592</v>
      </c>
      <c r="AG15" s="2">
        <f t="shared" si="0"/>
        <v>2.2259670745395385E-4</v>
      </c>
      <c r="AH15">
        <f t="shared" si="1"/>
        <v>0.10417482019615763</v>
      </c>
      <c r="AI15">
        <f t="shared" si="2"/>
        <v>0.2</v>
      </c>
      <c r="AJ15">
        <f t="shared" si="3"/>
        <v>20</v>
      </c>
    </row>
    <row r="16" spans="5:36">
      <c r="L16">
        <f t="shared" si="8"/>
        <v>47.800000000000004</v>
      </c>
      <c r="M16" s="5">
        <v>956</v>
      </c>
      <c r="N16" s="3">
        <v>2.2534000000000001E-4</v>
      </c>
      <c r="O16" s="5">
        <v>2.1207256000000001E-2</v>
      </c>
      <c r="P16" s="3">
        <v>1.1633E-10</v>
      </c>
      <c r="Q16" s="3">
        <v>9.7443524300000004E-5</v>
      </c>
      <c r="R16">
        <f t="shared" si="9"/>
        <v>0.2</v>
      </c>
      <c r="S16">
        <v>20</v>
      </c>
      <c r="AE16">
        <f t="shared" si="10"/>
        <v>0.19995506320576889</v>
      </c>
      <c r="AF16">
        <f t="shared" si="11"/>
        <v>19.995504039408655</v>
      </c>
      <c r="AG16" s="2">
        <f t="shared" si="0"/>
        <v>2.2523869941140089E-4</v>
      </c>
      <c r="AH16">
        <f t="shared" si="1"/>
        <v>2.1204077552735942E-2</v>
      </c>
      <c r="AI16">
        <f t="shared" si="2"/>
        <v>0.2</v>
      </c>
      <c r="AJ16">
        <f t="shared" si="3"/>
        <v>20</v>
      </c>
    </row>
    <row r="17" spans="12:36">
      <c r="L17">
        <f t="shared" si="8"/>
        <v>47.7</v>
      </c>
      <c r="M17" s="5">
        <v>954</v>
      </c>
      <c r="N17" s="3">
        <v>2.2533000000000001E-4</v>
      </c>
      <c r="O17" s="5">
        <v>-7.3875829999999997E-3</v>
      </c>
      <c r="P17" s="3">
        <v>1.1632000000000001E-10</v>
      </c>
      <c r="Q17" s="3">
        <v>1.0180250000000001E-4</v>
      </c>
      <c r="R17">
        <f t="shared" si="9"/>
        <v>0.2</v>
      </c>
      <c r="S17">
        <v>20</v>
      </c>
      <c r="AE17">
        <f t="shared" si="10"/>
        <v>0.19999454535578715</v>
      </c>
      <c r="AF17">
        <f t="shared" si="11"/>
        <v>19.999454258512525</v>
      </c>
      <c r="AG17" s="2">
        <f t="shared" si="0"/>
        <v>2.2531770297483996E-4</v>
      </c>
      <c r="AH17">
        <f t="shared" si="1"/>
        <v>-7.3874486085486772E-3</v>
      </c>
      <c r="AI17">
        <f t="shared" si="2"/>
        <v>0.2</v>
      </c>
      <c r="AJ17">
        <f t="shared" si="3"/>
        <v>20</v>
      </c>
    </row>
    <row r="18" spans="12:36">
      <c r="L18">
        <f t="shared" si="8"/>
        <v>47.2</v>
      </c>
      <c r="M18" s="5">
        <v>944</v>
      </c>
      <c r="N18" s="3">
        <v>2.2537999999999999E-4</v>
      </c>
      <c r="O18" s="5">
        <v>-7.0766813999999997E-2</v>
      </c>
      <c r="P18" s="3">
        <v>1.1639999999999999E-10</v>
      </c>
      <c r="Q18" s="3">
        <v>1.08949054E-4</v>
      </c>
      <c r="R18">
        <f t="shared" si="9"/>
        <v>0.2</v>
      </c>
      <c r="S18">
        <v>20</v>
      </c>
      <c r="AE18">
        <f t="shared" si="10"/>
        <v>0.19950133017612415</v>
      </c>
      <c r="AF18">
        <f t="shared" si="11"/>
        <v>19.950107894928827</v>
      </c>
      <c r="AG18" s="2">
        <f t="shared" si="0"/>
        <v>2.242569342881254E-4</v>
      </c>
      <c r="AH18">
        <f t="shared" si="1"/>
        <v>-7.064903566172917E-2</v>
      </c>
      <c r="AI18">
        <f t="shared" si="2"/>
        <v>0.2</v>
      </c>
      <c r="AJ18">
        <f t="shared" si="3"/>
        <v>20</v>
      </c>
    </row>
    <row r="19" spans="12:36">
      <c r="L19">
        <f t="shared" si="8"/>
        <v>46.7</v>
      </c>
      <c r="M19" s="5">
        <v>934</v>
      </c>
      <c r="N19" s="3">
        <v>2.2317999999999999E-4</v>
      </c>
      <c r="O19" s="5">
        <v>-3.9733481000000001E-2</v>
      </c>
      <c r="P19" s="3">
        <v>1.1305E-10</v>
      </c>
      <c r="Q19" s="3">
        <v>9.5577117500000001E-5</v>
      </c>
      <c r="R19">
        <f t="shared" si="9"/>
        <v>0.2</v>
      </c>
      <c r="S19">
        <v>20</v>
      </c>
      <c r="AE19">
        <f t="shared" si="10"/>
        <v>0.19984239006381832</v>
      </c>
      <c r="AF19">
        <f t="shared" si="11"/>
        <v>19.98423117369186</v>
      </c>
      <c r="AG19" s="2">
        <f t="shared" si="0"/>
        <v>2.228282100720049E-4</v>
      </c>
      <c r="AH19">
        <f t="shared" si="1"/>
        <v>-3.9712591046516948E-2</v>
      </c>
      <c r="AI19">
        <f t="shared" si="2"/>
        <v>0.2</v>
      </c>
      <c r="AJ19">
        <f t="shared" si="3"/>
        <v>20</v>
      </c>
    </row>
    <row r="20" spans="12:36">
      <c r="L20">
        <f t="shared" si="8"/>
        <v>47.7</v>
      </c>
      <c r="M20" s="5">
        <v>954</v>
      </c>
      <c r="N20" s="3">
        <v>2.2383E-4</v>
      </c>
      <c r="O20" s="5">
        <v>-8.4424309000000003E-2</v>
      </c>
      <c r="P20" s="3">
        <v>1.1401E-10</v>
      </c>
      <c r="Q20" s="3">
        <v>8.4858722400000001E-5</v>
      </c>
      <c r="R20">
        <f t="shared" si="9"/>
        <v>0.2</v>
      </c>
      <c r="S20">
        <v>20</v>
      </c>
      <c r="AE20">
        <f t="shared" si="10"/>
        <v>0.19929139197131643</v>
      </c>
      <c r="AF20">
        <f t="shared" si="11"/>
        <v>19.929104117086894</v>
      </c>
      <c r="AG20" s="2">
        <f t="shared" si="0"/>
        <v>2.222459500032897E-4</v>
      </c>
      <c r="AH20">
        <f t="shared" si="1"/>
        <v>-8.4224585347698236E-2</v>
      </c>
      <c r="AI20">
        <f t="shared" si="2"/>
        <v>0.2</v>
      </c>
      <c r="AJ20">
        <f t="shared" si="3"/>
        <v>20</v>
      </c>
    </row>
    <row r="21" spans="12:36">
      <c r="L21">
        <f t="shared" si="8"/>
        <v>47.550000000000004</v>
      </c>
      <c r="M21" s="5">
        <v>951</v>
      </c>
      <c r="N21" s="3">
        <v>2.2534000000000001E-4</v>
      </c>
      <c r="O21" s="5">
        <v>-5.1818319999999999E-3</v>
      </c>
      <c r="P21" s="3">
        <v>1.1632000000000001E-10</v>
      </c>
      <c r="Q21" s="3">
        <v>9.1308313100000002E-5</v>
      </c>
      <c r="R21">
        <f t="shared" si="9"/>
        <v>0.2</v>
      </c>
      <c r="S21">
        <v>20</v>
      </c>
      <c r="AE21">
        <f t="shared" si="10"/>
        <v>0.19999731627915704</v>
      </c>
      <c r="AF21">
        <f t="shared" si="11"/>
        <v>19.999731491578594</v>
      </c>
      <c r="AG21" s="2">
        <f t="shared" si="0"/>
        <v>2.2533394947184772E-4</v>
      </c>
      <c r="AH21">
        <f t="shared" si="1"/>
        <v>-5.1817856209621918E-3</v>
      </c>
      <c r="AI21">
        <f t="shared" si="2"/>
        <v>0.2</v>
      </c>
      <c r="AJ21">
        <f t="shared" si="3"/>
        <v>20</v>
      </c>
    </row>
    <row r="22" spans="12:36">
      <c r="L22">
        <f t="shared" si="8"/>
        <v>71.8</v>
      </c>
      <c r="M22" s="5">
        <v>1436</v>
      </c>
      <c r="N22" s="3">
        <v>2.2319000000000001E-4</v>
      </c>
      <c r="O22" s="5">
        <v>6.9726170000000004E-3</v>
      </c>
      <c r="P22" s="3">
        <v>1.1308999999999999E-10</v>
      </c>
      <c r="Q22" s="3">
        <v>7.4354764400000003E-5</v>
      </c>
      <c r="R22">
        <f t="shared" si="9"/>
        <v>0.3</v>
      </c>
      <c r="S22">
        <v>30</v>
      </c>
      <c r="W22">
        <f>SQRT(Y22^2+X22^2)</f>
        <v>2.9105543849414355E-6</v>
      </c>
      <c r="X22" s="2">
        <f>AVERAGE(P22:P31)</f>
        <v>1.1569900000000002E-10</v>
      </c>
      <c r="Y22" s="2">
        <f>STDEV(Q22:Q31)/SQRT(10)</f>
        <v>2.9105543826418291E-6</v>
      </c>
      <c r="Z22" s="2">
        <f>AVERAGE(Q22:Q31)</f>
        <v>6.7604771919999992E-5</v>
      </c>
      <c r="AA22">
        <f t="shared" si="13"/>
        <v>0.29994692913584059</v>
      </c>
      <c r="AB22">
        <f t="shared" si="14"/>
        <v>0.29972585163017895</v>
      </c>
      <c r="AC22">
        <f t="shared" si="15"/>
        <v>1.1514085399411803E-2</v>
      </c>
      <c r="AD22">
        <f>AVERAGE(AF22:AF31)</f>
        <v>29.972571409513158</v>
      </c>
      <c r="AE22">
        <f t="shared" si="10"/>
        <v>0.29999271129000754</v>
      </c>
      <c r="AF22">
        <f t="shared" si="11"/>
        <v>29.999270765772561</v>
      </c>
      <c r="AG22" s="2">
        <f t="shared" si="0"/>
        <v>2.2317914961272802E-4</v>
      </c>
      <c r="AH22">
        <f t="shared" si="1"/>
        <v>6.9725040064877617E-3</v>
      </c>
      <c r="AI22">
        <f t="shared" si="2"/>
        <v>0.3</v>
      </c>
      <c r="AJ22">
        <f t="shared" si="3"/>
        <v>30</v>
      </c>
    </row>
    <row r="23" spans="12:36">
      <c r="L23">
        <f t="shared" si="8"/>
        <v>71.95</v>
      </c>
      <c r="M23" s="5">
        <v>1439</v>
      </c>
      <c r="N23" s="3">
        <v>2.2494999999999999E-4</v>
      </c>
      <c r="O23" s="5">
        <v>-4.1459653999999999E-2</v>
      </c>
      <c r="P23" s="3">
        <v>1.1575E-10</v>
      </c>
      <c r="Q23" s="3">
        <v>5.8151545100000002E-5</v>
      </c>
      <c r="R23">
        <f t="shared" si="9"/>
        <v>0.3</v>
      </c>
      <c r="S23">
        <v>30</v>
      </c>
      <c r="AE23">
        <f t="shared" si="10"/>
        <v>0.29974262639584576</v>
      </c>
      <c r="AF23">
        <f t="shared" si="11"/>
        <v>29.974249648367682</v>
      </c>
      <c r="AG23" s="2">
        <f t="shared" si="0"/>
        <v>2.2456399629333516E-4</v>
      </c>
      <c r="AH23">
        <f t="shared" si="1"/>
        <v>-4.1435923429557653E-2</v>
      </c>
      <c r="AI23">
        <f t="shared" si="2"/>
        <v>0.3</v>
      </c>
      <c r="AJ23">
        <f t="shared" si="3"/>
        <v>30</v>
      </c>
    </row>
    <row r="24" spans="12:36">
      <c r="L24">
        <f t="shared" si="8"/>
        <v>71.55</v>
      </c>
      <c r="M24" s="5">
        <v>1431</v>
      </c>
      <c r="N24" s="3">
        <v>2.2536E-4</v>
      </c>
      <c r="O24" s="5">
        <v>4.2342678000000002E-2</v>
      </c>
      <c r="P24" s="3">
        <v>1.1636999999999999E-10</v>
      </c>
      <c r="Q24" s="3">
        <v>7.5072486700000006E-5</v>
      </c>
      <c r="R24">
        <f t="shared" si="9"/>
        <v>0.3</v>
      </c>
      <c r="S24">
        <v>30</v>
      </c>
      <c r="AE24">
        <f t="shared" si="10"/>
        <v>0.29973156170886428</v>
      </c>
      <c r="AF24">
        <f t="shared" si="11"/>
        <v>29.973142573463804</v>
      </c>
      <c r="AG24" s="2">
        <f t="shared" si="0"/>
        <v>2.2495667464258879E-4</v>
      </c>
      <c r="AH24">
        <f t="shared" si="1"/>
        <v>4.2317399757895217E-2</v>
      </c>
      <c r="AI24">
        <f t="shared" si="2"/>
        <v>0.3</v>
      </c>
      <c r="AJ24">
        <f t="shared" si="3"/>
        <v>30</v>
      </c>
    </row>
    <row r="25" spans="12:36">
      <c r="L25">
        <f t="shared" si="8"/>
        <v>72</v>
      </c>
      <c r="M25" s="5">
        <v>1440</v>
      </c>
      <c r="N25" s="3">
        <v>2.2537999999999999E-4</v>
      </c>
      <c r="O25" s="5">
        <v>8.8855499999999997E-4</v>
      </c>
      <c r="P25" s="3">
        <v>1.1639999999999999E-10</v>
      </c>
      <c r="Q25" s="3">
        <v>8.3187405799999996E-5</v>
      </c>
      <c r="R25">
        <f t="shared" si="9"/>
        <v>0.3</v>
      </c>
      <c r="S25">
        <v>30</v>
      </c>
      <c r="AE25">
        <f t="shared" si="10"/>
        <v>0.29999988163072944</v>
      </c>
      <c r="AF25">
        <f t="shared" si="11"/>
        <v>29.999988157057192</v>
      </c>
      <c r="AG25" s="2">
        <f t="shared" si="0"/>
        <v>2.253798220558718E-4</v>
      </c>
      <c r="AH25">
        <f t="shared" si="1"/>
        <v>8.8855476615317124E-4</v>
      </c>
      <c r="AI25">
        <f t="shared" si="2"/>
        <v>0.3</v>
      </c>
      <c r="AJ25">
        <f t="shared" si="3"/>
        <v>30</v>
      </c>
    </row>
    <row r="26" spans="12:36">
      <c r="L26">
        <f t="shared" si="8"/>
        <v>72.05</v>
      </c>
      <c r="M26" s="5">
        <v>1441</v>
      </c>
      <c r="N26" s="3">
        <v>2.2418000000000001E-4</v>
      </c>
      <c r="O26" s="5">
        <v>-6.8333021999999993E-2</v>
      </c>
      <c r="P26" s="3">
        <v>1.1454999999999999E-10</v>
      </c>
      <c r="Q26" s="3">
        <v>5.8365250900000003E-5</v>
      </c>
      <c r="R26">
        <f t="shared" si="9"/>
        <v>0.3</v>
      </c>
      <c r="S26">
        <v>30</v>
      </c>
      <c r="AE26">
        <f t="shared" si="10"/>
        <v>0.29930238100971251</v>
      </c>
      <c r="AF26">
        <f t="shared" si="11"/>
        <v>29.930203308277655</v>
      </c>
      <c r="AG26" s="2">
        <f t="shared" si="0"/>
        <v>2.2313807863264047E-4</v>
      </c>
      <c r="AH26">
        <f t="shared" si="1"/>
        <v>-6.8226960872869669E-2</v>
      </c>
      <c r="AI26">
        <f t="shared" si="2"/>
        <v>0.3</v>
      </c>
      <c r="AJ26">
        <f t="shared" si="3"/>
        <v>30</v>
      </c>
    </row>
    <row r="27" spans="12:36">
      <c r="L27">
        <f t="shared" si="8"/>
        <v>71.900000000000006</v>
      </c>
      <c r="M27" s="5">
        <v>1438</v>
      </c>
      <c r="N27" s="3">
        <v>2.2508000000000001E-4</v>
      </c>
      <c r="O27" s="5">
        <v>-8.6270466000000004E-2</v>
      </c>
      <c r="P27" s="3">
        <v>1.1594E-10</v>
      </c>
      <c r="Q27" s="3">
        <v>6.5695021499999996E-5</v>
      </c>
      <c r="R27">
        <f t="shared" si="9"/>
        <v>0.3</v>
      </c>
      <c r="S27">
        <v>30</v>
      </c>
      <c r="AE27">
        <f t="shared" si="10"/>
        <v>0.29889035941245767</v>
      </c>
      <c r="AF27">
        <f t="shared" si="11"/>
        <v>29.888980422686707</v>
      </c>
      <c r="AG27" s="2">
        <f t="shared" si="0"/>
        <v>2.2341719666811135E-4</v>
      </c>
      <c r="AH27">
        <f t="shared" si="1"/>
        <v>-8.6057391359615723E-2</v>
      </c>
      <c r="AI27">
        <f t="shared" si="2"/>
        <v>0.3</v>
      </c>
      <c r="AJ27">
        <f t="shared" si="3"/>
        <v>30</v>
      </c>
    </row>
    <row r="28" spans="12:36">
      <c r="L28">
        <f t="shared" si="8"/>
        <v>72</v>
      </c>
      <c r="M28" s="5">
        <v>1440</v>
      </c>
      <c r="N28" s="3">
        <v>2.2489E-4</v>
      </c>
      <c r="O28" s="5">
        <v>4.3568309E-2</v>
      </c>
      <c r="P28" s="3">
        <v>1.1566E-10</v>
      </c>
      <c r="Q28" s="3">
        <v>6.7006651099999994E-5</v>
      </c>
      <c r="R28">
        <f t="shared" si="9"/>
        <v>0.3</v>
      </c>
      <c r="S28">
        <v>30</v>
      </c>
      <c r="AE28">
        <f t="shared" si="10"/>
        <v>0.29971581840464151</v>
      </c>
      <c r="AF28">
        <f t="shared" si="11"/>
        <v>29.971567508231004</v>
      </c>
      <c r="AG28" s="2">
        <f t="shared" si="0"/>
        <v>2.2446392313124652E-4</v>
      </c>
      <c r="AH28">
        <f t="shared" si="1"/>
        <v>4.3540773268370525E-2</v>
      </c>
      <c r="AI28">
        <f t="shared" si="2"/>
        <v>0.3</v>
      </c>
      <c r="AJ28">
        <f t="shared" si="3"/>
        <v>30</v>
      </c>
    </row>
    <row r="29" spans="12:36">
      <c r="L29">
        <f t="shared" si="8"/>
        <v>72.100000000000009</v>
      </c>
      <c r="M29" s="5">
        <v>1442</v>
      </c>
      <c r="N29" s="3">
        <v>2.2537999999999999E-4</v>
      </c>
      <c r="O29" s="5">
        <v>-1.6482724000000001E-2</v>
      </c>
      <c r="P29" s="3">
        <v>1.1641E-10</v>
      </c>
      <c r="Q29" s="3">
        <v>5.4445870799999997E-5</v>
      </c>
      <c r="R29">
        <f t="shared" si="9"/>
        <v>0.3</v>
      </c>
      <c r="S29">
        <v>30</v>
      </c>
      <c r="AE29">
        <f t="shared" si="10"/>
        <v>0.29995927695959612</v>
      </c>
      <c r="AF29">
        <f t="shared" si="11"/>
        <v>29.995925627319064</v>
      </c>
      <c r="AG29" s="2">
        <f t="shared" si="0"/>
        <v>2.2531878534948199E-4</v>
      </c>
      <c r="AH29">
        <f t="shared" si="1"/>
        <v>-1.6481231566739304E-2</v>
      </c>
      <c r="AI29">
        <f t="shared" si="2"/>
        <v>0.3</v>
      </c>
      <c r="AJ29">
        <f t="shared" si="3"/>
        <v>30</v>
      </c>
    </row>
    <row r="30" spans="12:36">
      <c r="L30">
        <f t="shared" si="8"/>
        <v>71.95</v>
      </c>
      <c r="M30" s="5">
        <v>1439</v>
      </c>
      <c r="N30" s="3">
        <v>2.2537999999999999E-4</v>
      </c>
      <c r="O30" s="5">
        <v>-6.9126539999999998E-3</v>
      </c>
      <c r="P30" s="3">
        <v>1.1640000000000001E-10</v>
      </c>
      <c r="Q30" s="3">
        <v>7.5175150400000001E-5</v>
      </c>
      <c r="R30">
        <f t="shared" si="9"/>
        <v>0.3</v>
      </c>
      <c r="S30">
        <v>30</v>
      </c>
      <c r="AE30">
        <f t="shared" si="10"/>
        <v>0.29999283617956146</v>
      </c>
      <c r="AF30">
        <f t="shared" si="11"/>
        <v>29.999283253907208</v>
      </c>
      <c r="AG30" s="2">
        <f t="shared" si="0"/>
        <v>2.253692307796886E-4</v>
      </c>
      <c r="AH30">
        <f t="shared" si="1"/>
        <v>-6.9125438965942738E-3</v>
      </c>
      <c r="AI30">
        <f t="shared" si="2"/>
        <v>0.3</v>
      </c>
      <c r="AJ30">
        <f t="shared" si="3"/>
        <v>30</v>
      </c>
    </row>
    <row r="31" spans="12:36">
      <c r="L31">
        <f t="shared" si="8"/>
        <v>71.95</v>
      </c>
      <c r="M31" s="5">
        <v>1439</v>
      </c>
      <c r="N31" s="3">
        <v>2.2539000000000001E-4</v>
      </c>
      <c r="O31" s="5">
        <v>2.144691E-2</v>
      </c>
      <c r="P31" s="3">
        <v>1.1642E-10</v>
      </c>
      <c r="Q31" s="3">
        <v>6.4593572499999999E-5</v>
      </c>
      <c r="R31">
        <f t="shared" si="9"/>
        <v>0.3</v>
      </c>
      <c r="S31">
        <v>30</v>
      </c>
      <c r="AE31">
        <f t="shared" si="10"/>
        <v>0.29993106331037306</v>
      </c>
      <c r="AF31">
        <f t="shared" si="11"/>
        <v>29.993102830048777</v>
      </c>
      <c r="AG31" s="2">
        <f t="shared" si="0"/>
        <v>2.2528637503766536E-4</v>
      </c>
      <c r="AH31">
        <f t="shared" si="1"/>
        <v>2.1443622595853515E-2</v>
      </c>
      <c r="AI31">
        <f t="shared" si="2"/>
        <v>0.3</v>
      </c>
      <c r="AJ31">
        <f t="shared" si="3"/>
        <v>30</v>
      </c>
    </row>
    <row r="32" spans="12:36">
      <c r="L32">
        <f t="shared" si="8"/>
        <v>96.7</v>
      </c>
      <c r="M32" s="5">
        <v>1934</v>
      </c>
      <c r="N32" s="3">
        <v>2.2369999999999999E-4</v>
      </c>
      <c r="O32" s="5">
        <v>-5.7741030999999998E-2</v>
      </c>
      <c r="P32" s="3">
        <v>1.1381000000000001E-10</v>
      </c>
      <c r="Q32" s="3">
        <v>5.6613076599999999E-5</v>
      </c>
      <c r="R32">
        <f t="shared" si="9"/>
        <v>0.4</v>
      </c>
      <c r="S32">
        <v>40</v>
      </c>
      <c r="W32">
        <f>SQRT(Y32^2+X32^2)</f>
        <v>2.2361109198207656E-6</v>
      </c>
      <c r="X32" s="2">
        <f>AVERAGE(P32:P41)</f>
        <v>1.1581399999999999E-10</v>
      </c>
      <c r="Y32" s="2">
        <f>STDEV(Q32:Q41)/SQRT(10)</f>
        <v>2.2361109168216117E-6</v>
      </c>
      <c r="Z32" s="2">
        <f>AVERAGE(Q32:Q41)</f>
        <v>4.5296762980000002E-5</v>
      </c>
      <c r="AA32">
        <f t="shared" si="13"/>
        <v>0.39980018625410685</v>
      </c>
      <c r="AB32">
        <f t="shared" si="14"/>
        <v>0.39945608830221341</v>
      </c>
      <c r="AC32">
        <f t="shared" si="15"/>
        <v>1.6583800743883412E-2</v>
      </c>
      <c r="AD32">
        <f>AVERAGE(AF32:AF41)</f>
        <v>39.945581550579789</v>
      </c>
      <c r="AE32">
        <f t="shared" si="10"/>
        <v>0.3993351883242488</v>
      </c>
      <c r="AF32">
        <f t="shared" si="11"/>
        <v>39.933485740883256</v>
      </c>
      <c r="AG32" s="2">
        <f t="shared" si="0"/>
        <v>2.2295665656278497E-4</v>
      </c>
      <c r="AH32">
        <f t="shared" si="1"/>
        <v>-5.7676989016282716E-2</v>
      </c>
      <c r="AI32">
        <f t="shared" si="2"/>
        <v>0.4</v>
      </c>
      <c r="AJ32">
        <f t="shared" si="3"/>
        <v>40</v>
      </c>
    </row>
    <row r="33" spans="12:36">
      <c r="L33">
        <f t="shared" si="8"/>
        <v>96.15</v>
      </c>
      <c r="M33" s="5">
        <v>1923</v>
      </c>
      <c r="N33" s="3">
        <v>2.2534000000000001E-4</v>
      </c>
      <c r="O33" s="5">
        <v>1.7140280000000001E-2</v>
      </c>
      <c r="P33" s="3">
        <v>1.1633E-10</v>
      </c>
      <c r="Q33" s="3">
        <v>4.3834232199999999E-5</v>
      </c>
      <c r="R33">
        <f t="shared" si="9"/>
        <v>0.4</v>
      </c>
      <c r="S33">
        <v>40</v>
      </c>
      <c r="AE33">
        <f t="shared" si="10"/>
        <v>0.39994128491816949</v>
      </c>
      <c r="AF33">
        <f t="shared" si="11"/>
        <v>39.994125510394937</v>
      </c>
      <c r="AG33" s="2">
        <f t="shared" si="0"/>
        <v>2.2527381698586954E-4</v>
      </c>
      <c r="AH33">
        <f t="shared" si="1"/>
        <v>1.7138601752779647E-2</v>
      </c>
      <c r="AI33">
        <f t="shared" si="2"/>
        <v>0.4</v>
      </c>
      <c r="AJ33">
        <f t="shared" si="3"/>
        <v>40</v>
      </c>
    </row>
    <row r="34" spans="12:36">
      <c r="L34">
        <f t="shared" si="8"/>
        <v>93.9</v>
      </c>
      <c r="M34" s="5">
        <v>1878</v>
      </c>
      <c r="N34" s="3">
        <v>2.2537999999999999E-4</v>
      </c>
      <c r="O34" s="5">
        <v>-2.8364639999999999E-3</v>
      </c>
      <c r="P34" s="3">
        <v>1.1641E-10</v>
      </c>
      <c r="Q34" s="3">
        <v>4.17749397E-5</v>
      </c>
      <c r="R34">
        <f t="shared" si="9"/>
        <v>0.4</v>
      </c>
      <c r="S34">
        <v>40</v>
      </c>
      <c r="AE34">
        <f t="shared" si="10"/>
        <v>0.39999839172145202</v>
      </c>
      <c r="AF34">
        <f t="shared" si="11"/>
        <v>39.999839090410482</v>
      </c>
      <c r="AG34" s="2">
        <f t="shared" ref="AG34:AG65" si="16">N34*(COS(AH34))^2</f>
        <v>2.2537818671348293E-4</v>
      </c>
      <c r="AH34">
        <f t="shared" ref="AH34:AH65" si="17">ATAN(O34)</f>
        <v>-2.836456393086521E-3</v>
      </c>
      <c r="AI34">
        <f t="shared" ref="AI34:AI65" si="18">R34</f>
        <v>0.4</v>
      </c>
      <c r="AJ34">
        <f t="shared" ref="AJ34:AJ65" si="19">S34</f>
        <v>40</v>
      </c>
    </row>
    <row r="35" spans="12:36">
      <c r="L35">
        <f t="shared" si="8"/>
        <v>96.75</v>
      </c>
      <c r="M35" s="5">
        <v>1935</v>
      </c>
      <c r="N35" s="3">
        <v>2.2539000000000001E-4</v>
      </c>
      <c r="O35" s="5">
        <v>2.6729739999999998E-3</v>
      </c>
      <c r="P35" s="3">
        <v>1.1641E-10</v>
      </c>
      <c r="Q35" s="3">
        <v>3.7427733299999999E-5</v>
      </c>
      <c r="R35">
        <f t="shared" si="9"/>
        <v>0.4</v>
      </c>
      <c r="S35">
        <v>40</v>
      </c>
      <c r="AE35">
        <f t="shared" si="10"/>
        <v>0.39999857177556325</v>
      </c>
      <c r="AF35">
        <f t="shared" si="11"/>
        <v>39.999857104965621</v>
      </c>
      <c r="AG35" s="2">
        <f t="shared" si="16"/>
        <v>2.2538838964728647E-4</v>
      </c>
      <c r="AH35">
        <f t="shared" si="17"/>
        <v>2.672967634081317E-3</v>
      </c>
      <c r="AI35">
        <f t="shared" si="18"/>
        <v>0.4</v>
      </c>
      <c r="AJ35">
        <f t="shared" si="19"/>
        <v>40</v>
      </c>
    </row>
    <row r="36" spans="12:36">
      <c r="L36">
        <f t="shared" si="8"/>
        <v>96.550000000000011</v>
      </c>
      <c r="M36" s="5">
        <v>1931</v>
      </c>
      <c r="N36" s="3">
        <v>2.2539000000000001E-4</v>
      </c>
      <c r="O36" s="5">
        <v>-8.3712772000000005E-2</v>
      </c>
      <c r="P36" s="3">
        <v>1.1642E-10</v>
      </c>
      <c r="Q36" s="3">
        <v>5.2589439300000003E-5</v>
      </c>
      <c r="R36">
        <f t="shared" si="9"/>
        <v>0.4</v>
      </c>
      <c r="S36">
        <v>40</v>
      </c>
      <c r="AE36">
        <f t="shared" si="10"/>
        <v>0.39860645773359005</v>
      </c>
      <c r="AF36">
        <f t="shared" si="11"/>
        <v>39.860575805234774</v>
      </c>
      <c r="AG36" s="2">
        <f t="shared" si="16"/>
        <v>2.2382149739966868E-4</v>
      </c>
      <c r="AH36">
        <f t="shared" si="17"/>
        <v>-8.3518041886362665E-2</v>
      </c>
      <c r="AI36">
        <f t="shared" si="18"/>
        <v>0.4</v>
      </c>
      <c r="AJ36">
        <f t="shared" si="19"/>
        <v>40</v>
      </c>
    </row>
    <row r="37" spans="12:36">
      <c r="L37">
        <f t="shared" si="8"/>
        <v>96.95</v>
      </c>
      <c r="M37" s="5">
        <v>1939</v>
      </c>
      <c r="N37" s="3">
        <v>2.2468999999999999E-4</v>
      </c>
      <c r="O37" s="5">
        <v>-5.6499198E-2</v>
      </c>
      <c r="P37" s="3">
        <v>1.1532E-10</v>
      </c>
      <c r="Q37" s="3">
        <v>3.8108249999999999E-5</v>
      </c>
      <c r="R37">
        <f t="shared" si="9"/>
        <v>0.4</v>
      </c>
      <c r="S37">
        <v>40</v>
      </c>
      <c r="AE37">
        <f t="shared" si="10"/>
        <v>0.39936341231075007</v>
      </c>
      <c r="AF37">
        <f t="shared" si="11"/>
        <v>39.936309255265087</v>
      </c>
      <c r="AG37" s="2">
        <f t="shared" si="16"/>
        <v>2.2397503598918105E-4</v>
      </c>
      <c r="AH37">
        <f t="shared" si="17"/>
        <v>-5.6439194733949663E-2</v>
      </c>
      <c r="AI37">
        <f t="shared" si="18"/>
        <v>0.4</v>
      </c>
      <c r="AJ37">
        <f t="shared" si="19"/>
        <v>40</v>
      </c>
    </row>
    <row r="38" spans="12:36">
      <c r="L38">
        <f t="shared" si="8"/>
        <v>97.050000000000011</v>
      </c>
      <c r="M38" s="5">
        <v>1941</v>
      </c>
      <c r="N38" s="3">
        <v>2.2452999999999999E-4</v>
      </c>
      <c r="O38" s="5">
        <v>-7.3483600999999996E-2</v>
      </c>
      <c r="P38" s="3">
        <v>1.1507E-10</v>
      </c>
      <c r="Q38" s="3">
        <v>4.4608768799999997E-5</v>
      </c>
      <c r="R38">
        <f t="shared" si="9"/>
        <v>0.4</v>
      </c>
      <c r="S38">
        <v>40</v>
      </c>
      <c r="AE38">
        <f t="shared" si="10"/>
        <v>0.39892492339895635</v>
      </c>
      <c r="AF38">
        <f t="shared" si="11"/>
        <v>39.89243862282914</v>
      </c>
      <c r="AG38" s="2">
        <f t="shared" si="16"/>
        <v>2.2332408575455185E-4</v>
      </c>
      <c r="AH38">
        <f t="shared" si="17"/>
        <v>-7.3351761331693022E-2</v>
      </c>
      <c r="AI38">
        <f t="shared" si="18"/>
        <v>0.4</v>
      </c>
      <c r="AJ38">
        <f t="shared" si="19"/>
        <v>40</v>
      </c>
    </row>
    <row r="39" spans="12:36">
      <c r="L39">
        <f t="shared" si="8"/>
        <v>97.25</v>
      </c>
      <c r="M39" s="5">
        <v>1945</v>
      </c>
      <c r="N39" s="3">
        <v>2.2531E-4</v>
      </c>
      <c r="O39" s="5">
        <v>-7.5845435000000003E-2</v>
      </c>
      <c r="P39" s="3">
        <v>1.163E-10</v>
      </c>
      <c r="Q39" s="3">
        <v>3.6681161900000002E-5</v>
      </c>
      <c r="R39">
        <f t="shared" si="9"/>
        <v>0.4</v>
      </c>
      <c r="S39">
        <v>40</v>
      </c>
      <c r="AE39">
        <f t="shared" si="10"/>
        <v>0.39885500979599392</v>
      </c>
      <c r="AF39">
        <f t="shared" si="11"/>
        <v>39.885443406226095</v>
      </c>
      <c r="AG39" s="2">
        <f t="shared" si="16"/>
        <v>2.2402131068731569E-4</v>
      </c>
      <c r="AH39">
        <f t="shared" si="17"/>
        <v>-7.5700500535672177E-2</v>
      </c>
      <c r="AI39">
        <f t="shared" si="18"/>
        <v>0.4</v>
      </c>
      <c r="AJ39">
        <f t="shared" si="19"/>
        <v>40</v>
      </c>
    </row>
    <row r="40" spans="12:36">
      <c r="L40">
        <f t="shared" si="8"/>
        <v>96.5</v>
      </c>
      <c r="M40" s="5">
        <v>1930</v>
      </c>
      <c r="N40" s="3">
        <v>2.2491000000000001E-4</v>
      </c>
      <c r="O40" s="5">
        <v>-4.5389257000000002E-2</v>
      </c>
      <c r="P40" s="3">
        <v>1.1567E-10</v>
      </c>
      <c r="Q40" s="3">
        <v>5.27019802E-5</v>
      </c>
      <c r="R40">
        <f t="shared" si="9"/>
        <v>0.4</v>
      </c>
      <c r="S40">
        <v>40</v>
      </c>
      <c r="AE40">
        <f t="shared" si="10"/>
        <v>0.39958880599002727</v>
      </c>
      <c r="AF40">
        <f t="shared" si="11"/>
        <v>39.958859863286285</v>
      </c>
      <c r="AG40" s="2">
        <f t="shared" si="16"/>
        <v>2.2444759650672031E-4</v>
      </c>
      <c r="AH40">
        <f t="shared" si="17"/>
        <v>-4.5358125389537804E-2</v>
      </c>
      <c r="AI40">
        <f t="shared" si="18"/>
        <v>0.4</v>
      </c>
      <c r="AJ40">
        <f t="shared" si="19"/>
        <v>40</v>
      </c>
    </row>
    <row r="41" spans="12:36">
      <c r="L41">
        <f t="shared" si="8"/>
        <v>94.25</v>
      </c>
      <c r="M41" s="5">
        <v>1885</v>
      </c>
      <c r="N41" s="3">
        <v>2.2537999999999999E-4</v>
      </c>
      <c r="O41" s="5">
        <v>1.5999807000000001E-2</v>
      </c>
      <c r="P41" s="3">
        <v>1.1639999999999999E-10</v>
      </c>
      <c r="Q41" s="3">
        <v>4.8628047799999997E-5</v>
      </c>
      <c r="R41">
        <f t="shared" si="9"/>
        <v>0.4</v>
      </c>
      <c r="S41">
        <v>40</v>
      </c>
      <c r="AE41">
        <f t="shared" si="10"/>
        <v>0.39994883705338274</v>
      </c>
      <c r="AF41">
        <f t="shared" si="11"/>
        <v>39.994881106302167</v>
      </c>
      <c r="AG41" s="2">
        <f t="shared" si="16"/>
        <v>2.2532231887794946E-4</v>
      </c>
      <c r="AH41">
        <f t="shared" si="17"/>
        <v>1.5998441925738287E-2</v>
      </c>
      <c r="AI41">
        <f t="shared" si="18"/>
        <v>0.4</v>
      </c>
      <c r="AJ41">
        <f t="shared" si="19"/>
        <v>40</v>
      </c>
    </row>
    <row r="42" spans="12:36">
      <c r="L42">
        <f t="shared" si="8"/>
        <v>121.45</v>
      </c>
      <c r="M42" s="5">
        <v>2429</v>
      </c>
      <c r="N42" s="3">
        <v>2.2498E-4</v>
      </c>
      <c r="O42" s="5">
        <v>-7.5239195999999994E-2</v>
      </c>
      <c r="P42" s="3">
        <v>1.1578E-10</v>
      </c>
      <c r="Q42" s="3">
        <v>4.7471585300000002E-5</v>
      </c>
      <c r="R42">
        <f t="shared" si="9"/>
        <v>0.5</v>
      </c>
      <c r="S42">
        <v>50</v>
      </c>
      <c r="W42">
        <f>SQRT(Y42^2+X42^2)</f>
        <v>2.5372775993538675E-6</v>
      </c>
      <c r="X42" s="2">
        <f>AVERAGE(P42:P51)</f>
        <v>1.1545400000000001E-10</v>
      </c>
      <c r="Y42" s="2">
        <f>STDEV(Q42:Q51)/SQRT(10)</f>
        <v>2.5372775967271099E-6</v>
      </c>
      <c r="Z42" s="2">
        <f>AVERAGE(Q42:Q51)</f>
        <v>4.2512936850000005E-5</v>
      </c>
      <c r="AA42">
        <f t="shared" si="13"/>
        <v>0.49990637141263533</v>
      </c>
      <c r="AB42">
        <f t="shared" si="14"/>
        <v>0.49953776341292971</v>
      </c>
      <c r="AC42">
        <f t="shared" si="15"/>
        <v>1.9193829825117626E-2</v>
      </c>
      <c r="AD42">
        <f>AVERAGE(AF42:AF51)</f>
        <v>49.953753159096912</v>
      </c>
      <c r="AE42">
        <f t="shared" si="10"/>
        <v>0.49859145259978321</v>
      </c>
      <c r="AF42">
        <f t="shared" si="11"/>
        <v>49.859074630358961</v>
      </c>
      <c r="AG42" s="2">
        <f t="shared" si="16"/>
        <v>2.2371357165102944E-4</v>
      </c>
      <c r="AH42">
        <f t="shared" si="17"/>
        <v>-7.5097701511600543E-2</v>
      </c>
      <c r="AI42">
        <f t="shared" si="18"/>
        <v>0.5</v>
      </c>
      <c r="AJ42">
        <f t="shared" si="19"/>
        <v>50</v>
      </c>
    </row>
    <row r="43" spans="12:36">
      <c r="L43">
        <f t="shared" si="8"/>
        <v>120.95</v>
      </c>
      <c r="M43" s="5">
        <v>2419</v>
      </c>
      <c r="N43" s="3">
        <v>2.2452999999999999E-4</v>
      </c>
      <c r="O43" s="5">
        <v>-1.4749198999999999E-2</v>
      </c>
      <c r="P43" s="3">
        <v>1.1511E-10</v>
      </c>
      <c r="Q43" s="3">
        <v>3.7730027499999998E-5</v>
      </c>
      <c r="R43">
        <f t="shared" si="9"/>
        <v>0.5</v>
      </c>
      <c r="S43">
        <v>50</v>
      </c>
      <c r="AE43">
        <f t="shared" si="10"/>
        <v>0.49994565155615289</v>
      </c>
      <c r="AF43">
        <f t="shared" si="11"/>
        <v>49.994562415369899</v>
      </c>
      <c r="AG43" s="2">
        <f t="shared" si="16"/>
        <v>2.2448116662042086E-4</v>
      </c>
      <c r="AH43">
        <f t="shared" si="17"/>
        <v>-1.4748129631540487E-2</v>
      </c>
      <c r="AI43">
        <f t="shared" si="18"/>
        <v>0.5</v>
      </c>
      <c r="AJ43">
        <f t="shared" si="19"/>
        <v>50</v>
      </c>
    </row>
    <row r="44" spans="12:36">
      <c r="L44">
        <f t="shared" si="8"/>
        <v>121.30000000000001</v>
      </c>
      <c r="M44" s="5">
        <v>2426</v>
      </c>
      <c r="N44" s="3">
        <v>2.2418000000000001E-4</v>
      </c>
      <c r="O44" s="5">
        <v>2.0155966000000001E-2</v>
      </c>
      <c r="P44" s="3">
        <v>1.1456E-10</v>
      </c>
      <c r="Q44" s="3">
        <v>3.8218698999999998E-5</v>
      </c>
      <c r="R44">
        <f t="shared" si="9"/>
        <v>0.5</v>
      </c>
      <c r="S44">
        <v>50</v>
      </c>
      <c r="AE44">
        <f t="shared" si="10"/>
        <v>0.49989851618673115</v>
      </c>
      <c r="AF44">
        <f t="shared" si="11"/>
        <v>49.989846519497775</v>
      </c>
      <c r="AG44" s="2">
        <f t="shared" si="16"/>
        <v>2.2408896095421087E-4</v>
      </c>
      <c r="AH44">
        <f t="shared" si="17"/>
        <v>2.0153237124314625E-2</v>
      </c>
      <c r="AI44">
        <f t="shared" si="18"/>
        <v>0.5</v>
      </c>
      <c r="AJ44">
        <f t="shared" si="19"/>
        <v>50</v>
      </c>
    </row>
    <row r="45" spans="12:36">
      <c r="L45">
        <f t="shared" si="8"/>
        <v>110.30000000000001</v>
      </c>
      <c r="M45" s="5">
        <v>2206</v>
      </c>
      <c r="N45" s="3">
        <v>2.2539000000000001E-4</v>
      </c>
      <c r="O45" s="5">
        <v>4.2268246000000002E-2</v>
      </c>
      <c r="P45" s="3">
        <v>1.1642E-10</v>
      </c>
      <c r="Q45" s="3">
        <v>2.99303429E-5</v>
      </c>
      <c r="R45">
        <f t="shared" si="9"/>
        <v>0.5</v>
      </c>
      <c r="S45">
        <v>50</v>
      </c>
      <c r="AE45">
        <f t="shared" si="10"/>
        <v>0.49955417233846688</v>
      </c>
      <c r="AF45">
        <f t="shared" si="11"/>
        <v>49.955394644711753</v>
      </c>
      <c r="AG45" s="2">
        <f t="shared" si="16"/>
        <v>2.2498803533664162E-4</v>
      </c>
      <c r="AH45">
        <f t="shared" si="17"/>
        <v>4.2243100734763069E-2</v>
      </c>
      <c r="AI45">
        <f t="shared" si="18"/>
        <v>0.5</v>
      </c>
      <c r="AJ45">
        <f t="shared" si="19"/>
        <v>50</v>
      </c>
    </row>
    <row r="46" spans="12:36">
      <c r="L46">
        <f t="shared" si="8"/>
        <v>121.10000000000001</v>
      </c>
      <c r="M46" s="5">
        <v>2422</v>
      </c>
      <c r="N46" s="3">
        <v>2.2311E-4</v>
      </c>
      <c r="O46" s="5">
        <v>9.5216180000000008E-3</v>
      </c>
      <c r="P46" s="3">
        <v>1.1293E-10</v>
      </c>
      <c r="Q46" s="3">
        <v>4.4081963999999997E-5</v>
      </c>
      <c r="R46">
        <f t="shared" si="9"/>
        <v>0.5</v>
      </c>
      <c r="S46">
        <v>50</v>
      </c>
      <c r="AE46">
        <f t="shared" si="10"/>
        <v>0.49997734751849054</v>
      </c>
      <c r="AF46">
        <f t="shared" si="11"/>
        <v>49.997733623869692</v>
      </c>
      <c r="AG46" s="2">
        <f t="shared" si="16"/>
        <v>2.2308977441126094E-4</v>
      </c>
      <c r="AH46">
        <f t="shared" si="17"/>
        <v>9.5213302685172446E-3</v>
      </c>
      <c r="AI46">
        <f t="shared" si="18"/>
        <v>0.5</v>
      </c>
      <c r="AJ46">
        <f t="shared" si="19"/>
        <v>50</v>
      </c>
    </row>
    <row r="47" spans="12:36">
      <c r="L47">
        <f t="shared" si="8"/>
        <v>120.4</v>
      </c>
      <c r="M47" s="5">
        <v>2408</v>
      </c>
      <c r="N47" s="3">
        <v>2.2536999999999999E-4</v>
      </c>
      <c r="O47" s="5">
        <v>-1.0796693E-2</v>
      </c>
      <c r="P47" s="3">
        <v>1.1639E-10</v>
      </c>
      <c r="Q47" s="3">
        <v>5.7641143900000002E-5</v>
      </c>
      <c r="R47">
        <f t="shared" si="9"/>
        <v>0.5</v>
      </c>
      <c r="S47">
        <v>50</v>
      </c>
      <c r="AE47">
        <f t="shared" si="10"/>
        <v>0.49997087520007183</v>
      </c>
      <c r="AF47">
        <f t="shared" si="11"/>
        <v>49.99708604026123</v>
      </c>
      <c r="AG47" s="2">
        <f t="shared" si="16"/>
        <v>2.2534373200120813E-4</v>
      </c>
      <c r="AH47">
        <f t="shared" si="17"/>
        <v>-1.0796273510949535E-2</v>
      </c>
      <c r="AI47">
        <f t="shared" si="18"/>
        <v>0.5</v>
      </c>
      <c r="AJ47">
        <f t="shared" si="19"/>
        <v>50</v>
      </c>
    </row>
    <row r="48" spans="12:36">
      <c r="L48">
        <f t="shared" si="8"/>
        <v>121.45</v>
      </c>
      <c r="M48" s="5">
        <v>2429</v>
      </c>
      <c r="N48" s="3">
        <v>2.2537999999999999E-4</v>
      </c>
      <c r="O48" s="5">
        <v>5.7065499999999999E-4</v>
      </c>
      <c r="P48" s="3">
        <v>1.1639E-10</v>
      </c>
      <c r="Q48" s="3">
        <v>3.67557041E-5</v>
      </c>
      <c r="R48">
        <f t="shared" si="9"/>
        <v>0.5</v>
      </c>
      <c r="S48">
        <v>50</v>
      </c>
      <c r="AE48">
        <f t="shared" si="10"/>
        <v>0.49999991862959164</v>
      </c>
      <c r="AF48">
        <f t="shared" si="11"/>
        <v>49.999991858823762</v>
      </c>
      <c r="AG48" s="2">
        <f t="shared" si="16"/>
        <v>2.2537992660567394E-4</v>
      </c>
      <c r="AH48">
        <f t="shared" si="17"/>
        <v>5.7065493805595797E-4</v>
      </c>
      <c r="AI48">
        <f t="shared" si="18"/>
        <v>0.5</v>
      </c>
      <c r="AJ48">
        <f t="shared" si="19"/>
        <v>50</v>
      </c>
    </row>
    <row r="49" spans="12:36">
      <c r="L49">
        <f t="shared" si="8"/>
        <v>121.2</v>
      </c>
      <c r="M49" s="5">
        <v>2424</v>
      </c>
      <c r="N49" s="3">
        <v>2.2539000000000001E-4</v>
      </c>
      <c r="O49" s="5">
        <v>1.9678873999999999E-2</v>
      </c>
      <c r="P49" s="3">
        <v>1.1642E-10</v>
      </c>
      <c r="Q49" s="3">
        <v>3.7337569700000003E-5</v>
      </c>
      <c r="R49">
        <f t="shared" si="9"/>
        <v>0.5</v>
      </c>
      <c r="S49">
        <v>50</v>
      </c>
      <c r="AE49">
        <f t="shared" si="10"/>
        <v>0.49990326272442764</v>
      </c>
      <c r="AF49">
        <f t="shared" si="11"/>
        <v>49.990321358960578</v>
      </c>
      <c r="AG49" s="2">
        <f t="shared" si="16"/>
        <v>2.2530274968930676E-4</v>
      </c>
      <c r="AH49">
        <f t="shared" si="17"/>
        <v>1.9676334322413842E-2</v>
      </c>
      <c r="AI49">
        <f t="shared" si="18"/>
        <v>0.5</v>
      </c>
      <c r="AJ49">
        <f t="shared" si="19"/>
        <v>50</v>
      </c>
    </row>
    <row r="50" spans="12:36">
      <c r="L50">
        <f t="shared" si="8"/>
        <v>120.75</v>
      </c>
      <c r="M50" s="5">
        <v>2415</v>
      </c>
      <c r="N50" s="3">
        <v>2.2461000000000001E-4</v>
      </c>
      <c r="O50" s="5">
        <v>7.9045348000000001E-2</v>
      </c>
      <c r="P50" s="3">
        <v>1.1522E-10</v>
      </c>
      <c r="Q50" s="3">
        <v>4.6546643699999998E-5</v>
      </c>
      <c r="R50">
        <f t="shared" si="9"/>
        <v>0.5</v>
      </c>
      <c r="S50">
        <v>50</v>
      </c>
      <c r="AE50">
        <f t="shared" si="10"/>
        <v>0.49844601612484668</v>
      </c>
      <c r="AF50">
        <f t="shared" si="11"/>
        <v>49.844524025705731</v>
      </c>
      <c r="AG50" s="2">
        <f t="shared" si="16"/>
        <v>2.2321531343566953E-4</v>
      </c>
      <c r="AH50">
        <f t="shared" si="17"/>
        <v>7.8881332925785419E-2</v>
      </c>
      <c r="AI50">
        <f t="shared" si="18"/>
        <v>0.5</v>
      </c>
      <c r="AJ50">
        <f t="shared" si="19"/>
        <v>50</v>
      </c>
    </row>
    <row r="51" spans="12:36">
      <c r="L51">
        <f t="shared" si="8"/>
        <v>121.10000000000001</v>
      </c>
      <c r="M51" s="5">
        <v>2422</v>
      </c>
      <c r="N51" s="3">
        <v>2.2468999999999999E-4</v>
      </c>
      <c r="O51" s="5">
        <v>-6.0416084000000002E-2</v>
      </c>
      <c r="P51" s="3">
        <v>1.1532E-10</v>
      </c>
      <c r="Q51" s="3">
        <v>4.9415688400000002E-5</v>
      </c>
      <c r="R51">
        <f t="shared" si="9"/>
        <v>0.5</v>
      </c>
      <c r="S51">
        <v>50</v>
      </c>
      <c r="AE51">
        <f t="shared" si="10"/>
        <v>0.49909042125073427</v>
      </c>
      <c r="AF51">
        <f t="shared" si="11"/>
        <v>49.908996473409786</v>
      </c>
      <c r="AG51" s="2">
        <f t="shared" si="16"/>
        <v>2.2387284102526084E-4</v>
      </c>
      <c r="AH51">
        <f t="shared" si="17"/>
        <v>-6.0342736255252237E-2</v>
      </c>
      <c r="AI51">
        <f t="shared" si="18"/>
        <v>0.5</v>
      </c>
      <c r="AJ51">
        <f t="shared" si="19"/>
        <v>50</v>
      </c>
    </row>
    <row r="52" spans="12:36">
      <c r="L52">
        <f t="shared" si="8"/>
        <v>145.85</v>
      </c>
      <c r="M52" s="5">
        <v>2917</v>
      </c>
      <c r="N52" s="3">
        <v>2.2383E-4</v>
      </c>
      <c r="O52" s="5">
        <v>-8.2486850000000004E-3</v>
      </c>
      <c r="P52" s="3">
        <v>1.1402E-10</v>
      </c>
      <c r="Q52" s="3">
        <v>2.82390592E-5</v>
      </c>
      <c r="R52">
        <f t="shared" si="9"/>
        <v>0.6</v>
      </c>
      <c r="S52">
        <v>60</v>
      </c>
      <c r="W52">
        <f>SQRT(Y52^2+X52^2)</f>
        <v>3.3800341478151029E-6</v>
      </c>
      <c r="X52" s="2">
        <f>AVERAGE(P52:P61)</f>
        <v>1.15303E-10</v>
      </c>
      <c r="Y52" s="2">
        <f>STDEV(Q52:Q61)/SQRT(10)</f>
        <v>3.3800341458484394E-6</v>
      </c>
      <c r="Z52" s="2">
        <f>AVERAGE(Q52:Q61)</f>
        <v>3.3834984420000013E-5</v>
      </c>
      <c r="AA52">
        <f t="shared" si="13"/>
        <v>0.60017795870525126</v>
      </c>
      <c r="AB52">
        <f t="shared" si="14"/>
        <v>0.59912541825878929</v>
      </c>
      <c r="AC52">
        <f t="shared" si="15"/>
        <v>3.5529076991010169E-2</v>
      </c>
      <c r="AD52">
        <f>AVERAGE(AF52:AF61)</f>
        <v>59.912498159317536</v>
      </c>
      <c r="AE52">
        <f t="shared" si="10"/>
        <v>0.5999795990250878</v>
      </c>
      <c r="AF52">
        <f t="shared" si="11"/>
        <v>59.997958880032115</v>
      </c>
      <c r="AG52" s="2">
        <f t="shared" si="16"/>
        <v>2.2381477146295127E-4</v>
      </c>
      <c r="AH52">
        <f t="shared" si="17"/>
        <v>-8.2484979252500923E-3</v>
      </c>
      <c r="AI52">
        <f t="shared" si="18"/>
        <v>0.6</v>
      </c>
      <c r="AJ52">
        <f t="shared" si="19"/>
        <v>60</v>
      </c>
    </row>
    <row r="53" spans="12:36">
      <c r="L53">
        <f t="shared" si="8"/>
        <v>144.85</v>
      </c>
      <c r="M53" s="5">
        <v>2897</v>
      </c>
      <c r="N53" s="3">
        <v>2.2311E-4</v>
      </c>
      <c r="O53" s="5">
        <v>3.8831834000000003E-2</v>
      </c>
      <c r="P53" s="3">
        <v>1.1293E-10</v>
      </c>
      <c r="Q53" s="3">
        <v>4.8627902300000003E-5</v>
      </c>
      <c r="R53">
        <f t="shared" si="9"/>
        <v>0.6</v>
      </c>
      <c r="S53">
        <v>60</v>
      </c>
      <c r="AE53">
        <f t="shared" si="10"/>
        <v>0.59954836189872029</v>
      </c>
      <c r="AF53">
        <f t="shared" si="11"/>
        <v>59.954813756265935</v>
      </c>
      <c r="AG53" s="2">
        <f t="shared" si="16"/>
        <v>2.2277407644569547E-4</v>
      </c>
      <c r="AH53">
        <f t="shared" si="17"/>
        <v>3.8812333319299189E-2</v>
      </c>
      <c r="AI53">
        <f t="shared" si="18"/>
        <v>0.6</v>
      </c>
      <c r="AJ53">
        <f t="shared" si="19"/>
        <v>60</v>
      </c>
    </row>
    <row r="54" spans="12:36">
      <c r="L54">
        <f t="shared" si="8"/>
        <v>144.75</v>
      </c>
      <c r="M54" s="5">
        <v>2895</v>
      </c>
      <c r="N54" s="3">
        <v>2.2539000000000001E-4</v>
      </c>
      <c r="O54" s="5">
        <v>5.0534397000000002E-2</v>
      </c>
      <c r="P54" s="3">
        <v>1.1642E-10</v>
      </c>
      <c r="Q54" s="3">
        <v>3.4072876600000001E-5</v>
      </c>
      <c r="R54">
        <f t="shared" si="9"/>
        <v>0.6</v>
      </c>
      <c r="S54">
        <v>60</v>
      </c>
      <c r="AE54">
        <f t="shared" si="10"/>
        <v>0.5992357333595808</v>
      </c>
      <c r="AF54">
        <f t="shared" si="11"/>
        <v>59.923534664064341</v>
      </c>
      <c r="AG54" s="2">
        <f t="shared" si="16"/>
        <v>2.2481588199875973E-4</v>
      </c>
      <c r="AH54">
        <f t="shared" si="17"/>
        <v>5.0491445803106695E-2</v>
      </c>
      <c r="AI54">
        <f t="shared" si="18"/>
        <v>0.6</v>
      </c>
      <c r="AJ54">
        <f t="shared" si="19"/>
        <v>60</v>
      </c>
    </row>
    <row r="55" spans="12:36">
      <c r="L55">
        <f t="shared" si="8"/>
        <v>145.95000000000002</v>
      </c>
      <c r="M55" s="5">
        <v>2919</v>
      </c>
      <c r="N55" s="3">
        <v>2.2488E-4</v>
      </c>
      <c r="O55" s="5">
        <v>-0.112035312</v>
      </c>
      <c r="P55" s="3">
        <v>1.1562E-10</v>
      </c>
      <c r="Q55" s="3">
        <v>4.1276889499999999E-5</v>
      </c>
      <c r="R55">
        <f t="shared" si="9"/>
        <v>0.6</v>
      </c>
      <c r="S55">
        <v>60</v>
      </c>
      <c r="AE55">
        <f t="shared" si="10"/>
        <v>0.5962713545683902</v>
      </c>
      <c r="AF55">
        <f t="shared" si="11"/>
        <v>59.626950875046461</v>
      </c>
      <c r="AG55" s="2">
        <f t="shared" si="16"/>
        <v>2.2209231697359509E-4</v>
      </c>
      <c r="AH55">
        <f t="shared" si="17"/>
        <v>-0.11157005847147655</v>
      </c>
      <c r="AI55">
        <f t="shared" si="18"/>
        <v>0.6</v>
      </c>
      <c r="AJ55">
        <f t="shared" si="19"/>
        <v>60</v>
      </c>
    </row>
    <row r="56" spans="12:36">
      <c r="L56">
        <f t="shared" si="8"/>
        <v>145.30000000000001</v>
      </c>
      <c r="M56" s="5">
        <v>2906</v>
      </c>
      <c r="N56" s="3">
        <v>2.2498E-4</v>
      </c>
      <c r="O56" s="5">
        <v>6.4419605000000005E-2</v>
      </c>
      <c r="P56" s="3">
        <v>1.1578E-10</v>
      </c>
      <c r="Q56" s="3">
        <v>4.7471716200000002E-5</v>
      </c>
      <c r="R56">
        <f t="shared" si="9"/>
        <v>0.6</v>
      </c>
      <c r="S56">
        <v>60</v>
      </c>
      <c r="AE56">
        <f t="shared" si="10"/>
        <v>0.59875951950554585</v>
      </c>
      <c r="AF56">
        <f t="shared" si="11"/>
        <v>59.875889584451123</v>
      </c>
      <c r="AG56" s="2">
        <f t="shared" si="16"/>
        <v>2.2405021725028902E-4</v>
      </c>
      <c r="AH56">
        <f t="shared" si="17"/>
        <v>6.4330714897086624E-2</v>
      </c>
      <c r="AI56">
        <f t="shared" si="18"/>
        <v>0.6</v>
      </c>
      <c r="AJ56">
        <f t="shared" si="19"/>
        <v>60</v>
      </c>
    </row>
    <row r="57" spans="12:36">
      <c r="L57">
        <f t="shared" si="8"/>
        <v>145.45000000000002</v>
      </c>
      <c r="M57" s="5">
        <v>2909</v>
      </c>
      <c r="N57" s="3">
        <v>2.2319000000000001E-4</v>
      </c>
      <c r="O57" s="5">
        <v>4.2966804999999997E-2</v>
      </c>
      <c r="P57" s="3">
        <v>1.1304E-10</v>
      </c>
      <c r="Q57" s="3">
        <v>2.9030712500000001E-5</v>
      </c>
      <c r="R57">
        <f t="shared" si="9"/>
        <v>0.6</v>
      </c>
      <c r="S57">
        <v>60</v>
      </c>
      <c r="AE57">
        <f t="shared" si="10"/>
        <v>0.59944719640148048</v>
      </c>
      <c r="AF57">
        <f t="shared" si="11"/>
        <v>59.944692178021675</v>
      </c>
      <c r="AG57" s="2">
        <f t="shared" si="16"/>
        <v>2.2277871788714548E-4</v>
      </c>
      <c r="AH57">
        <f t="shared" si="17"/>
        <v>4.2940393246661893E-2</v>
      </c>
      <c r="AI57">
        <f t="shared" si="18"/>
        <v>0.6</v>
      </c>
      <c r="AJ57">
        <f t="shared" si="19"/>
        <v>60</v>
      </c>
    </row>
    <row r="58" spans="12:36">
      <c r="L58">
        <f t="shared" si="8"/>
        <v>145.20000000000002</v>
      </c>
      <c r="M58" s="5">
        <v>2904</v>
      </c>
      <c r="N58" s="3">
        <v>2.2515E-4</v>
      </c>
      <c r="O58" s="5">
        <v>7.0960655999999997E-2</v>
      </c>
      <c r="P58" s="3">
        <v>1.1603999999999999E-10</v>
      </c>
      <c r="Q58" s="3">
        <v>1.6179457799999998E-5</v>
      </c>
      <c r="R58">
        <f t="shared" si="9"/>
        <v>0.6</v>
      </c>
      <c r="S58">
        <v>60</v>
      </c>
      <c r="AE58">
        <f t="shared" si="10"/>
        <v>0.59849581293871112</v>
      </c>
      <c r="AF58">
        <f t="shared" si="11"/>
        <v>59.849505672122937</v>
      </c>
      <c r="AG58" s="2">
        <f t="shared" si="16"/>
        <v>2.2402195654689213E-4</v>
      </c>
      <c r="AH58">
        <f t="shared" si="17"/>
        <v>7.0841909114510479E-2</v>
      </c>
      <c r="AI58">
        <f t="shared" si="18"/>
        <v>0.6</v>
      </c>
      <c r="AJ58">
        <f t="shared" si="19"/>
        <v>60</v>
      </c>
    </row>
    <row r="59" spans="12:36">
      <c r="L59">
        <f t="shared" si="8"/>
        <v>145.55000000000001</v>
      </c>
      <c r="M59" s="5">
        <v>2911</v>
      </c>
      <c r="N59" s="3">
        <v>2.2536999999999999E-4</v>
      </c>
      <c r="O59" s="5">
        <v>1.2108990000000001E-3</v>
      </c>
      <c r="P59" s="3">
        <v>1.1638E-10</v>
      </c>
      <c r="Q59" s="3">
        <v>4.07933549E-5</v>
      </c>
      <c r="R59">
        <f t="shared" si="9"/>
        <v>0.6</v>
      </c>
      <c r="S59">
        <v>60</v>
      </c>
      <c r="AE59">
        <f t="shared" si="10"/>
        <v>0.59999956034099022</v>
      </c>
      <c r="AF59">
        <f t="shared" si="11"/>
        <v>59.999956011756723</v>
      </c>
      <c r="AG59" s="2">
        <f t="shared" si="16"/>
        <v>2.2536966954577489E-4</v>
      </c>
      <c r="AH59">
        <f t="shared" si="17"/>
        <v>1.2108984081629834E-3</v>
      </c>
      <c r="AI59">
        <f t="shared" si="18"/>
        <v>0.6</v>
      </c>
      <c r="AJ59">
        <f t="shared" si="19"/>
        <v>60</v>
      </c>
    </row>
    <row r="60" spans="12:36">
      <c r="L60">
        <f t="shared" si="8"/>
        <v>145.5</v>
      </c>
      <c r="M60" s="5">
        <v>2910</v>
      </c>
      <c r="N60" s="3">
        <v>2.2536999999999999E-4</v>
      </c>
      <c r="O60" s="5">
        <v>-3.8587536999999998E-2</v>
      </c>
      <c r="P60" s="3">
        <v>1.1639E-10</v>
      </c>
      <c r="Q60" s="3">
        <v>2.1813744800000001E-5</v>
      </c>
      <c r="R60">
        <f t="shared" si="9"/>
        <v>0.6</v>
      </c>
      <c r="S60">
        <v>60</v>
      </c>
      <c r="AE60">
        <f t="shared" si="10"/>
        <v>0.59955402487270071</v>
      </c>
      <c r="AF60">
        <f t="shared" si="11"/>
        <v>59.955379882919026</v>
      </c>
      <c r="AG60" s="2">
        <f t="shared" si="16"/>
        <v>2.2503492344641928E-4</v>
      </c>
      <c r="AH60">
        <f t="shared" si="17"/>
        <v>-3.8568401837134614E-2</v>
      </c>
      <c r="AI60">
        <f t="shared" si="18"/>
        <v>0.6</v>
      </c>
      <c r="AJ60">
        <f t="shared" si="19"/>
        <v>60</v>
      </c>
    </row>
    <row r="61" spans="12:36">
      <c r="L61">
        <f t="shared" si="8"/>
        <v>142.80000000000001</v>
      </c>
      <c r="M61" s="5">
        <v>2856</v>
      </c>
      <c r="N61" s="3">
        <v>2.2539000000000001E-4</v>
      </c>
      <c r="O61" s="5">
        <v>-1.1105935000000001E-2</v>
      </c>
      <c r="P61" s="3">
        <v>1.1641E-10</v>
      </c>
      <c r="Q61" s="3">
        <v>3.08441304E-5</v>
      </c>
      <c r="R61">
        <f t="shared" si="9"/>
        <v>0.6</v>
      </c>
      <c r="S61">
        <v>60</v>
      </c>
      <c r="AE61">
        <f t="shared" si="10"/>
        <v>0.59996301967668542</v>
      </c>
      <c r="AF61">
        <f t="shared" si="11"/>
        <v>59.99630008849504</v>
      </c>
      <c r="AG61" s="2">
        <f t="shared" si="16"/>
        <v>2.2536220342193034E-4</v>
      </c>
      <c r="AH61">
        <f t="shared" si="17"/>
        <v>-1.1105478425145972E-2</v>
      </c>
      <c r="AI61">
        <f t="shared" si="18"/>
        <v>0.6</v>
      </c>
      <c r="AJ61">
        <f t="shared" si="19"/>
        <v>60</v>
      </c>
    </row>
    <row r="62" spans="12:36">
      <c r="L62">
        <f t="shared" si="8"/>
        <v>170.20000000000002</v>
      </c>
      <c r="M62" s="5">
        <v>3404</v>
      </c>
      <c r="N62" s="3">
        <v>2.2524000000000001E-4</v>
      </c>
      <c r="O62" s="5">
        <v>2.3242107000000001E-2</v>
      </c>
      <c r="P62" s="3">
        <v>1.162E-10</v>
      </c>
      <c r="Q62" s="3">
        <v>3.2625801399999998E-5</v>
      </c>
      <c r="R62">
        <f t="shared" si="9"/>
        <v>0.70000000000000007</v>
      </c>
      <c r="S62">
        <v>70</v>
      </c>
      <c r="W62">
        <f>SQRT(Y62^2+X62^2)</f>
        <v>2.0914780208352275E-6</v>
      </c>
      <c r="X62" s="2">
        <f>AVERAGE(P62:P71)</f>
        <v>1.1568499999999997E-10</v>
      </c>
      <c r="Y62" s="2">
        <f>STDEV(Q62:Q71)/SQRT(10)</f>
        <v>2.0914780176358109E-6</v>
      </c>
      <c r="Z62" s="2">
        <f>AVERAGE(Q62:Q71)</f>
        <v>2.7613606289999994E-5</v>
      </c>
      <c r="AA62">
        <f t="shared" si="13"/>
        <v>0.81023401702250664</v>
      </c>
      <c r="AB62">
        <f t="shared" si="14"/>
        <v>0.80886980280666432</v>
      </c>
      <c r="AC62">
        <f t="shared" si="15"/>
        <v>4.6997919612846578E-2</v>
      </c>
      <c r="AD62">
        <f>AVERAGE(AF62:AF71)</f>
        <v>69.902535727503107</v>
      </c>
      <c r="AE62">
        <f t="shared" si="10"/>
        <v>0.69981110391852519</v>
      </c>
      <c r="AF62">
        <f t="shared" si="11"/>
        <v>69.981100812774883</v>
      </c>
      <c r="AG62" s="2">
        <f t="shared" si="16"/>
        <v>2.2511839204913844E-4</v>
      </c>
      <c r="AH62">
        <f t="shared" si="17"/>
        <v>2.3237923261774856E-2</v>
      </c>
      <c r="AI62">
        <f t="shared" si="18"/>
        <v>0.70000000000000007</v>
      </c>
      <c r="AJ62">
        <f t="shared" si="19"/>
        <v>70</v>
      </c>
    </row>
    <row r="63" spans="12:36">
      <c r="L63">
        <f t="shared" si="8"/>
        <v>169.35000000000002</v>
      </c>
      <c r="M63" s="5">
        <v>3387</v>
      </c>
      <c r="N63" s="3">
        <v>2.2539000000000001E-4</v>
      </c>
      <c r="O63" s="5">
        <v>-5.5063109999999998E-3</v>
      </c>
      <c r="P63" s="3">
        <v>1.1641E-10</v>
      </c>
      <c r="Q63" s="3">
        <v>1.8776354399999999E-5</v>
      </c>
      <c r="R63">
        <f t="shared" si="9"/>
        <v>0.70000000000000007</v>
      </c>
      <c r="S63">
        <v>70</v>
      </c>
      <c r="AE63">
        <f t="shared" si="10"/>
        <v>0.69998939382047298</v>
      </c>
      <c r="AF63">
        <f t="shared" si="11"/>
        <v>69.998938843001213</v>
      </c>
      <c r="AG63" s="2">
        <f t="shared" si="16"/>
        <v>2.2538316650391171E-4</v>
      </c>
      <c r="AH63">
        <f t="shared" si="17"/>
        <v>-5.5062553515521102E-3</v>
      </c>
      <c r="AI63">
        <f t="shared" si="18"/>
        <v>0.70000000000000007</v>
      </c>
      <c r="AJ63">
        <f t="shared" si="19"/>
        <v>70</v>
      </c>
    </row>
    <row r="64" spans="12:36">
      <c r="L64">
        <f t="shared" si="8"/>
        <v>169.65</v>
      </c>
      <c r="M64" s="5">
        <v>3393</v>
      </c>
      <c r="N64" s="3">
        <v>2.2531999999999999E-4</v>
      </c>
      <c r="O64" s="5">
        <v>6.0164169999999996E-3</v>
      </c>
      <c r="P64" s="3">
        <v>1.1631E-10</v>
      </c>
      <c r="Q64" s="3">
        <v>3.2617197599999998E-5</v>
      </c>
      <c r="R64">
        <f t="shared" si="9"/>
        <v>0.70000000000000007</v>
      </c>
      <c r="S64">
        <v>70</v>
      </c>
      <c r="AE64">
        <f t="shared" si="10"/>
        <v>0.69998733772957589</v>
      </c>
      <c r="AF64">
        <f t="shared" si="11"/>
        <v>69.998733129819712</v>
      </c>
      <c r="AG64" s="2">
        <f t="shared" si="16"/>
        <v>2.2531184432554414E-4</v>
      </c>
      <c r="AH64">
        <f t="shared" si="17"/>
        <v>6.0163444089459698E-3</v>
      </c>
      <c r="AI64">
        <f t="shared" si="18"/>
        <v>0.70000000000000007</v>
      </c>
      <c r="AJ64">
        <f t="shared" si="19"/>
        <v>70</v>
      </c>
    </row>
    <row r="65" spans="12:36">
      <c r="L65">
        <f t="shared" si="8"/>
        <v>170.20000000000002</v>
      </c>
      <c r="M65" s="5">
        <v>3404</v>
      </c>
      <c r="N65" s="3">
        <v>2.2477E-4</v>
      </c>
      <c r="O65" s="5">
        <v>3.1119673E-2</v>
      </c>
      <c r="P65" s="3">
        <v>1.1545999999999999E-10</v>
      </c>
      <c r="Q65" s="3">
        <v>3.5484164999999999E-5</v>
      </c>
      <c r="R65">
        <f t="shared" si="9"/>
        <v>0.70000000000000007</v>
      </c>
      <c r="S65">
        <v>70</v>
      </c>
      <c r="AE65">
        <f t="shared" si="10"/>
        <v>0.69966146490410641</v>
      </c>
      <c r="AF65">
        <f t="shared" si="11"/>
        <v>69.966129407424944</v>
      </c>
      <c r="AG65" s="2">
        <f t="shared" si="16"/>
        <v>2.2455253567896756E-4</v>
      </c>
      <c r="AH65">
        <f t="shared" si="17"/>
        <v>3.1109633049544484E-2</v>
      </c>
      <c r="AI65">
        <f t="shared" si="18"/>
        <v>0.70000000000000007</v>
      </c>
      <c r="AJ65">
        <f t="shared" si="19"/>
        <v>70</v>
      </c>
    </row>
    <row r="66" spans="12:36">
      <c r="L66">
        <f t="shared" si="8"/>
        <v>169.85000000000002</v>
      </c>
      <c r="M66" s="5">
        <v>3397</v>
      </c>
      <c r="N66" s="3">
        <v>2.2536E-4</v>
      </c>
      <c r="O66" s="5">
        <v>-1.9810834999999999E-2</v>
      </c>
      <c r="P66" s="3">
        <v>1.1636999999999999E-10</v>
      </c>
      <c r="Q66" s="3">
        <v>2.7638419899999999E-5</v>
      </c>
      <c r="R66">
        <f t="shared" si="9"/>
        <v>0.70000000000000007</v>
      </c>
      <c r="S66">
        <v>70</v>
      </c>
      <c r="AE66">
        <f t="shared" si="10"/>
        <v>0.69986274590094233</v>
      </c>
      <c r="AF66">
        <f t="shared" si="11"/>
        <v>69.986267620600714</v>
      </c>
      <c r="AG66" s="2">
        <f t="shared" ref="AG66:AG97" si="20">N66*(COS(AH66))^2</f>
        <v>2.2527158784387628E-4</v>
      </c>
      <c r="AH66">
        <f t="shared" ref="AH66:AH101" si="21">ATAN(O66)</f>
        <v>-1.9808243896051417E-2</v>
      </c>
      <c r="AI66">
        <f t="shared" ref="AI66:AI101" si="22">R66</f>
        <v>0.70000000000000007</v>
      </c>
      <c r="AJ66">
        <f t="shared" ref="AJ66:AJ101" si="23">S66</f>
        <v>70</v>
      </c>
    </row>
    <row r="67" spans="12:36">
      <c r="L67">
        <f t="shared" ref="L67:L101" si="24">0.05*M67</f>
        <v>170.25</v>
      </c>
      <c r="M67" s="5">
        <v>3405</v>
      </c>
      <c r="N67" s="3">
        <v>2.2442999999999999E-4</v>
      </c>
      <c r="O67" s="5">
        <v>5.4928176000000002E-2</v>
      </c>
      <c r="P67" s="3">
        <v>1.1493E-10</v>
      </c>
      <c r="Q67" s="3">
        <v>2.4813398300000001E-5</v>
      </c>
      <c r="R67">
        <f t="shared" ref="R67:R101" si="25">0.01*S67</f>
        <v>0.70000000000000007</v>
      </c>
      <c r="S67">
        <v>70</v>
      </c>
      <c r="AE67">
        <f t="shared" ref="AE67:AE101" si="26">SQRT((AI67*COS(AH67))^2+(AJ67*SIN(AH67)*AG67)^2)</f>
        <v>0.69894692483985721</v>
      </c>
      <c r="AF67">
        <f t="shared" ref="AF67:AF101" si="27">AJ67*COS(AH67)</f>
        <v>69.894639694284166</v>
      </c>
      <c r="AG67" s="2">
        <f t="shared" si="20"/>
        <v>2.2375490805582636E-4</v>
      </c>
      <c r="AH67">
        <f t="shared" si="21"/>
        <v>5.487303443701131E-2</v>
      </c>
      <c r="AI67">
        <f t="shared" si="22"/>
        <v>0.70000000000000007</v>
      </c>
      <c r="AJ67">
        <f t="shared" si="23"/>
        <v>70</v>
      </c>
    </row>
    <row r="68" spans="12:36">
      <c r="L68">
        <f t="shared" si="24"/>
        <v>168.8</v>
      </c>
      <c r="M68" s="5">
        <v>3376</v>
      </c>
      <c r="N68" s="3">
        <v>0.22506000000000001</v>
      </c>
      <c r="O68" s="5">
        <v>-0.106788523</v>
      </c>
      <c r="P68" s="3">
        <v>1.1591E-10</v>
      </c>
      <c r="Q68" s="3">
        <v>1.6652156799999999E-5</v>
      </c>
      <c r="R68">
        <f t="shared" si="25"/>
        <v>0.70000000000000007</v>
      </c>
      <c r="S68">
        <v>70</v>
      </c>
      <c r="AE68">
        <f t="shared" si="26"/>
        <v>1.7944840673984268</v>
      </c>
      <c r="AF68">
        <f t="shared" si="27"/>
        <v>69.604248994644138</v>
      </c>
      <c r="AG68" s="2">
        <f t="shared" si="20"/>
        <v>0.22252240156389402</v>
      </c>
      <c r="AH68">
        <f t="shared" si="21"/>
        <v>-0.10638534681842025</v>
      </c>
      <c r="AI68">
        <f t="shared" si="22"/>
        <v>0.70000000000000007</v>
      </c>
      <c r="AJ68">
        <f t="shared" si="23"/>
        <v>70</v>
      </c>
    </row>
    <row r="69" spans="12:36">
      <c r="L69">
        <f t="shared" si="24"/>
        <v>170.60000000000002</v>
      </c>
      <c r="M69" s="5">
        <v>3412</v>
      </c>
      <c r="N69" s="3">
        <v>2.2402000000000001E-4</v>
      </c>
      <c r="O69" s="5">
        <v>-0.10046008200000001</v>
      </c>
      <c r="P69" s="3">
        <v>1.1431E-10</v>
      </c>
      <c r="Q69" s="3">
        <v>2.76316841E-5</v>
      </c>
      <c r="R69">
        <f t="shared" si="25"/>
        <v>0.70000000000000007</v>
      </c>
      <c r="S69">
        <v>70</v>
      </c>
      <c r="AE69">
        <f t="shared" si="26"/>
        <v>0.69649596243679879</v>
      </c>
      <c r="AF69">
        <f t="shared" si="27"/>
        <v>69.649423371314668</v>
      </c>
      <c r="AG69" s="2">
        <f t="shared" si="20"/>
        <v>2.2178172821587863E-4</v>
      </c>
      <c r="AH69">
        <f t="shared" si="21"/>
        <v>-0.10012415844281643</v>
      </c>
      <c r="AI69">
        <f t="shared" si="22"/>
        <v>0.70000000000000007</v>
      </c>
      <c r="AJ69">
        <f t="shared" si="23"/>
        <v>70</v>
      </c>
    </row>
    <row r="70" spans="12:36">
      <c r="L70">
        <f t="shared" si="24"/>
        <v>169.25</v>
      </c>
      <c r="M70" s="5">
        <v>3385</v>
      </c>
      <c r="N70" s="3">
        <v>2.2468999999999999E-4</v>
      </c>
      <c r="O70" s="5">
        <v>2.7417243000000001E-2</v>
      </c>
      <c r="P70" s="3">
        <v>1.1534999999999999E-10</v>
      </c>
      <c r="Q70" s="3">
        <v>2.4265746100000001E-5</v>
      </c>
      <c r="R70">
        <f t="shared" si="25"/>
        <v>0.70000000000000007</v>
      </c>
      <c r="S70">
        <v>70</v>
      </c>
      <c r="AE70">
        <f t="shared" si="26"/>
        <v>0.69973718398748463</v>
      </c>
      <c r="AF70">
        <f t="shared" si="27"/>
        <v>69.973705141078383</v>
      </c>
      <c r="AG70" s="2">
        <f t="shared" si="20"/>
        <v>2.2452122622365663E-4</v>
      </c>
      <c r="AH70">
        <f t="shared" si="21"/>
        <v>2.7410376201982438E-2</v>
      </c>
      <c r="AI70">
        <f t="shared" si="22"/>
        <v>0.70000000000000007</v>
      </c>
      <c r="AJ70">
        <f t="shared" si="23"/>
        <v>70</v>
      </c>
    </row>
    <row r="71" spans="12:36">
      <c r="L71">
        <f t="shared" si="24"/>
        <v>170.3</v>
      </c>
      <c r="M71" s="5">
        <v>3406</v>
      </c>
      <c r="N71" s="3">
        <v>2.2487000000000001E-4</v>
      </c>
      <c r="O71" s="5">
        <v>2.8206557E-2</v>
      </c>
      <c r="P71" s="3">
        <v>1.1559999999999999E-10</v>
      </c>
      <c r="Q71" s="3">
        <v>3.56311393E-5</v>
      </c>
      <c r="R71">
        <f t="shared" si="25"/>
        <v>0.70000000000000007</v>
      </c>
      <c r="S71">
        <v>70</v>
      </c>
      <c r="AE71">
        <f t="shared" si="26"/>
        <v>0.69972184313045183</v>
      </c>
      <c r="AF71">
        <f t="shared" si="27"/>
        <v>69.972170260088191</v>
      </c>
      <c r="AG71" s="2">
        <f t="shared" si="20"/>
        <v>2.2469123343971543E-4</v>
      </c>
      <c r="AH71">
        <f t="shared" si="21"/>
        <v>2.8199080097292883E-2</v>
      </c>
      <c r="AI71">
        <f t="shared" si="22"/>
        <v>0.70000000000000007</v>
      </c>
      <c r="AJ71">
        <f t="shared" si="23"/>
        <v>70</v>
      </c>
    </row>
    <row r="72" spans="12:36">
      <c r="L72">
        <f t="shared" si="24"/>
        <v>193.85000000000002</v>
      </c>
      <c r="M72" s="5">
        <v>3877</v>
      </c>
      <c r="N72" s="3">
        <v>2.2539000000000001E-4</v>
      </c>
      <c r="O72" s="5">
        <v>-1.1267309E-2</v>
      </c>
      <c r="P72" s="3">
        <v>1.1641E-10</v>
      </c>
      <c r="Q72" s="3">
        <v>1.9125518499999999E-5</v>
      </c>
      <c r="R72">
        <f t="shared" si="25"/>
        <v>0.8</v>
      </c>
      <c r="S72">
        <v>80</v>
      </c>
      <c r="W72">
        <f>SQRT(Y72^2+X72^2)</f>
        <v>2.4276502639849923E-6</v>
      </c>
      <c r="X72" s="2">
        <f>AVERAGE(P72:P81)</f>
        <v>1.1583199999999999E-10</v>
      </c>
      <c r="Y72" s="2">
        <f>STDEV(Q72:Q81)/SQRT(10)</f>
        <v>2.42765026122161E-6</v>
      </c>
      <c r="Z72" s="2">
        <f>AVERAGE(Q72:Q81)</f>
        <v>2.5629686299999999E-5</v>
      </c>
      <c r="AA72">
        <f t="shared" ref="AA72:AA92" si="28">SQRT(AC72^2+AB72^2)</f>
        <v>0.8004301375437175</v>
      </c>
      <c r="AB72">
        <f t="shared" ref="AB72:AB92" si="29">AVERAGE(AE72:AE81)</f>
        <v>0.79925070208317373</v>
      </c>
      <c r="AC72">
        <f t="shared" ref="AC72:AC92" si="30">STDEV(AF72:AF81)/SQRT(10)</f>
        <v>4.343639381680383E-2</v>
      </c>
      <c r="AD72">
        <f>AVERAGE(AF72:AF81)</f>
        <v>79.925032845727614</v>
      </c>
      <c r="AE72">
        <f t="shared" si="26"/>
        <v>0.79994924972255288</v>
      </c>
      <c r="AF72">
        <f t="shared" si="27"/>
        <v>79.994922393371027</v>
      </c>
      <c r="AG72" s="2">
        <f t="shared" si="20"/>
        <v>2.2536138986402004E-4</v>
      </c>
      <c r="AH72">
        <f t="shared" si="21"/>
        <v>-1.126683223289791E-2</v>
      </c>
      <c r="AI72">
        <f t="shared" si="22"/>
        <v>0.8</v>
      </c>
      <c r="AJ72">
        <f t="shared" si="23"/>
        <v>80</v>
      </c>
    </row>
    <row r="73" spans="12:36">
      <c r="L73">
        <f t="shared" si="24"/>
        <v>194.5</v>
      </c>
      <c r="M73" s="5">
        <v>3890</v>
      </c>
      <c r="N73" s="3">
        <v>2.2537999999999999E-4</v>
      </c>
      <c r="O73" s="5">
        <v>2.0132553000000001E-2</v>
      </c>
      <c r="P73" s="3">
        <v>1.1641E-10</v>
      </c>
      <c r="Q73" s="3">
        <v>3.1363233599999998E-5</v>
      </c>
      <c r="R73">
        <f t="shared" si="25"/>
        <v>0.8</v>
      </c>
      <c r="S73">
        <v>80</v>
      </c>
      <c r="AE73">
        <f t="shared" si="26"/>
        <v>0.79983800366377034</v>
      </c>
      <c r="AF73">
        <f t="shared" si="27"/>
        <v>79.983792139245523</v>
      </c>
      <c r="AG73" s="2">
        <f t="shared" si="20"/>
        <v>2.2528868605953874E-4</v>
      </c>
      <c r="AH73">
        <f t="shared" si="21"/>
        <v>2.0129833621251071E-2</v>
      </c>
      <c r="AI73">
        <f t="shared" si="22"/>
        <v>0.8</v>
      </c>
      <c r="AJ73">
        <f t="shared" si="23"/>
        <v>80</v>
      </c>
    </row>
    <row r="74" spans="12:36">
      <c r="L74">
        <f t="shared" si="24"/>
        <v>194.10000000000002</v>
      </c>
      <c r="M74" s="5">
        <v>3882</v>
      </c>
      <c r="N74" s="3">
        <v>2.2405E-4</v>
      </c>
      <c r="O74" s="5">
        <v>9.5119640000000005E-2</v>
      </c>
      <c r="P74" s="3">
        <v>1.1435E-10</v>
      </c>
      <c r="Q74" s="3">
        <v>2.3543388999999999E-5</v>
      </c>
      <c r="R74">
        <f t="shared" si="25"/>
        <v>0.8</v>
      </c>
      <c r="S74">
        <v>80</v>
      </c>
      <c r="AE74">
        <f t="shared" si="26"/>
        <v>0.79640705271068934</v>
      </c>
      <c r="AF74">
        <f t="shared" si="27"/>
        <v>79.640527643444386</v>
      </c>
      <c r="AG74" s="2">
        <f t="shared" si="20"/>
        <v>2.2204102918550655E-4</v>
      </c>
      <c r="AH74">
        <f t="shared" si="21"/>
        <v>9.4834314558940036E-2</v>
      </c>
      <c r="AI74">
        <f t="shared" si="22"/>
        <v>0.8</v>
      </c>
      <c r="AJ74">
        <f t="shared" si="23"/>
        <v>80</v>
      </c>
    </row>
    <row r="75" spans="12:36">
      <c r="L75">
        <f t="shared" si="24"/>
        <v>194.65</v>
      </c>
      <c r="M75" s="5">
        <v>3893</v>
      </c>
      <c r="N75" s="3">
        <v>2.2539000000000001E-4</v>
      </c>
      <c r="O75" s="5">
        <v>-3.2991930000000002E-3</v>
      </c>
      <c r="P75" s="3">
        <v>1.1641E-10</v>
      </c>
      <c r="Q75" s="3">
        <v>3.0678089400000003E-5</v>
      </c>
      <c r="R75">
        <f t="shared" si="25"/>
        <v>0.8</v>
      </c>
      <c r="S75">
        <v>80</v>
      </c>
      <c r="AE75">
        <f t="shared" si="26"/>
        <v>0.79999564837749604</v>
      </c>
      <c r="AF75">
        <f t="shared" si="27"/>
        <v>79.999564616576194</v>
      </c>
      <c r="AG75" s="2">
        <f t="shared" si="20"/>
        <v>2.2538754672992846E-4</v>
      </c>
      <c r="AH75">
        <f t="shared" si="21"/>
        <v>-3.2991810298642556E-3</v>
      </c>
      <c r="AI75">
        <f t="shared" si="22"/>
        <v>0.8</v>
      </c>
      <c r="AJ75">
        <f t="shared" si="23"/>
        <v>80</v>
      </c>
    </row>
    <row r="76" spans="12:36">
      <c r="L76">
        <f t="shared" si="24"/>
        <v>190.8</v>
      </c>
      <c r="M76" s="5">
        <v>3816</v>
      </c>
      <c r="N76" s="3">
        <v>2.2533000000000001E-4</v>
      </c>
      <c r="O76" s="5">
        <v>-2.7371165999999999E-2</v>
      </c>
      <c r="P76" s="3">
        <v>1.1632000000000001E-10</v>
      </c>
      <c r="Q76" s="3">
        <v>1.4009080599999999E-5</v>
      </c>
      <c r="R76">
        <f t="shared" si="25"/>
        <v>0.8</v>
      </c>
      <c r="S76">
        <v>80</v>
      </c>
      <c r="AE76">
        <f t="shared" si="26"/>
        <v>0.79970064785501271</v>
      </c>
      <c r="AF76">
        <f t="shared" si="27"/>
        <v>79.970049598519466</v>
      </c>
      <c r="AG76" s="2">
        <f t="shared" si="20"/>
        <v>2.251613134832023E-4</v>
      </c>
      <c r="AH76">
        <f t="shared" si="21"/>
        <v>-2.7364333754197428E-2</v>
      </c>
      <c r="AI76">
        <f t="shared" si="22"/>
        <v>0.8</v>
      </c>
      <c r="AJ76">
        <f t="shared" si="23"/>
        <v>80</v>
      </c>
    </row>
    <row r="77" spans="12:36">
      <c r="L77">
        <f t="shared" si="24"/>
        <v>191.9</v>
      </c>
      <c r="M77" s="5">
        <v>3838</v>
      </c>
      <c r="N77" s="3">
        <v>2.2539000000000001E-4</v>
      </c>
      <c r="O77" s="5">
        <v>5.0857569999999998E-3</v>
      </c>
      <c r="P77" s="3">
        <v>1.1642E-10</v>
      </c>
      <c r="Q77" s="3">
        <v>2.25028089E-5</v>
      </c>
      <c r="R77">
        <f t="shared" si="25"/>
        <v>0.8</v>
      </c>
      <c r="S77">
        <v>80</v>
      </c>
      <c r="AE77">
        <f t="shared" si="26"/>
        <v>0.79998965948646905</v>
      </c>
      <c r="AF77">
        <f t="shared" si="27"/>
        <v>79.998965423098866</v>
      </c>
      <c r="AG77" s="2">
        <f t="shared" si="20"/>
        <v>2.2538417045550108E-4</v>
      </c>
      <c r="AH77">
        <f t="shared" si="21"/>
        <v>5.0857131531072469E-3</v>
      </c>
      <c r="AI77">
        <f t="shared" si="22"/>
        <v>0.8</v>
      </c>
      <c r="AJ77">
        <f t="shared" si="23"/>
        <v>80</v>
      </c>
    </row>
    <row r="78" spans="12:36">
      <c r="L78">
        <f t="shared" si="24"/>
        <v>195.05</v>
      </c>
      <c r="M78" s="5">
        <v>3901</v>
      </c>
      <c r="N78" s="3">
        <v>2.2539000000000001E-4</v>
      </c>
      <c r="O78" s="5">
        <v>8.8095397000000006E-2</v>
      </c>
      <c r="P78" s="3">
        <v>1.1641E-10</v>
      </c>
      <c r="Q78" s="3">
        <v>3.0875988199999998E-5</v>
      </c>
      <c r="R78">
        <f t="shared" si="25"/>
        <v>0.8</v>
      </c>
      <c r="S78">
        <v>80</v>
      </c>
      <c r="AE78">
        <f t="shared" si="26"/>
        <v>0.79691518016761353</v>
      </c>
      <c r="AF78">
        <f t="shared" si="27"/>
        <v>79.691363334098654</v>
      </c>
      <c r="AG78" s="2">
        <f t="shared" si="20"/>
        <v>2.2365426421605718E-4</v>
      </c>
      <c r="AH78">
        <f t="shared" si="21"/>
        <v>8.786855546093697E-2</v>
      </c>
      <c r="AI78">
        <f t="shared" si="22"/>
        <v>0.8</v>
      </c>
      <c r="AJ78">
        <f t="shared" si="23"/>
        <v>80</v>
      </c>
    </row>
    <row r="79" spans="12:36">
      <c r="L79">
        <f t="shared" si="24"/>
        <v>194.65</v>
      </c>
      <c r="M79" s="5">
        <v>3893</v>
      </c>
      <c r="N79" s="3">
        <v>2.2539000000000001E-4</v>
      </c>
      <c r="O79" s="5">
        <v>-1.2020336E-2</v>
      </c>
      <c r="P79" s="3">
        <v>1.1642E-10</v>
      </c>
      <c r="Q79" s="3">
        <v>4.0020109699999999E-5</v>
      </c>
      <c r="R79">
        <f t="shared" si="25"/>
        <v>0.8</v>
      </c>
      <c r="S79">
        <v>80</v>
      </c>
      <c r="AE79">
        <f t="shared" si="26"/>
        <v>0.79994224022113292</v>
      </c>
      <c r="AF79">
        <f t="shared" si="27"/>
        <v>79.994221087130086</v>
      </c>
      <c r="AG79" s="2">
        <f t="shared" si="20"/>
        <v>2.2535743844681361E-4</v>
      </c>
      <c r="AH79">
        <f t="shared" si="21"/>
        <v>-1.2019757116834902E-2</v>
      </c>
      <c r="AI79">
        <f t="shared" si="22"/>
        <v>0.8</v>
      </c>
      <c r="AJ79">
        <f t="shared" si="23"/>
        <v>80</v>
      </c>
    </row>
    <row r="80" spans="12:36">
      <c r="L80">
        <f t="shared" si="24"/>
        <v>194.9</v>
      </c>
      <c r="M80" s="5">
        <v>3898</v>
      </c>
      <c r="N80" s="3">
        <v>2.2534000000000001E-4</v>
      </c>
      <c r="O80" s="5">
        <v>-2.0083973000000001E-2</v>
      </c>
      <c r="P80" s="3">
        <v>1.1634E-10</v>
      </c>
      <c r="Q80" s="3">
        <v>2.53223388E-5</v>
      </c>
      <c r="R80">
        <f t="shared" si="25"/>
        <v>0.8</v>
      </c>
      <c r="S80">
        <v>80</v>
      </c>
      <c r="AE80">
        <f t="shared" si="26"/>
        <v>0.79983878425233645</v>
      </c>
      <c r="AF80">
        <f t="shared" si="27"/>
        <v>79.983870240624469</v>
      </c>
      <c r="AG80" s="2">
        <f t="shared" si="20"/>
        <v>2.2524914216095067E-4</v>
      </c>
      <c r="AH80">
        <f t="shared" si="21"/>
        <v>-2.00812732562674E-2</v>
      </c>
      <c r="AI80">
        <f t="shared" si="22"/>
        <v>0.8</v>
      </c>
      <c r="AJ80">
        <f t="shared" si="23"/>
        <v>80</v>
      </c>
    </row>
    <row r="81" spans="12:36">
      <c r="L81">
        <f t="shared" si="24"/>
        <v>195.3</v>
      </c>
      <c r="M81" s="5">
        <v>3906</v>
      </c>
      <c r="N81" s="3">
        <v>2.2306999999999999E-4</v>
      </c>
      <c r="O81" s="5">
        <v>1.3180406E-2</v>
      </c>
      <c r="P81" s="3">
        <v>1.1283E-10</v>
      </c>
      <c r="Q81" s="3">
        <v>1.8856306299999999E-5</v>
      </c>
      <c r="R81">
        <f t="shared" si="25"/>
        <v>0.8</v>
      </c>
      <c r="S81">
        <v>80</v>
      </c>
      <c r="AE81">
        <f t="shared" si="26"/>
        <v>0.79993055437466332</v>
      </c>
      <c r="AF81">
        <f t="shared" si="27"/>
        <v>79.99305198116744</v>
      </c>
      <c r="AG81" s="2">
        <f t="shared" si="20"/>
        <v>2.2303125431858434E-4</v>
      </c>
      <c r="AH81">
        <f t="shared" si="21"/>
        <v>1.3179642832539572E-2</v>
      </c>
      <c r="AI81">
        <f t="shared" si="22"/>
        <v>0.8</v>
      </c>
      <c r="AJ81">
        <f t="shared" si="23"/>
        <v>80</v>
      </c>
    </row>
    <row r="82" spans="12:36">
      <c r="L82">
        <f t="shared" si="24"/>
        <v>218.3</v>
      </c>
      <c r="M82" s="5">
        <v>4366</v>
      </c>
      <c r="N82" s="3">
        <v>2.2539000000000001E-4</v>
      </c>
      <c r="O82" s="5">
        <v>3.8868147999999998E-2</v>
      </c>
      <c r="P82" s="3">
        <v>1.1642E-10</v>
      </c>
      <c r="Q82" s="3">
        <v>9.0983912699999999E-6</v>
      </c>
      <c r="R82">
        <f t="shared" si="25"/>
        <v>0.9</v>
      </c>
      <c r="S82">
        <v>90</v>
      </c>
      <c r="W82">
        <f>SQRT(Y82^2+X82^2)</f>
        <v>2.3694138987710066E-6</v>
      </c>
      <c r="X82" s="2">
        <f>AVERAGE(P82:P91)</f>
        <v>1.1557099999999999E-10</v>
      </c>
      <c r="Y82" s="2">
        <f>STDEV(Q82:Q91)/SQRT(10)</f>
        <v>2.3694138959524498E-6</v>
      </c>
      <c r="Z82" s="2">
        <f>AVERAGE(Q82:Q91)</f>
        <v>1.7416609764000001E-5</v>
      </c>
      <c r="AA82">
        <f t="shared" si="28"/>
        <v>0.8997769942024304</v>
      </c>
      <c r="AB82">
        <f t="shared" si="29"/>
        <v>0.89940455981967682</v>
      </c>
      <c r="AC82">
        <f t="shared" si="30"/>
        <v>2.5885846934835931E-2</v>
      </c>
      <c r="AD82">
        <f>AVERAGE(AF82:AF91)</f>
        <v>89.940426131093091</v>
      </c>
      <c r="AE82">
        <f t="shared" si="26"/>
        <v>0.89932128355147756</v>
      </c>
      <c r="AF82">
        <f t="shared" si="27"/>
        <v>89.932093949448117</v>
      </c>
      <c r="AG82" s="2">
        <f t="shared" si="20"/>
        <v>2.2505000953992757E-4</v>
      </c>
      <c r="AH82">
        <f t="shared" si="21"/>
        <v>3.8848592592383879E-2</v>
      </c>
      <c r="AI82">
        <f t="shared" si="22"/>
        <v>0.9</v>
      </c>
      <c r="AJ82">
        <f t="shared" si="23"/>
        <v>90</v>
      </c>
    </row>
    <row r="83" spans="12:36">
      <c r="L83">
        <f t="shared" si="24"/>
        <v>217.8</v>
      </c>
      <c r="M83" s="5">
        <v>4356</v>
      </c>
      <c r="N83" s="3">
        <v>2.2404E-4</v>
      </c>
      <c r="O83" s="5">
        <v>3.4236270999999999E-2</v>
      </c>
      <c r="P83" s="3">
        <v>1.1432E-10</v>
      </c>
      <c r="Q83" s="3">
        <v>1.9728751799999999E-5</v>
      </c>
      <c r="R83">
        <f t="shared" si="25"/>
        <v>0.9</v>
      </c>
      <c r="S83">
        <v>90</v>
      </c>
      <c r="AE83">
        <f t="shared" si="26"/>
        <v>0.89947327219158613</v>
      </c>
      <c r="AF83">
        <f t="shared" si="27"/>
        <v>89.947300821547984</v>
      </c>
      <c r="AG83" s="2">
        <f t="shared" si="20"/>
        <v>2.2377770517226935E-4</v>
      </c>
      <c r="AH83">
        <f t="shared" si="21"/>
        <v>3.4222904034350833E-2</v>
      </c>
      <c r="AI83">
        <f t="shared" si="22"/>
        <v>0.9</v>
      </c>
      <c r="AJ83">
        <f t="shared" si="23"/>
        <v>90</v>
      </c>
    </row>
    <row r="84" spans="12:36">
      <c r="L84">
        <f t="shared" si="24"/>
        <v>218.75</v>
      </c>
      <c r="M84" s="5">
        <v>4375</v>
      </c>
      <c r="N84" s="3">
        <v>2.2533000000000001E-4</v>
      </c>
      <c r="O84" s="5">
        <v>1.1491612999999999E-2</v>
      </c>
      <c r="P84" s="3">
        <v>1.1632000000000001E-10</v>
      </c>
      <c r="Q84" s="3">
        <v>6.5708886699999998E-6</v>
      </c>
      <c r="R84">
        <f t="shared" si="25"/>
        <v>0.9</v>
      </c>
      <c r="S84">
        <v>90</v>
      </c>
      <c r="AE84">
        <f t="shared" si="26"/>
        <v>0.89994061032146988</v>
      </c>
      <c r="AF84">
        <f t="shared" si="27"/>
        <v>89.994058015884349</v>
      </c>
      <c r="AG84" s="2">
        <f t="shared" si="20"/>
        <v>2.2530024748706489E-4</v>
      </c>
      <c r="AH84">
        <f t="shared" si="21"/>
        <v>1.1491107190115571E-2</v>
      </c>
      <c r="AI84">
        <f t="shared" si="22"/>
        <v>0.9</v>
      </c>
      <c r="AJ84">
        <f t="shared" si="23"/>
        <v>90</v>
      </c>
    </row>
    <row r="85" spans="12:36">
      <c r="L85">
        <f t="shared" si="24"/>
        <v>220.35000000000002</v>
      </c>
      <c r="M85" s="5">
        <v>4407</v>
      </c>
      <c r="N85" s="3">
        <v>2.2483E-4</v>
      </c>
      <c r="O85" s="5">
        <v>-8.9930240000000005E-3</v>
      </c>
      <c r="P85" s="3">
        <v>1.1554E-10</v>
      </c>
      <c r="Q85" s="3">
        <v>2.0405996100000001E-5</v>
      </c>
      <c r="R85">
        <f t="shared" si="25"/>
        <v>0.9</v>
      </c>
      <c r="S85">
        <v>90</v>
      </c>
      <c r="AE85">
        <f t="shared" si="26"/>
        <v>0.89996362708370026</v>
      </c>
      <c r="AF85">
        <f t="shared" si="27"/>
        <v>89.996360869103228</v>
      </c>
      <c r="AG85" s="2">
        <f t="shared" si="20"/>
        <v>2.2481181846093471E-4</v>
      </c>
      <c r="AH85">
        <f t="shared" si="21"/>
        <v>-8.9927815763815536E-3</v>
      </c>
      <c r="AI85">
        <f t="shared" si="22"/>
        <v>0.9</v>
      </c>
      <c r="AJ85">
        <f t="shared" si="23"/>
        <v>90</v>
      </c>
    </row>
    <row r="86" spans="12:36">
      <c r="L86">
        <f t="shared" si="24"/>
        <v>219.5</v>
      </c>
      <c r="M86" s="5">
        <v>4390</v>
      </c>
      <c r="N86" s="3">
        <v>2.2384999999999999E-4</v>
      </c>
      <c r="O86" s="5">
        <v>-2.825583E-3</v>
      </c>
      <c r="P86" s="3">
        <v>1.1404E-10</v>
      </c>
      <c r="Q86" s="3">
        <v>1.22068441E-5</v>
      </c>
      <c r="R86">
        <f t="shared" si="25"/>
        <v>0.9</v>
      </c>
      <c r="S86">
        <v>90</v>
      </c>
      <c r="AE86">
        <f t="shared" si="26"/>
        <v>0.89999640905808831</v>
      </c>
      <c r="AF86">
        <f t="shared" si="27"/>
        <v>89.999640725783266</v>
      </c>
      <c r="AG86" s="2">
        <f t="shared" si="20"/>
        <v>2.2384821281393571E-4</v>
      </c>
      <c r="AH86">
        <f t="shared" si="21"/>
        <v>-2.8255754802938159E-3</v>
      </c>
      <c r="AI86">
        <f t="shared" si="22"/>
        <v>0.9</v>
      </c>
      <c r="AJ86">
        <f t="shared" si="23"/>
        <v>90</v>
      </c>
    </row>
    <row r="87" spans="12:36">
      <c r="L87">
        <f t="shared" si="24"/>
        <v>219.4</v>
      </c>
      <c r="M87" s="5">
        <v>4388</v>
      </c>
      <c r="N87" s="3">
        <v>2.253E-4</v>
      </c>
      <c r="O87" s="5">
        <v>3.8793683000000002E-2</v>
      </c>
      <c r="P87" s="3">
        <v>1.1629000000000001E-10</v>
      </c>
      <c r="Q87" s="3">
        <v>1.72993005E-5</v>
      </c>
      <c r="R87">
        <f t="shared" si="25"/>
        <v>0.9</v>
      </c>
      <c r="S87">
        <v>90</v>
      </c>
      <c r="AE87">
        <f t="shared" si="26"/>
        <v>0.89932387848050654</v>
      </c>
      <c r="AF87">
        <f t="shared" si="27"/>
        <v>89.932353600927968</v>
      </c>
      <c r="AG87" s="2">
        <f t="shared" si="20"/>
        <v>2.2496144431022067E-4</v>
      </c>
      <c r="AH87">
        <f t="shared" si="21"/>
        <v>3.8774239704676125E-2</v>
      </c>
      <c r="AI87">
        <f t="shared" si="22"/>
        <v>0.9</v>
      </c>
      <c r="AJ87">
        <f t="shared" si="23"/>
        <v>90</v>
      </c>
    </row>
    <row r="88" spans="12:36">
      <c r="L88">
        <f t="shared" si="24"/>
        <v>219.4</v>
      </c>
      <c r="M88" s="5">
        <v>4388</v>
      </c>
      <c r="N88" s="3">
        <v>2.2539000000000001E-4</v>
      </c>
      <c r="O88" s="5">
        <v>6.2566829999999999E-3</v>
      </c>
      <c r="P88" s="3">
        <v>1.1641E-10</v>
      </c>
      <c r="Q88" s="3">
        <v>2.53096314E-5</v>
      </c>
      <c r="R88">
        <f t="shared" si="25"/>
        <v>0.9</v>
      </c>
      <c r="S88">
        <v>90</v>
      </c>
      <c r="AE88">
        <f t="shared" si="26"/>
        <v>0.89998239372823374</v>
      </c>
      <c r="AF88">
        <f t="shared" si="27"/>
        <v>89.998238478020028</v>
      </c>
      <c r="AG88" s="2">
        <f t="shared" si="20"/>
        <v>2.2538117720991905E-4</v>
      </c>
      <c r="AH88">
        <f t="shared" si="21"/>
        <v>6.2566013603752536E-3</v>
      </c>
      <c r="AI88">
        <f t="shared" si="22"/>
        <v>0.9</v>
      </c>
      <c r="AJ88">
        <f t="shared" si="23"/>
        <v>90</v>
      </c>
    </row>
    <row r="89" spans="12:36">
      <c r="L89">
        <f t="shared" si="24"/>
        <v>219.55</v>
      </c>
      <c r="M89" s="5">
        <v>4391</v>
      </c>
      <c r="N89" s="3">
        <v>2.2494999999999999E-4</v>
      </c>
      <c r="O89" s="5">
        <v>5.6391664000000001E-2</v>
      </c>
      <c r="P89" s="3">
        <v>1.1574000000000001E-10</v>
      </c>
      <c r="Q89" s="3">
        <v>2.1327447E-5</v>
      </c>
      <c r="R89">
        <f t="shared" si="25"/>
        <v>0.9</v>
      </c>
      <c r="S89">
        <v>90</v>
      </c>
      <c r="AE89">
        <f t="shared" si="26"/>
        <v>0.89857311346324176</v>
      </c>
      <c r="AF89">
        <f t="shared" si="27"/>
        <v>89.857239506217169</v>
      </c>
      <c r="AG89" s="2">
        <f t="shared" si="20"/>
        <v>2.2423692215467817E-4</v>
      </c>
      <c r="AH89">
        <f t="shared" si="21"/>
        <v>5.6332002258569734E-2</v>
      </c>
      <c r="AI89">
        <f t="shared" si="22"/>
        <v>0.9</v>
      </c>
      <c r="AJ89">
        <f t="shared" si="23"/>
        <v>90</v>
      </c>
    </row>
    <row r="90" spans="12:36">
      <c r="L90">
        <f t="shared" si="24"/>
        <v>219.15</v>
      </c>
      <c r="M90" s="5">
        <v>4383</v>
      </c>
      <c r="N90" s="3">
        <v>2.2395999999999999E-4</v>
      </c>
      <c r="O90" s="5">
        <v>-7.4959591000000006E-2</v>
      </c>
      <c r="P90" s="3">
        <v>1.1423E-10</v>
      </c>
      <c r="Q90" s="3">
        <v>3.03868837E-5</v>
      </c>
      <c r="R90">
        <f t="shared" si="25"/>
        <v>0.9</v>
      </c>
      <c r="S90">
        <v>90</v>
      </c>
      <c r="AE90">
        <f t="shared" si="26"/>
        <v>0.89748333355313004</v>
      </c>
      <c r="AF90">
        <f t="shared" si="27"/>
        <v>89.74820829372635</v>
      </c>
      <c r="AG90" s="2">
        <f t="shared" si="20"/>
        <v>2.2270861359969868E-4</v>
      </c>
      <c r="AH90">
        <f t="shared" si="21"/>
        <v>-7.4819664618898482E-2</v>
      </c>
      <c r="AI90">
        <f t="shared" si="22"/>
        <v>0.9</v>
      </c>
      <c r="AJ90">
        <f t="shared" si="23"/>
        <v>90</v>
      </c>
    </row>
    <row r="91" spans="12:36">
      <c r="L91">
        <f t="shared" si="24"/>
        <v>217.05</v>
      </c>
      <c r="M91" s="5">
        <v>4341</v>
      </c>
      <c r="N91" s="3">
        <v>2.2537999999999999E-4</v>
      </c>
      <c r="O91" s="5">
        <v>5.2344480000000001E-3</v>
      </c>
      <c r="P91" s="3">
        <v>1.1639999999999999E-10</v>
      </c>
      <c r="Q91" s="3">
        <v>1.18319631E-5</v>
      </c>
      <c r="R91">
        <f t="shared" si="25"/>
        <v>0.9</v>
      </c>
      <c r="S91">
        <v>90</v>
      </c>
      <c r="AE91">
        <f t="shared" si="26"/>
        <v>0.89998767676533531</v>
      </c>
      <c r="AF91">
        <f t="shared" si="27"/>
        <v>89.998767050272633</v>
      </c>
      <c r="AG91" s="2">
        <f t="shared" si="20"/>
        <v>2.253738248820858E-4</v>
      </c>
      <c r="AH91">
        <f t="shared" si="21"/>
        <v>5.23440019379438E-3</v>
      </c>
      <c r="AI91">
        <f t="shared" si="22"/>
        <v>0.9</v>
      </c>
      <c r="AJ91">
        <f t="shared" si="23"/>
        <v>90</v>
      </c>
    </row>
    <row r="92" spans="12:36">
      <c r="L92">
        <f t="shared" si="24"/>
        <v>243.55</v>
      </c>
      <c r="M92" s="5">
        <v>4871</v>
      </c>
      <c r="N92" s="3">
        <v>2.2537999999999999E-4</v>
      </c>
      <c r="O92" s="5">
        <v>5.9155158999999999E-2</v>
      </c>
      <c r="P92" s="3">
        <v>1.1639999999999999E-10</v>
      </c>
      <c r="Q92" s="3">
        <v>1.5756168100000001E-5</v>
      </c>
      <c r="R92">
        <f t="shared" si="25"/>
        <v>1</v>
      </c>
      <c r="S92">
        <v>100</v>
      </c>
      <c r="W92">
        <f>SQRT(Y92^2+X92^2)</f>
        <v>1.926634181023706E-6</v>
      </c>
      <c r="X92" s="2">
        <f>AVERAGE(P92:P101)</f>
        <v>1.1608199999999999E-10</v>
      </c>
      <c r="Y92" s="2">
        <f>STDEV(Q92:Q101)/SQRT(10)</f>
        <v>1.926634177526667E-6</v>
      </c>
      <c r="Z92" s="2">
        <f>AVERAGE(Q92:Q101)</f>
        <v>1.9680615046000002E-5</v>
      </c>
      <c r="AA92">
        <f t="shared" si="28"/>
        <v>0.99942636471672253</v>
      </c>
      <c r="AB92">
        <f t="shared" si="29"/>
        <v>0.99879768281223458</v>
      </c>
      <c r="AC92">
        <f t="shared" si="30"/>
        <v>3.5443579105308244E-2</v>
      </c>
      <c r="AD92">
        <f>AVERAGE(AF92:AF101)</f>
        <v>99.879707755610298</v>
      </c>
      <c r="AE92">
        <f t="shared" si="26"/>
        <v>0.99825579326566249</v>
      </c>
      <c r="AF92">
        <f t="shared" si="27"/>
        <v>99.825491223080036</v>
      </c>
      <c r="AG92" s="2">
        <f t="shared" si="20"/>
        <v>2.2459407059392895E-4</v>
      </c>
      <c r="AH92">
        <f t="shared" si="21"/>
        <v>5.9086302316981365E-2</v>
      </c>
      <c r="AI92">
        <f t="shared" si="22"/>
        <v>1</v>
      </c>
      <c r="AJ92">
        <f t="shared" si="23"/>
        <v>100</v>
      </c>
    </row>
    <row r="93" spans="12:36">
      <c r="L93">
        <f t="shared" si="24"/>
        <v>243.95000000000002</v>
      </c>
      <c r="M93" s="5">
        <v>4879</v>
      </c>
      <c r="N93" s="3">
        <v>2.251E-4</v>
      </c>
      <c r="O93" s="5">
        <v>3.868827E-3</v>
      </c>
      <c r="P93" s="3">
        <v>1.1597E-10</v>
      </c>
      <c r="Q93" s="3">
        <v>2.2861548100000001E-5</v>
      </c>
      <c r="R93">
        <f t="shared" si="25"/>
        <v>1</v>
      </c>
      <c r="S93">
        <v>100</v>
      </c>
      <c r="AE93">
        <f t="shared" si="26"/>
        <v>0.99999251996479099</v>
      </c>
      <c r="AF93">
        <f t="shared" si="27"/>
        <v>99.999251617283434</v>
      </c>
      <c r="AG93" s="2">
        <f t="shared" si="20"/>
        <v>2.2509663079361733E-4</v>
      </c>
      <c r="AH93">
        <f t="shared" si="21"/>
        <v>3.8688076975349288E-3</v>
      </c>
      <c r="AI93">
        <f t="shared" si="22"/>
        <v>1</v>
      </c>
      <c r="AJ93">
        <f t="shared" si="23"/>
        <v>100</v>
      </c>
    </row>
    <row r="94" spans="12:36">
      <c r="L94">
        <f t="shared" si="24"/>
        <v>243.4</v>
      </c>
      <c r="M94" s="5">
        <v>4868</v>
      </c>
      <c r="N94" s="3">
        <v>2.2516999999999999E-4</v>
      </c>
      <c r="O94" s="5">
        <v>-7.8190401000000007E-2</v>
      </c>
      <c r="P94" s="3">
        <v>1.1608E-10</v>
      </c>
      <c r="Q94" s="3">
        <v>2.9441762300000001E-5</v>
      </c>
      <c r="R94">
        <f t="shared" si="25"/>
        <v>1</v>
      </c>
      <c r="S94">
        <v>100</v>
      </c>
      <c r="AE94">
        <f t="shared" si="26"/>
        <v>0.99695860268018155</v>
      </c>
      <c r="AF94">
        <f t="shared" si="27"/>
        <v>99.695707623957858</v>
      </c>
      <c r="AG94" s="2">
        <f t="shared" si="20"/>
        <v>2.2380173464945486E-4</v>
      </c>
      <c r="AH94">
        <f t="shared" si="21"/>
        <v>-7.8031637746902652E-2</v>
      </c>
      <c r="AI94">
        <f t="shared" si="22"/>
        <v>1</v>
      </c>
      <c r="AJ94">
        <f t="shared" si="23"/>
        <v>100</v>
      </c>
    </row>
    <row r="95" spans="12:36">
      <c r="L95">
        <f t="shared" si="24"/>
        <v>242.10000000000002</v>
      </c>
      <c r="M95" s="5">
        <v>4842</v>
      </c>
      <c r="N95" s="3">
        <v>2.2472E-4</v>
      </c>
      <c r="O95" s="5">
        <v>-6.4313725000000002E-2</v>
      </c>
      <c r="P95" s="3">
        <v>1.1537E-10</v>
      </c>
      <c r="Q95" s="3">
        <v>1.59584542E-5</v>
      </c>
      <c r="R95">
        <f t="shared" si="25"/>
        <v>1</v>
      </c>
      <c r="S95">
        <v>100</v>
      </c>
      <c r="AE95">
        <f t="shared" si="26"/>
        <v>0.99793929974446727</v>
      </c>
      <c r="AF95">
        <f t="shared" si="27"/>
        <v>99.793826608153964</v>
      </c>
      <c r="AG95" s="2">
        <f t="shared" si="20"/>
        <v>2.2379432953549696E-4</v>
      </c>
      <c r="AH95">
        <f t="shared" si="21"/>
        <v>-6.4225271755244243E-2</v>
      </c>
      <c r="AI95">
        <f t="shared" si="22"/>
        <v>1</v>
      </c>
      <c r="AJ95">
        <f t="shared" si="23"/>
        <v>100</v>
      </c>
    </row>
    <row r="96" spans="12:36">
      <c r="L96">
        <f t="shared" si="24"/>
        <v>242.70000000000002</v>
      </c>
      <c r="M96" s="5">
        <v>4854</v>
      </c>
      <c r="N96" s="3">
        <v>2.2536999999999999E-4</v>
      </c>
      <c r="O96" s="5">
        <v>3.3632689999999999E-3</v>
      </c>
      <c r="P96" s="3">
        <v>1.1639E-10</v>
      </c>
      <c r="Q96" s="3">
        <v>1.8391969200000001E-5</v>
      </c>
      <c r="R96">
        <f t="shared" si="25"/>
        <v>1</v>
      </c>
      <c r="S96">
        <v>100</v>
      </c>
      <c r="AE96">
        <f t="shared" si="26"/>
        <v>0.99999434713138491</v>
      </c>
      <c r="AF96">
        <f t="shared" si="27"/>
        <v>99.999434425879826</v>
      </c>
      <c r="AG96" s="2">
        <f t="shared" si="20"/>
        <v>2.2536745073841973E-4</v>
      </c>
      <c r="AH96">
        <f t="shared" si="21"/>
        <v>3.3632563187924462E-3</v>
      </c>
      <c r="AI96">
        <f t="shared" si="22"/>
        <v>1</v>
      </c>
      <c r="AJ96">
        <f t="shared" si="23"/>
        <v>100</v>
      </c>
    </row>
    <row r="97" spans="12:36">
      <c r="L97">
        <f t="shared" si="24"/>
        <v>244.10000000000002</v>
      </c>
      <c r="M97" s="5">
        <v>4882</v>
      </c>
      <c r="N97" s="3">
        <v>2.2529000000000001E-4</v>
      </c>
      <c r="O97" s="5">
        <v>2.8633453E-2</v>
      </c>
      <c r="P97" s="3">
        <v>1.1625999999999999E-10</v>
      </c>
      <c r="Q97" s="3">
        <v>2.2322988999999999E-5</v>
      </c>
      <c r="R97">
        <f t="shared" si="25"/>
        <v>1</v>
      </c>
      <c r="S97">
        <v>100</v>
      </c>
      <c r="AE97">
        <f t="shared" si="26"/>
        <v>0.99959052222565026</v>
      </c>
      <c r="AF97">
        <f t="shared" si="27"/>
        <v>99.959031458545212</v>
      </c>
      <c r="AG97" s="2">
        <f t="shared" si="20"/>
        <v>2.2510544175906847E-4</v>
      </c>
      <c r="AH97">
        <f t="shared" si="21"/>
        <v>2.8625631566628468E-2</v>
      </c>
      <c r="AI97">
        <f t="shared" si="22"/>
        <v>1</v>
      </c>
      <c r="AJ97">
        <f t="shared" si="23"/>
        <v>100</v>
      </c>
    </row>
    <row r="98" spans="12:36">
      <c r="L98">
        <f t="shared" si="24"/>
        <v>243.85000000000002</v>
      </c>
      <c r="M98" s="5">
        <v>4877</v>
      </c>
      <c r="N98" s="3">
        <v>2.2467E-4</v>
      </c>
      <c r="O98" s="5">
        <v>-3.6306441000000002E-2</v>
      </c>
      <c r="P98" s="3">
        <v>1.1529E-10</v>
      </c>
      <c r="Q98" s="3">
        <v>7.25849986E-6</v>
      </c>
      <c r="R98">
        <f t="shared" si="25"/>
        <v>1</v>
      </c>
      <c r="S98">
        <v>100</v>
      </c>
      <c r="AE98">
        <f t="shared" si="26"/>
        <v>0.99934190362019892</v>
      </c>
      <c r="AF98">
        <f t="shared" si="27"/>
        <v>99.934157203340092</v>
      </c>
      <c r="AG98" s="2">
        <f t="shared" ref="AG98:AG101" si="31">N98*(COS(AH98))^2</f>
        <v>2.2437423937808645E-4</v>
      </c>
      <c r="AH98">
        <f t="shared" si="21"/>
        <v>-3.6290501067161494E-2</v>
      </c>
      <c r="AI98">
        <f t="shared" si="22"/>
        <v>1</v>
      </c>
      <c r="AJ98">
        <f t="shared" si="23"/>
        <v>100</v>
      </c>
    </row>
    <row r="99" spans="12:36">
      <c r="L99">
        <f t="shared" si="24"/>
        <v>236.20000000000002</v>
      </c>
      <c r="M99" s="5">
        <v>4724</v>
      </c>
      <c r="N99" s="3">
        <v>2.2539000000000001E-4</v>
      </c>
      <c r="O99" s="5">
        <v>2.2838773E-2</v>
      </c>
      <c r="P99" s="3">
        <v>1.1641E-10</v>
      </c>
      <c r="Q99" s="3">
        <v>1.77674028E-5</v>
      </c>
      <c r="R99">
        <f t="shared" si="25"/>
        <v>1</v>
      </c>
      <c r="S99">
        <v>100</v>
      </c>
      <c r="AE99">
        <f t="shared" si="26"/>
        <v>0.99973942952619999</v>
      </c>
      <c r="AF99">
        <f t="shared" si="27"/>
        <v>99.973929720829503</v>
      </c>
      <c r="AG99" s="2">
        <f t="shared" si="31"/>
        <v>2.2527249571439973E-4</v>
      </c>
      <c r="AH99">
        <f t="shared" si="21"/>
        <v>2.2834803268263926E-2</v>
      </c>
      <c r="AI99">
        <f t="shared" si="22"/>
        <v>1</v>
      </c>
      <c r="AJ99">
        <f t="shared" si="23"/>
        <v>100</v>
      </c>
    </row>
    <row r="100" spans="12:36">
      <c r="L100">
        <f t="shared" si="24"/>
        <v>243.3</v>
      </c>
      <c r="M100" s="5">
        <v>4866</v>
      </c>
      <c r="N100" s="3">
        <v>2.2536E-4</v>
      </c>
      <c r="O100" s="5">
        <v>-4.7957054999999998E-2</v>
      </c>
      <c r="P100" s="3">
        <v>1.1636999999999999E-10</v>
      </c>
      <c r="Q100" s="3">
        <v>2.22453418E-5</v>
      </c>
      <c r="R100">
        <f t="shared" si="25"/>
        <v>1</v>
      </c>
      <c r="S100">
        <v>100</v>
      </c>
      <c r="AE100">
        <f t="shared" si="26"/>
        <v>0.99885262086205429</v>
      </c>
      <c r="AF100">
        <f t="shared" si="27"/>
        <v>99.885204018540477</v>
      </c>
      <c r="AG100" s="2">
        <f t="shared" si="31"/>
        <v>2.2484288853441843E-4</v>
      </c>
      <c r="AH100">
        <f t="shared" si="21"/>
        <v>-4.792034050681826E-2</v>
      </c>
      <c r="AI100">
        <f t="shared" si="22"/>
        <v>1</v>
      </c>
      <c r="AJ100">
        <f t="shared" si="23"/>
        <v>100</v>
      </c>
    </row>
    <row r="101" spans="12:36">
      <c r="L101">
        <f t="shared" si="24"/>
        <v>243.60000000000002</v>
      </c>
      <c r="M101" s="5">
        <v>4872</v>
      </c>
      <c r="N101" s="3">
        <v>2.2531E-4</v>
      </c>
      <c r="O101" s="5">
        <v>7.3490858000000006E-2</v>
      </c>
      <c r="P101" s="3">
        <v>1.1628E-10</v>
      </c>
      <c r="Q101" s="3">
        <v>2.48020151E-5</v>
      </c>
      <c r="R101">
        <f t="shared" si="25"/>
        <v>1</v>
      </c>
      <c r="S101">
        <v>100</v>
      </c>
      <c r="AE101">
        <f t="shared" si="26"/>
        <v>0.99731178910175644</v>
      </c>
      <c r="AF101">
        <f t="shared" si="27"/>
        <v>99.73104365649273</v>
      </c>
      <c r="AG101" s="2">
        <f t="shared" si="31"/>
        <v>2.2409965876143151E-4</v>
      </c>
      <c r="AH101">
        <f t="shared" si="21"/>
        <v>7.3358979351693401E-2</v>
      </c>
      <c r="AI101">
        <f t="shared" si="22"/>
        <v>1</v>
      </c>
      <c r="AJ101">
        <f t="shared" si="23"/>
        <v>100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8"/>
  <sheetViews>
    <sheetView rightToLeft="1" zoomScale="130" zoomScaleNormal="130" workbookViewId="0">
      <selection activeCell="C1" sqref="C1"/>
    </sheetView>
  </sheetViews>
  <sheetFormatPr defaultRowHeight="13.8"/>
  <sheetData>
    <row r="1" spans="1:4">
      <c r="A1" t="s">
        <v>13</v>
      </c>
      <c r="B1" t="s">
        <v>3</v>
      </c>
      <c r="C1" t="s">
        <v>19</v>
      </c>
      <c r="D1" t="s">
        <v>53</v>
      </c>
    </row>
    <row r="2" spans="1:4">
      <c r="A2">
        <v>1.6674797618548897E-6</v>
      </c>
      <c r="B2">
        <v>1.9756743280000002E-4</v>
      </c>
      <c r="C2">
        <v>1.0014374534476084E-3</v>
      </c>
      <c r="D2">
        <v>0.10010133747940014</v>
      </c>
    </row>
    <row r="3" spans="1:4">
      <c r="A3">
        <v>2.3170284803510452E-6</v>
      </c>
      <c r="B3">
        <v>9.8049338729999978E-5</v>
      </c>
      <c r="C3">
        <v>5.0215670821064434E-4</v>
      </c>
      <c r="D3">
        <v>5.0098872064284462E-2</v>
      </c>
    </row>
    <row r="4" spans="1:4">
      <c r="A4">
        <v>2.9105543849414355E-6</v>
      </c>
      <c r="B4">
        <v>6.7604771919999992E-5</v>
      </c>
      <c r="C4">
        <v>3.3388461890460216E-4</v>
      </c>
      <c r="D4">
        <v>3.3363837434468656E-2</v>
      </c>
    </row>
    <row r="5" spans="1:4">
      <c r="A5">
        <v>2.2361109198207656E-6</v>
      </c>
      <c r="B5">
        <v>4.5296762980000002E-5</v>
      </c>
      <c r="C5">
        <v>2.5055639719670102E-4</v>
      </c>
      <c r="D5">
        <v>2.5034057865293127E-2</v>
      </c>
    </row>
    <row r="6" spans="1:4">
      <c r="A6">
        <v>2.5372775993538675E-6</v>
      </c>
      <c r="B6">
        <v>4.2512936850000005E-5</v>
      </c>
      <c r="C6">
        <v>2.0033296785425391E-4</v>
      </c>
      <c r="D6">
        <v>2.0018515862364052E-2</v>
      </c>
    </row>
    <row r="7" spans="1:4">
      <c r="A7">
        <v>3.3800341478151029E-6</v>
      </c>
      <c r="B7">
        <v>3.3834984420000013E-5</v>
      </c>
      <c r="C7">
        <v>1.6720343096039383E-4</v>
      </c>
      <c r="D7">
        <v>1.6691008232386333E-2</v>
      </c>
    </row>
    <row r="8" spans="1:4">
      <c r="A8">
        <v>2.0914780208352275E-6</v>
      </c>
      <c r="B8">
        <v>2.7613606289999994E-5</v>
      </c>
      <c r="C8">
        <v>1.6581530437083264E-4</v>
      </c>
      <c r="D8">
        <v>1.4305632686891938E-2</v>
      </c>
    </row>
    <row r="9" spans="1:4">
      <c r="A9">
        <v>2.4276502639849923E-6</v>
      </c>
      <c r="B9">
        <v>2.5629686299999999E-5</v>
      </c>
      <c r="C9">
        <v>1.2530193720040745E-4</v>
      </c>
      <c r="D9">
        <v>1.2511724604858325E-2</v>
      </c>
    </row>
    <row r="10" spans="1:4">
      <c r="A10">
        <v>2.3694138987710066E-6</v>
      </c>
      <c r="B10">
        <v>1.7416609764000001E-5</v>
      </c>
      <c r="C10">
        <v>1.1123078519976985E-4</v>
      </c>
      <c r="D10">
        <v>1.1118470781341922E-2</v>
      </c>
    </row>
    <row r="11" spans="1:4">
      <c r="A11">
        <v>1.926634181023706E-6</v>
      </c>
      <c r="B11">
        <v>1.9680615046000002E-5</v>
      </c>
      <c r="C11">
        <v>1.0018351750731391E-4</v>
      </c>
      <c r="D11">
        <v>1.0012043712090551E-2</v>
      </c>
    </row>
    <row r="18" ht="15.75" customHeigh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M1:R101"/>
  <sheetViews>
    <sheetView rightToLeft="1" topLeftCell="G1" workbookViewId="0">
      <selection activeCell="N2" sqref="N2"/>
    </sheetView>
  </sheetViews>
  <sheetFormatPr defaultRowHeight="13.8"/>
  <sheetData>
    <row r="1" spans="13:18" ht="14.4">
      <c r="M1" t="s">
        <v>6</v>
      </c>
      <c r="N1" t="s">
        <v>5</v>
      </c>
      <c r="O1" s="1" t="s">
        <v>2</v>
      </c>
      <c r="P1" t="s">
        <v>3</v>
      </c>
      <c r="Q1" s="1" t="s">
        <v>1</v>
      </c>
      <c r="R1" t="s">
        <v>0</v>
      </c>
    </row>
    <row r="2" spans="13:18">
      <c r="M2" s="3">
        <v>2.2536999999999999E-4</v>
      </c>
      <c r="N2" s="5">
        <v>-1.2212857000000001E-2</v>
      </c>
      <c r="O2" s="3">
        <v>1.1638E-10</v>
      </c>
      <c r="P2" s="3">
        <v>1.9697415700000001E-4</v>
      </c>
      <c r="Q2">
        <f>0.01*R2</f>
        <v>0.1</v>
      </c>
      <c r="R2">
        <v>10</v>
      </c>
    </row>
    <row r="3" spans="13:18">
      <c r="M3" s="3">
        <v>2.2499E-4</v>
      </c>
      <c r="N3" s="5">
        <v>5.5544555000000002E-2</v>
      </c>
      <c r="O3" s="3">
        <v>1.1581E-10</v>
      </c>
      <c r="P3" s="3">
        <v>1.86591089E-4</v>
      </c>
      <c r="Q3">
        <f t="shared" ref="Q3:Q66" si="0">0.01*R3</f>
        <v>0.1</v>
      </c>
      <c r="R3">
        <v>10</v>
      </c>
    </row>
    <row r="4" spans="13:18">
      <c r="M4" s="3">
        <v>2.2531999999999999E-4</v>
      </c>
      <c r="N4" s="5">
        <v>3.7492622000000003E-2</v>
      </c>
      <c r="O4" s="3">
        <v>1.1631E-10</v>
      </c>
      <c r="P4" s="3">
        <v>1.90067891E-4</v>
      </c>
      <c r="Q4">
        <f t="shared" si="0"/>
        <v>0.1</v>
      </c>
      <c r="R4">
        <v>10</v>
      </c>
    </row>
    <row r="5" spans="13:18">
      <c r="M5" s="3">
        <v>2.2488E-4</v>
      </c>
      <c r="N5" s="5">
        <v>3.7947237000000002E-2</v>
      </c>
      <c r="O5" s="3">
        <v>1.1564E-10</v>
      </c>
      <c r="P5" s="3">
        <v>1.87362908E-4</v>
      </c>
      <c r="Q5">
        <f t="shared" si="0"/>
        <v>0.1</v>
      </c>
      <c r="R5">
        <v>10</v>
      </c>
    </row>
    <row r="6" spans="13:18">
      <c r="M6" s="3">
        <v>2.243E-4</v>
      </c>
      <c r="N6" s="5">
        <v>-5.1638710000000004E-3</v>
      </c>
      <c r="O6" s="3">
        <v>1.1477E-10</v>
      </c>
      <c r="P6" s="3">
        <v>2.0052700700000001E-4</v>
      </c>
      <c r="Q6">
        <f t="shared" si="0"/>
        <v>0.1</v>
      </c>
      <c r="R6">
        <v>10</v>
      </c>
    </row>
    <row r="7" spans="13:18">
      <c r="M7" s="3">
        <v>2.2531999999999999E-4</v>
      </c>
      <c r="N7" s="5">
        <v>-6.0743238999999997E-2</v>
      </c>
      <c r="O7" s="3">
        <v>1.163E-10</v>
      </c>
      <c r="P7" s="3">
        <v>1.8832745299999999E-4</v>
      </c>
      <c r="Q7">
        <f t="shared" si="0"/>
        <v>0.1</v>
      </c>
      <c r="R7">
        <v>10</v>
      </c>
    </row>
    <row r="8" spans="13:18">
      <c r="M8" s="3">
        <v>2.2512000000000001E-4</v>
      </c>
      <c r="N8" s="5">
        <v>2.0747429000000001E-2</v>
      </c>
      <c r="O8" s="3">
        <v>1.1601E-10</v>
      </c>
      <c r="P8" s="3">
        <v>1.9695177599999999E-4</v>
      </c>
      <c r="Q8">
        <f t="shared" si="0"/>
        <v>0.1</v>
      </c>
      <c r="R8">
        <v>10</v>
      </c>
    </row>
    <row r="9" spans="13:18">
      <c r="M9" s="3">
        <v>2.2534000000000001E-4</v>
      </c>
      <c r="N9" s="5">
        <v>-4.1919190000000002E-2</v>
      </c>
      <c r="O9" s="3">
        <v>1.1633E-10</v>
      </c>
      <c r="P9" s="3">
        <v>2.03860065E-4</v>
      </c>
      <c r="Q9">
        <f t="shared" si="0"/>
        <v>0.1</v>
      </c>
      <c r="R9">
        <v>10</v>
      </c>
    </row>
    <row r="10" spans="13:18">
      <c r="M10" s="3">
        <v>2.2415E-4</v>
      </c>
      <c r="N10" s="5">
        <v>-2.6635509000000002E-2</v>
      </c>
      <c r="O10" s="3">
        <v>1.1454999999999999E-10</v>
      </c>
      <c r="P10" s="3">
        <v>2.0218029400000001E-4</v>
      </c>
      <c r="Q10">
        <f t="shared" si="0"/>
        <v>0.1</v>
      </c>
      <c r="R10">
        <v>10</v>
      </c>
    </row>
    <row r="11" spans="13:18">
      <c r="M11" s="3">
        <v>2.2460000000000001E-4</v>
      </c>
      <c r="N11" s="5">
        <v>3.4373239E-2</v>
      </c>
      <c r="O11" s="3">
        <v>1.1522E-10</v>
      </c>
      <c r="P11" s="3">
        <v>1.9649880399999999E-4</v>
      </c>
      <c r="Q11">
        <f t="shared" si="0"/>
        <v>0.1</v>
      </c>
      <c r="R11">
        <v>10</v>
      </c>
    </row>
    <row r="12" spans="13:18">
      <c r="M12" s="3">
        <v>2.2525E-4</v>
      </c>
      <c r="N12" s="5">
        <v>-3.2959285999999997E-2</v>
      </c>
      <c r="O12" s="3">
        <v>1.162E-10</v>
      </c>
      <c r="P12" s="3">
        <v>8.69886353E-5</v>
      </c>
      <c r="Q12">
        <f t="shared" si="0"/>
        <v>0.2</v>
      </c>
      <c r="R12">
        <v>20</v>
      </c>
    </row>
    <row r="13" spans="13:18">
      <c r="M13" s="3">
        <v>2.2539000000000001E-4</v>
      </c>
      <c r="N13" s="5">
        <v>1.558687E-3</v>
      </c>
      <c r="O13" s="3">
        <v>1.1641E-10</v>
      </c>
      <c r="P13" s="3">
        <v>8.8069107700000001E-5</v>
      </c>
      <c r="Q13">
        <f t="shared" si="0"/>
        <v>0.2</v>
      </c>
      <c r="R13">
        <v>20</v>
      </c>
    </row>
    <row r="14" spans="13:18">
      <c r="M14" s="3">
        <v>2.2254999999999999E-4</v>
      </c>
      <c r="N14" s="5">
        <v>5.2553075999999997E-2</v>
      </c>
      <c r="O14" s="3">
        <v>1.1213E-10</v>
      </c>
      <c r="P14" s="3">
        <v>1.05616287E-4</v>
      </c>
      <c r="Q14">
        <f t="shared" si="0"/>
        <v>0.2</v>
      </c>
      <c r="R14">
        <v>20</v>
      </c>
    </row>
    <row r="15" spans="13:18">
      <c r="M15" s="3">
        <v>2.2537999999999999E-4</v>
      </c>
      <c r="N15" s="5">
        <v>8.9144087999999996E-2</v>
      </c>
      <c r="O15" s="3">
        <v>1.1639999999999999E-10</v>
      </c>
      <c r="P15" s="3">
        <v>9.7492862599999995E-5</v>
      </c>
      <c r="Q15">
        <f t="shared" si="0"/>
        <v>0.2</v>
      </c>
      <c r="R15">
        <v>20</v>
      </c>
    </row>
    <row r="16" spans="13:18">
      <c r="M16" s="3">
        <v>2.2472E-4</v>
      </c>
      <c r="N16" s="5">
        <v>-1.9972038000000001E-2</v>
      </c>
      <c r="O16" s="3">
        <v>1.1541000000000001E-10</v>
      </c>
      <c r="P16" s="3">
        <v>1.0212197999999999E-4</v>
      </c>
      <c r="Q16">
        <f t="shared" si="0"/>
        <v>0.2</v>
      </c>
      <c r="R16">
        <v>20</v>
      </c>
    </row>
    <row r="17" spans="13:18">
      <c r="M17" s="3">
        <v>2.2526999999999999E-4</v>
      </c>
      <c r="N17" s="5">
        <v>-9.5480400000000007E-3</v>
      </c>
      <c r="O17" s="3">
        <v>1.1623E-10</v>
      </c>
      <c r="P17" s="3">
        <v>9.5152034199999996E-5</v>
      </c>
      <c r="Q17">
        <f t="shared" si="0"/>
        <v>0.2</v>
      </c>
      <c r="R17">
        <v>20</v>
      </c>
    </row>
    <row r="18" spans="13:18">
      <c r="M18" s="3">
        <v>2.2534000000000001E-4</v>
      </c>
      <c r="N18" s="5">
        <v>1.4996381E-2</v>
      </c>
      <c r="O18" s="3">
        <v>1.1634E-10</v>
      </c>
      <c r="P18" s="3">
        <v>9.3932874700000007E-5</v>
      </c>
      <c r="Q18">
        <f t="shared" si="0"/>
        <v>0.2</v>
      </c>
      <c r="R18">
        <v>20</v>
      </c>
    </row>
    <row r="19" spans="13:18">
      <c r="M19" s="3">
        <v>2.2529000000000001E-4</v>
      </c>
      <c r="N19" s="5">
        <v>3.6663365000000003E-2</v>
      </c>
      <c r="O19" s="3">
        <v>1.1625999999999999E-10</v>
      </c>
      <c r="P19" s="3">
        <v>9.9798926400000002E-5</v>
      </c>
      <c r="Q19">
        <f t="shared" si="0"/>
        <v>0.2</v>
      </c>
      <c r="R19">
        <v>20</v>
      </c>
    </row>
    <row r="20" spans="13:18">
      <c r="M20" s="3">
        <v>2.2499999999999999E-4</v>
      </c>
      <c r="N20" s="5">
        <v>-3.3827359999999999E-3</v>
      </c>
      <c r="O20" s="3">
        <v>1.1581E-10</v>
      </c>
      <c r="P20" s="3">
        <v>1.04972634E-4</v>
      </c>
      <c r="Q20">
        <f t="shared" si="0"/>
        <v>0.2</v>
      </c>
      <c r="R20">
        <v>20</v>
      </c>
    </row>
    <row r="21" spans="13:18">
      <c r="M21" s="3">
        <v>2.2419000000000001E-4</v>
      </c>
      <c r="N21" s="5">
        <v>8.0066851999999994E-2</v>
      </c>
      <c r="O21" s="3">
        <v>1.1454999999999999E-10</v>
      </c>
      <c r="P21" s="3">
        <v>1.0736657E-4</v>
      </c>
      <c r="Q21">
        <f t="shared" si="0"/>
        <v>0.2</v>
      </c>
      <c r="R21">
        <v>20</v>
      </c>
    </row>
    <row r="22" spans="13:18">
      <c r="M22" s="3">
        <v>2.2509E-4</v>
      </c>
      <c r="N22" s="5">
        <v>-1.1055225E-2</v>
      </c>
      <c r="O22" s="3">
        <v>1.1595E-10</v>
      </c>
      <c r="P22" s="3">
        <v>6.0544829500000001E-5</v>
      </c>
      <c r="Q22">
        <f t="shared" si="0"/>
        <v>0.3</v>
      </c>
      <c r="R22">
        <v>30</v>
      </c>
    </row>
    <row r="23" spans="13:18">
      <c r="M23" s="3">
        <v>2.2533000000000001E-4</v>
      </c>
      <c r="N23" s="5">
        <v>-7.5501240000000001E-3</v>
      </c>
      <c r="O23" s="3">
        <v>1.1631E-10</v>
      </c>
      <c r="P23" s="3">
        <v>5.6577006E-5</v>
      </c>
      <c r="Q23">
        <f t="shared" si="0"/>
        <v>0.3</v>
      </c>
      <c r="R23">
        <v>30</v>
      </c>
    </row>
    <row r="24" spans="13:18">
      <c r="M24" s="3">
        <v>2.2478E-4</v>
      </c>
      <c r="N24" s="5">
        <v>2.2834552000000001E-2</v>
      </c>
      <c r="O24" s="3">
        <v>1.1547E-10</v>
      </c>
      <c r="P24" s="3">
        <v>6.8396468100000006E-5</v>
      </c>
      <c r="Q24">
        <f t="shared" si="0"/>
        <v>0.3</v>
      </c>
      <c r="R24">
        <v>30</v>
      </c>
    </row>
    <row r="25" spans="13:18">
      <c r="M25" s="3">
        <v>2.2536E-4</v>
      </c>
      <c r="N25" s="5">
        <v>-5.1063020000000001E-3</v>
      </c>
      <c r="O25" s="3">
        <v>1.1636E-10</v>
      </c>
      <c r="P25" s="3">
        <v>6.00746098E-5</v>
      </c>
      <c r="Q25">
        <f t="shared" si="0"/>
        <v>0.3</v>
      </c>
      <c r="R25">
        <v>30</v>
      </c>
    </row>
    <row r="26" spans="13:18">
      <c r="M26" s="3">
        <v>2.2437999999999999E-4</v>
      </c>
      <c r="N26" s="5">
        <v>6.8247765000000002E-2</v>
      </c>
      <c r="O26" s="3">
        <v>1.1487E-10</v>
      </c>
      <c r="P26" s="3">
        <v>6.8211396899999996E-5</v>
      </c>
      <c r="Q26">
        <f t="shared" si="0"/>
        <v>0.3</v>
      </c>
      <c r="R26">
        <v>30</v>
      </c>
    </row>
    <row r="27" spans="13:18">
      <c r="M27" s="3">
        <v>2.252E-4</v>
      </c>
      <c r="N27" s="5">
        <v>2.0144438000000001E-2</v>
      </c>
      <c r="O27" s="3">
        <v>1.1613E-10</v>
      </c>
      <c r="P27" s="3">
        <v>6.4474486899999993E-5</v>
      </c>
      <c r="Q27">
        <f t="shared" si="0"/>
        <v>0.3</v>
      </c>
      <c r="R27">
        <v>30</v>
      </c>
    </row>
    <row r="28" spans="13:18">
      <c r="M28" s="3">
        <v>2.2535E-4</v>
      </c>
      <c r="N28" s="5">
        <v>-1.1595988E-2</v>
      </c>
      <c r="O28" s="3">
        <v>1.1636E-10</v>
      </c>
      <c r="P28" s="3">
        <v>6.8372180999999997E-5</v>
      </c>
      <c r="Q28">
        <f t="shared" si="0"/>
        <v>0.3</v>
      </c>
      <c r="R28">
        <v>30</v>
      </c>
    </row>
    <row r="29" spans="13:18">
      <c r="M29" s="3">
        <v>2.2494E-4</v>
      </c>
      <c r="N29" s="5">
        <v>-4.4707954000000001E-2</v>
      </c>
      <c r="O29" s="3">
        <v>1.1570999999999999E-10</v>
      </c>
      <c r="P29" s="3">
        <v>5.8670506400000003E-5</v>
      </c>
      <c r="Q29">
        <f t="shared" si="0"/>
        <v>0.3</v>
      </c>
      <c r="R29">
        <v>30</v>
      </c>
    </row>
    <row r="30" spans="13:18">
      <c r="M30" s="3">
        <v>2.2539000000000001E-4</v>
      </c>
      <c r="N30" s="5">
        <v>3.3361649999999999E-3</v>
      </c>
      <c r="O30" s="3">
        <v>1.1641E-10</v>
      </c>
      <c r="P30" s="3">
        <v>6.902116E-5</v>
      </c>
      <c r="Q30">
        <f t="shared" si="0"/>
        <v>0.3</v>
      </c>
      <c r="R30">
        <v>30</v>
      </c>
    </row>
    <row r="31" spans="13:18">
      <c r="M31" s="3">
        <v>2.2348999999999999E-4</v>
      </c>
      <c r="N31" s="5">
        <v>7.3435186999999999E-2</v>
      </c>
      <c r="O31" s="3">
        <v>1.1354E-10</v>
      </c>
      <c r="P31" s="3">
        <v>6.9092224299999996E-5</v>
      </c>
      <c r="Q31">
        <f t="shared" si="0"/>
        <v>0.3</v>
      </c>
      <c r="R31">
        <v>30</v>
      </c>
    </row>
    <row r="32" spans="13:18">
      <c r="M32" s="3">
        <v>2.2536999999999999E-4</v>
      </c>
      <c r="N32" s="5">
        <v>-2.0888253999999998E-2</v>
      </c>
      <c r="O32" s="3">
        <v>1.1638E-10</v>
      </c>
      <c r="P32" s="3">
        <v>4.1123301299999997E-5</v>
      </c>
      <c r="Q32">
        <f t="shared" si="0"/>
        <v>0.4</v>
      </c>
      <c r="R32">
        <v>40</v>
      </c>
    </row>
    <row r="33" spans="13:18">
      <c r="M33" s="3">
        <v>2.2525999999999999E-4</v>
      </c>
      <c r="N33" s="5">
        <v>-9.8938979999999999E-3</v>
      </c>
      <c r="O33" s="3">
        <v>1.1621000000000001E-10</v>
      </c>
      <c r="P33" s="3">
        <v>5.455274E-5</v>
      </c>
      <c r="Q33">
        <f t="shared" si="0"/>
        <v>0.4</v>
      </c>
      <c r="R33">
        <v>40</v>
      </c>
    </row>
    <row r="34" spans="13:18">
      <c r="M34" s="3">
        <v>2.2442E-4</v>
      </c>
      <c r="N34" s="5">
        <v>1.7093919999999999E-3</v>
      </c>
      <c r="O34" s="3">
        <v>1.149E-10</v>
      </c>
      <c r="P34" s="3">
        <v>5.6515767899999999E-5</v>
      </c>
      <c r="Q34">
        <f t="shared" si="0"/>
        <v>0.4</v>
      </c>
      <c r="R34">
        <v>40</v>
      </c>
    </row>
    <row r="35" spans="13:18">
      <c r="M35" s="3">
        <v>2.2539000000000001E-4</v>
      </c>
      <c r="N35" s="5">
        <v>1.0113960999999999E-2</v>
      </c>
      <c r="O35" s="3">
        <v>1.1642E-10</v>
      </c>
      <c r="P35" s="3">
        <v>4.6461667799999999E-5</v>
      </c>
      <c r="Q35">
        <f t="shared" si="0"/>
        <v>0.4</v>
      </c>
      <c r="R35">
        <v>40</v>
      </c>
    </row>
    <row r="36" spans="13:18">
      <c r="M36" s="3">
        <v>2.2533000000000001E-4</v>
      </c>
      <c r="N36" s="5">
        <v>1.9607320000000002E-3</v>
      </c>
      <c r="O36" s="3">
        <v>1.1633E-10</v>
      </c>
      <c r="P36" s="3">
        <v>4.1328370600000003E-5</v>
      </c>
      <c r="Q36">
        <f t="shared" si="0"/>
        <v>0.4</v>
      </c>
      <c r="R36">
        <v>40</v>
      </c>
    </row>
    <row r="37" spans="13:18">
      <c r="M37" s="3">
        <v>2.2442999999999999E-4</v>
      </c>
      <c r="N37" s="5">
        <v>9.5926612999999994E-2</v>
      </c>
      <c r="O37" s="3">
        <v>1.1494000000000001E-10</v>
      </c>
      <c r="P37" s="3">
        <v>4.8235440799999998E-5</v>
      </c>
      <c r="Q37">
        <f t="shared" si="0"/>
        <v>0.4</v>
      </c>
      <c r="R37">
        <v>40</v>
      </c>
    </row>
    <row r="38" spans="13:18">
      <c r="M38" s="3">
        <v>2.2536E-4</v>
      </c>
      <c r="N38" s="5">
        <v>-4.6119392000000002E-2</v>
      </c>
      <c r="O38" s="3">
        <v>1.1636999999999999E-10</v>
      </c>
      <c r="P38" s="3">
        <v>4.61861746E-5</v>
      </c>
      <c r="Q38">
        <f t="shared" si="0"/>
        <v>0.4</v>
      </c>
      <c r="R38">
        <v>40</v>
      </c>
    </row>
    <row r="39" spans="13:18">
      <c r="M39" s="3">
        <v>2.2491000000000001E-4</v>
      </c>
      <c r="N39" s="5">
        <v>2.1835409E-2</v>
      </c>
      <c r="O39" s="3">
        <v>1.157E-10</v>
      </c>
      <c r="P39" s="3">
        <v>3.4277061799999997E-5</v>
      </c>
      <c r="Q39">
        <f t="shared" si="0"/>
        <v>0.4</v>
      </c>
      <c r="R39">
        <v>40</v>
      </c>
    </row>
    <row r="40" spans="13:18">
      <c r="M40" s="3">
        <v>2.2518000000000001E-4</v>
      </c>
      <c r="N40" s="5">
        <v>4.6180143999999999E-2</v>
      </c>
      <c r="O40" s="3">
        <v>1.1609E-10</v>
      </c>
      <c r="P40" s="3">
        <v>5.6900320500000001E-5</v>
      </c>
      <c r="Q40">
        <f t="shared" si="0"/>
        <v>0.4</v>
      </c>
      <c r="R40">
        <v>40</v>
      </c>
    </row>
    <row r="41" spans="13:18">
      <c r="M41" s="3">
        <v>2.24E-4</v>
      </c>
      <c r="N41" s="5">
        <v>-2.4909785E-2</v>
      </c>
      <c r="O41" s="3">
        <v>1.1429E-10</v>
      </c>
      <c r="P41" s="3">
        <v>4.9948190299999998E-5</v>
      </c>
      <c r="Q41">
        <f t="shared" si="0"/>
        <v>0.4</v>
      </c>
      <c r="R41">
        <v>40</v>
      </c>
    </row>
    <row r="42" spans="13:18">
      <c r="M42" s="3">
        <v>2.2440000000000001E-4</v>
      </c>
      <c r="N42" s="5">
        <v>5.4277341999999999E-2</v>
      </c>
      <c r="O42" s="3">
        <v>1.1489E-10</v>
      </c>
      <c r="P42" s="3">
        <v>3.5300665299999998E-5</v>
      </c>
      <c r="Q42">
        <f t="shared" si="0"/>
        <v>0.5</v>
      </c>
      <c r="R42">
        <v>50</v>
      </c>
    </row>
    <row r="43" spans="13:18">
      <c r="M43" s="3">
        <v>2.2492000000000001E-4</v>
      </c>
      <c r="N43" s="5">
        <v>-2.4498628000000001E-2</v>
      </c>
      <c r="O43" s="3">
        <v>1.1567999999999999E-10</v>
      </c>
      <c r="P43" s="3">
        <v>4.0471713900000001E-5</v>
      </c>
      <c r="Q43">
        <f t="shared" si="0"/>
        <v>0.5</v>
      </c>
      <c r="R43">
        <v>50</v>
      </c>
    </row>
    <row r="44" spans="13:18">
      <c r="M44" s="3">
        <v>2.2308000000000001E-4</v>
      </c>
      <c r="N44" s="5">
        <v>-1.8036505000000001E-2</v>
      </c>
      <c r="O44" s="3">
        <v>1.1286E-10</v>
      </c>
      <c r="P44" s="3">
        <v>3.7571560800000001E-5</v>
      </c>
      <c r="Q44">
        <f t="shared" si="0"/>
        <v>0.5</v>
      </c>
      <c r="R44">
        <v>50</v>
      </c>
    </row>
    <row r="45" spans="13:18">
      <c r="M45" s="3">
        <v>2.2537999999999999E-4</v>
      </c>
      <c r="N45" s="5">
        <v>1.1785692E-2</v>
      </c>
      <c r="O45" s="3">
        <v>1.1641E-10</v>
      </c>
      <c r="P45" s="3">
        <v>4.97922047E-5</v>
      </c>
      <c r="Q45">
        <f t="shared" si="0"/>
        <v>0.5</v>
      </c>
      <c r="R45">
        <v>50</v>
      </c>
    </row>
    <row r="46" spans="13:18">
      <c r="M46" s="3">
        <v>2.2509E-4</v>
      </c>
      <c r="N46" s="5">
        <v>3.8051690999999999E-2</v>
      </c>
      <c r="O46" s="3">
        <v>1.1596000000000001E-10</v>
      </c>
      <c r="P46" s="3">
        <v>5.5651460600000001E-5</v>
      </c>
      <c r="Q46">
        <f t="shared" si="0"/>
        <v>0.5</v>
      </c>
      <c r="R46">
        <v>50</v>
      </c>
    </row>
    <row r="47" spans="13:18">
      <c r="M47" s="3">
        <v>2.2515E-4</v>
      </c>
      <c r="N47" s="5">
        <v>6.2017322E-2</v>
      </c>
      <c r="O47" s="3">
        <v>1.1606E-10</v>
      </c>
      <c r="P47" s="3">
        <v>4.6222903599999999E-5</v>
      </c>
      <c r="Q47">
        <f t="shared" si="0"/>
        <v>0.5</v>
      </c>
      <c r="R47">
        <v>50</v>
      </c>
    </row>
    <row r="48" spans="13:18">
      <c r="M48" s="3">
        <v>2.2536E-4</v>
      </c>
      <c r="N48" s="5">
        <v>-1.1367922000000001E-2</v>
      </c>
      <c r="O48" s="3">
        <v>1.1636999999999999E-10</v>
      </c>
      <c r="P48" s="3">
        <v>4.1951967399999997E-5</v>
      </c>
      <c r="Q48">
        <f t="shared" si="0"/>
        <v>0.5</v>
      </c>
      <c r="R48">
        <v>50</v>
      </c>
    </row>
    <row r="49" spans="13:18">
      <c r="M49" s="3">
        <v>2.2468E-4</v>
      </c>
      <c r="N49" s="5">
        <v>5.5753611000000002E-2</v>
      </c>
      <c r="O49" s="3">
        <v>1.1531E-10</v>
      </c>
      <c r="P49" s="3">
        <v>3.37803795E-5</v>
      </c>
      <c r="Q49">
        <f t="shared" si="0"/>
        <v>0.5</v>
      </c>
      <c r="R49">
        <v>50</v>
      </c>
    </row>
    <row r="50" spans="13:18">
      <c r="M50" s="3">
        <v>2.2539000000000001E-4</v>
      </c>
      <c r="N50" s="5">
        <v>-8.3459610000000007E-3</v>
      </c>
      <c r="O50" s="3">
        <v>1.1641E-10</v>
      </c>
      <c r="P50" s="3">
        <v>4.64797449E-5</v>
      </c>
      <c r="Q50">
        <f t="shared" si="0"/>
        <v>0.5</v>
      </c>
      <c r="R50">
        <v>50</v>
      </c>
    </row>
    <row r="51" spans="13:18">
      <c r="M51" s="3">
        <v>2.2505E-4</v>
      </c>
      <c r="N51" s="5">
        <v>-1.8429732000000001E-2</v>
      </c>
      <c r="O51" s="3">
        <v>1.1588E-10</v>
      </c>
      <c r="P51" s="3">
        <v>4.6379507699999999E-5</v>
      </c>
      <c r="Q51">
        <f t="shared" si="0"/>
        <v>0.5</v>
      </c>
      <c r="R51">
        <v>50</v>
      </c>
    </row>
    <row r="52" spans="13:18">
      <c r="M52" s="3">
        <v>2.2482000000000001E-4</v>
      </c>
      <c r="N52" s="5">
        <v>-3.7204999000000002E-2</v>
      </c>
      <c r="O52" s="3">
        <v>1.1553E-10</v>
      </c>
      <c r="P52" s="3">
        <v>3.47927562E-5</v>
      </c>
      <c r="Q52">
        <f t="shared" si="0"/>
        <v>0.6</v>
      </c>
      <c r="R52">
        <v>60</v>
      </c>
    </row>
    <row r="53" spans="13:18">
      <c r="M53" s="3">
        <v>2.2536E-4</v>
      </c>
      <c r="N53" s="5">
        <v>-1.1897100000000001E-3</v>
      </c>
      <c r="O53" s="3">
        <v>1.1636999999999999E-10</v>
      </c>
      <c r="P53" s="3">
        <v>3.1287232599999998E-5</v>
      </c>
      <c r="Q53">
        <f t="shared" si="0"/>
        <v>0.6</v>
      </c>
      <c r="R53">
        <v>60</v>
      </c>
    </row>
    <row r="54" spans="13:18">
      <c r="M54" s="3">
        <v>2.2478999999999999E-4</v>
      </c>
      <c r="N54" s="5">
        <v>-2.9023005000000001E-2</v>
      </c>
      <c r="O54" s="3">
        <v>1.1548999999999999E-10</v>
      </c>
      <c r="P54" s="3">
        <v>3.04434288E-5</v>
      </c>
      <c r="Q54">
        <f t="shared" si="0"/>
        <v>0.6</v>
      </c>
      <c r="R54">
        <v>60</v>
      </c>
    </row>
    <row r="55" spans="13:18">
      <c r="M55" s="3">
        <v>2.2539000000000001E-4</v>
      </c>
      <c r="N55" s="5">
        <v>6.2169111999999999E-2</v>
      </c>
      <c r="O55" s="3">
        <v>1.1642E-10</v>
      </c>
      <c r="P55" s="3">
        <v>3.3924974600000003E-5</v>
      </c>
      <c r="Q55">
        <f t="shared" si="0"/>
        <v>0.6</v>
      </c>
      <c r="R55">
        <v>60</v>
      </c>
    </row>
    <row r="56" spans="13:18">
      <c r="M56" s="3">
        <v>2.2537999999999999E-4</v>
      </c>
      <c r="N56" s="5">
        <v>-0.11402387899999999</v>
      </c>
      <c r="O56" s="3">
        <v>1.1639999999999999E-10</v>
      </c>
      <c r="P56" s="3">
        <v>2.8454242099999999E-5</v>
      </c>
      <c r="Q56">
        <f t="shared" si="0"/>
        <v>0.6</v>
      </c>
      <c r="R56">
        <v>60</v>
      </c>
    </row>
    <row r="57" spans="13:18">
      <c r="M57" s="3">
        <v>2.2539000000000001E-4</v>
      </c>
      <c r="N57" s="5">
        <v>-8.5478910000000002E-3</v>
      </c>
      <c r="O57" s="3">
        <v>1.1642E-10</v>
      </c>
      <c r="P57" s="3">
        <v>3.1788775199999998E-5</v>
      </c>
      <c r="Q57">
        <f t="shared" si="0"/>
        <v>0.6</v>
      </c>
      <c r="R57">
        <v>60</v>
      </c>
    </row>
    <row r="58" spans="13:18">
      <c r="M58" s="3">
        <v>2.2478E-4</v>
      </c>
      <c r="N58" s="5">
        <v>1.9461202E-2</v>
      </c>
      <c r="O58" s="3">
        <v>1.1547E-10</v>
      </c>
      <c r="P58" s="3">
        <v>3.4039509000000003E-5</v>
      </c>
      <c r="Q58">
        <f t="shared" si="0"/>
        <v>0.6</v>
      </c>
      <c r="R58">
        <v>60</v>
      </c>
    </row>
    <row r="59" spans="13:18">
      <c r="M59" s="3">
        <v>2.2233999999999999E-4</v>
      </c>
      <c r="N59" s="5">
        <v>3.2561868000000001E-2</v>
      </c>
      <c r="O59" s="3">
        <v>1.1177000000000001E-10</v>
      </c>
      <c r="P59" s="3">
        <v>4.3395251899999998E-5</v>
      </c>
      <c r="Q59">
        <f t="shared" si="0"/>
        <v>0.6</v>
      </c>
      <c r="R59">
        <v>60</v>
      </c>
    </row>
    <row r="60" spans="13:18">
      <c r="M60" s="3">
        <v>2.2482000000000001E-4</v>
      </c>
      <c r="N60" s="5">
        <v>4.5021265999999997E-2</v>
      </c>
      <c r="O60" s="3">
        <v>1.1552000000000001E-10</v>
      </c>
      <c r="P60" s="3">
        <v>3.7778794599999998E-5</v>
      </c>
      <c r="Q60">
        <f t="shared" si="0"/>
        <v>0.6</v>
      </c>
      <c r="R60">
        <v>60</v>
      </c>
    </row>
    <row r="61" spans="13:18">
      <c r="M61" s="3">
        <v>2.2478E-4</v>
      </c>
      <c r="N61" s="5">
        <v>-5.4158732000000001E-2</v>
      </c>
      <c r="O61" s="3">
        <v>1.1545999999999999E-10</v>
      </c>
      <c r="P61" s="3">
        <v>3.2759948199999999E-5</v>
      </c>
      <c r="Q61">
        <f t="shared" si="0"/>
        <v>0.6</v>
      </c>
      <c r="R61">
        <v>60</v>
      </c>
    </row>
    <row r="62" spans="13:18">
      <c r="M62" s="3">
        <v>2.2476000000000001E-4</v>
      </c>
      <c r="N62" s="5">
        <v>-7.2334713999999994E-2</v>
      </c>
      <c r="O62" s="3">
        <v>1.1544E-10</v>
      </c>
      <c r="P62" s="3">
        <v>3.0521598100000002E-5</v>
      </c>
      <c r="Q62">
        <f t="shared" si="0"/>
        <v>0.70000000000000007</v>
      </c>
      <c r="R62">
        <v>70</v>
      </c>
    </row>
    <row r="63" spans="13:18">
      <c r="M63" s="3">
        <v>2.2473999999999999E-4</v>
      </c>
      <c r="N63" s="5">
        <v>-3.2475247999999998E-2</v>
      </c>
      <c r="O63" s="3">
        <v>1.154E-10</v>
      </c>
      <c r="P63" s="3">
        <v>1.58060902E-5</v>
      </c>
      <c r="Q63">
        <f t="shared" si="0"/>
        <v>0.70000000000000007</v>
      </c>
      <c r="R63">
        <v>70</v>
      </c>
    </row>
    <row r="64" spans="13:18">
      <c r="M64" s="3">
        <v>2.2479999999999999E-4</v>
      </c>
      <c r="N64" s="5">
        <v>-0.106778793</v>
      </c>
      <c r="O64" s="3">
        <v>1.155E-10</v>
      </c>
      <c r="P64" s="3">
        <v>3.0823088300000002E-5</v>
      </c>
      <c r="Q64">
        <f t="shared" si="0"/>
        <v>0.70000000000000007</v>
      </c>
      <c r="R64">
        <v>70</v>
      </c>
    </row>
    <row r="65" spans="13:18">
      <c r="M65" s="3">
        <v>2.2372000000000001E-4</v>
      </c>
      <c r="N65" s="5">
        <v>4.6414346000000002E-2</v>
      </c>
      <c r="O65" s="3">
        <v>1.1385E-10</v>
      </c>
      <c r="P65" s="3">
        <v>2.6504449099999999E-5</v>
      </c>
      <c r="Q65">
        <f t="shared" si="0"/>
        <v>0.70000000000000007</v>
      </c>
      <c r="R65">
        <v>70</v>
      </c>
    </row>
    <row r="66" spans="13:18">
      <c r="M66" s="3">
        <v>2.2408000000000001E-4</v>
      </c>
      <c r="N66" s="5">
        <v>9.5325164000000004E-2</v>
      </c>
      <c r="O66" s="3">
        <v>1.1439000000000001E-10</v>
      </c>
      <c r="P66" s="3">
        <v>3.4657779899999999E-5</v>
      </c>
      <c r="Q66">
        <f t="shared" si="0"/>
        <v>0.70000000000000007</v>
      </c>
      <c r="R66">
        <v>70</v>
      </c>
    </row>
    <row r="67" spans="13:18">
      <c r="M67" s="3">
        <v>2.2266000000000001E-4</v>
      </c>
      <c r="N67" s="5">
        <v>3.3742517E-2</v>
      </c>
      <c r="O67" s="3">
        <v>1.1223E-10</v>
      </c>
      <c r="P67" s="3">
        <v>3.2109368499999998E-5</v>
      </c>
      <c r="Q67">
        <f t="shared" ref="Q67:Q81" si="1">0.01*R67</f>
        <v>0.70000000000000007</v>
      </c>
      <c r="R67">
        <v>70</v>
      </c>
    </row>
    <row r="68" spans="13:18">
      <c r="M68" s="3">
        <v>2.2536E-4</v>
      </c>
      <c r="N68" s="5">
        <v>1.4816673000000001E-2</v>
      </c>
      <c r="O68" s="3">
        <v>1.1638E-10</v>
      </c>
      <c r="P68" s="3">
        <v>3.3910902899999997E-5</v>
      </c>
      <c r="Q68">
        <f t="shared" si="1"/>
        <v>0.70000000000000007</v>
      </c>
      <c r="R68">
        <v>70</v>
      </c>
    </row>
    <row r="69" spans="13:18">
      <c r="M69" s="3">
        <v>2.2539000000000001E-4</v>
      </c>
      <c r="N69" s="5">
        <v>1.1507189999999999E-3</v>
      </c>
      <c r="O69" s="3">
        <v>1.1642E-10</v>
      </c>
      <c r="P69" s="3">
        <v>2.5474731999999999E-5</v>
      </c>
      <c r="Q69">
        <f t="shared" si="1"/>
        <v>0.70000000000000007</v>
      </c>
      <c r="R69">
        <v>70</v>
      </c>
    </row>
    <row r="70" spans="13:18">
      <c r="M70" s="3">
        <v>2.24E-4</v>
      </c>
      <c r="N70" s="5">
        <v>6.9395572000000003E-2</v>
      </c>
      <c r="O70" s="3">
        <v>1.1427E-10</v>
      </c>
      <c r="P70" s="3">
        <v>2.96182425E-5</v>
      </c>
      <c r="Q70">
        <f t="shared" si="1"/>
        <v>0.70000000000000007</v>
      </c>
      <c r="R70">
        <v>70</v>
      </c>
    </row>
    <row r="71" spans="13:18">
      <c r="M71" s="3">
        <v>2.2474999999999999E-4</v>
      </c>
      <c r="N71" s="5">
        <v>-7.8534624999999997E-2</v>
      </c>
      <c r="O71" s="3">
        <v>1.1543E-10</v>
      </c>
      <c r="P71" s="3">
        <v>2.8713524400000001E-5</v>
      </c>
      <c r="Q71">
        <f t="shared" si="1"/>
        <v>0.70000000000000007</v>
      </c>
      <c r="R71">
        <v>70</v>
      </c>
    </row>
    <row r="72" spans="13:18">
      <c r="M72" s="3">
        <v>2.2539000000000001E-4</v>
      </c>
      <c r="N72" s="5">
        <v>-5.2077190000000004E-3</v>
      </c>
      <c r="O72" s="3">
        <v>1.1642E-10</v>
      </c>
      <c r="P72" s="3">
        <v>2.6265151999999999E-5</v>
      </c>
      <c r="Q72">
        <f t="shared" si="1"/>
        <v>0.8</v>
      </c>
      <c r="R72">
        <v>80</v>
      </c>
    </row>
    <row r="73" spans="13:18">
      <c r="M73" s="3">
        <v>2.2525E-4</v>
      </c>
      <c r="N73" s="5">
        <v>-4.2235818000000001E-2</v>
      </c>
      <c r="O73" s="3">
        <v>1.162E-10</v>
      </c>
      <c r="P73" s="3">
        <v>3.9791495499999998E-5</v>
      </c>
      <c r="Q73">
        <f t="shared" si="1"/>
        <v>0.8</v>
      </c>
      <c r="R73">
        <v>80</v>
      </c>
    </row>
    <row r="74" spans="13:18">
      <c r="M74" s="3">
        <v>2.2474999999999999E-4</v>
      </c>
      <c r="N74" s="5">
        <v>-1.5650905999999999E-2</v>
      </c>
      <c r="O74" s="3">
        <v>1.1543E-10</v>
      </c>
      <c r="P74" s="3">
        <v>2.77589243E-5</v>
      </c>
      <c r="Q74">
        <f t="shared" si="1"/>
        <v>0.8</v>
      </c>
      <c r="R74">
        <v>80</v>
      </c>
    </row>
    <row r="75" spans="13:18">
      <c r="M75" s="3">
        <v>2.2529000000000001E-4</v>
      </c>
      <c r="N75" s="5">
        <v>3.1918160000000001E-3</v>
      </c>
      <c r="O75" s="3">
        <v>1.1625999999999999E-10</v>
      </c>
      <c r="P75" s="3">
        <v>3.6622492199999998E-5</v>
      </c>
      <c r="Q75">
        <f t="shared" si="1"/>
        <v>0.8</v>
      </c>
      <c r="R75">
        <v>80</v>
      </c>
    </row>
    <row r="76" spans="13:18">
      <c r="M76" s="3">
        <v>2.2468999999999999E-4</v>
      </c>
      <c r="N76" s="5">
        <v>1.5753439000000001E-2</v>
      </c>
      <c r="O76" s="3">
        <v>1.1534E-10</v>
      </c>
      <c r="P76" s="3">
        <v>1.49227562E-5</v>
      </c>
      <c r="Q76">
        <f t="shared" si="1"/>
        <v>0.8</v>
      </c>
      <c r="R76">
        <v>80</v>
      </c>
    </row>
    <row r="77" spans="13:18">
      <c r="M77" s="3">
        <v>2.2469999999999999E-4</v>
      </c>
      <c r="N77" s="5">
        <v>-4.9113546000000001E-2</v>
      </c>
      <c r="O77" s="3">
        <v>1.1533E-10</v>
      </c>
      <c r="P77" s="3">
        <v>1.14368822E-5</v>
      </c>
      <c r="Q77">
        <f t="shared" si="1"/>
        <v>0.8</v>
      </c>
      <c r="R77">
        <v>80</v>
      </c>
    </row>
    <row r="78" spans="13:18">
      <c r="M78" s="3">
        <v>2.2468999999999999E-4</v>
      </c>
      <c r="N78" s="5">
        <v>-8.7186180000000002E-2</v>
      </c>
      <c r="O78" s="3">
        <v>1.1534E-10</v>
      </c>
      <c r="P78" s="3">
        <v>2.88269166E-5</v>
      </c>
      <c r="Q78">
        <f t="shared" si="1"/>
        <v>0.8</v>
      </c>
      <c r="R78">
        <v>80</v>
      </c>
    </row>
    <row r="79" spans="13:18">
      <c r="M79" s="3">
        <v>2.2537999999999999E-4</v>
      </c>
      <c r="N79" s="5">
        <v>-1.3382923E-2</v>
      </c>
      <c r="O79" s="3">
        <v>1.1639999999999999E-10</v>
      </c>
      <c r="P79" s="3">
        <v>2.96342787E-5</v>
      </c>
      <c r="Q79">
        <f t="shared" si="1"/>
        <v>0.8</v>
      </c>
      <c r="R79">
        <v>80</v>
      </c>
    </row>
    <row r="80" spans="13:18">
      <c r="M80" s="3">
        <v>2.24E-4</v>
      </c>
      <c r="N80" s="5">
        <v>6.8681500000000002E-4</v>
      </c>
      <c r="O80" s="3">
        <v>1.1427E-10</v>
      </c>
      <c r="P80" s="3">
        <v>2.42439946E-5</v>
      </c>
      <c r="Q80">
        <f t="shared" si="1"/>
        <v>0.8</v>
      </c>
      <c r="R80">
        <v>80</v>
      </c>
    </row>
    <row r="81" spans="13:18">
      <c r="M81" s="3">
        <v>2.2251000000000001E-4</v>
      </c>
      <c r="N81" s="5">
        <v>3.3006251E-2</v>
      </c>
      <c r="O81" s="3">
        <v>1.1203E-10</v>
      </c>
      <c r="P81" s="3">
        <v>2.80456497E-5</v>
      </c>
      <c r="Q81">
        <f t="shared" si="1"/>
        <v>0.8</v>
      </c>
      <c r="R81">
        <v>80</v>
      </c>
    </row>
    <row r="82" spans="13:18">
      <c r="M82" s="3">
        <v>2.2537999999999999E-4</v>
      </c>
      <c r="N82" s="5">
        <v>-1.3288658E-2</v>
      </c>
      <c r="O82" s="3">
        <v>1.1639999999999999E-10</v>
      </c>
      <c r="P82" s="3">
        <v>2.8018219400000001E-5</v>
      </c>
      <c r="Q82">
        <f t="shared" ref="Q82:Q101" si="2">0.01*R82</f>
        <v>0.9</v>
      </c>
      <c r="R82">
        <v>90</v>
      </c>
    </row>
    <row r="83" spans="13:18">
      <c r="M83" s="3">
        <v>2.2405E-4</v>
      </c>
      <c r="N83" s="5">
        <v>3.9887190000000003E-2</v>
      </c>
      <c r="O83" s="3">
        <v>1.1432999999999999E-10</v>
      </c>
      <c r="P83" s="3">
        <v>2.3525773900000002E-5</v>
      </c>
      <c r="Q83">
        <f t="shared" si="2"/>
        <v>0.9</v>
      </c>
      <c r="R83">
        <v>90</v>
      </c>
    </row>
    <row r="84" spans="13:18">
      <c r="M84" s="3">
        <v>2.2347999999999999E-4</v>
      </c>
      <c r="N84" s="5">
        <v>-4.2185492999999998E-2</v>
      </c>
      <c r="O84" s="3">
        <v>1.1345000000000001E-10</v>
      </c>
      <c r="P84" s="3">
        <v>2.7427793599999999E-5</v>
      </c>
      <c r="Q84">
        <f t="shared" si="2"/>
        <v>0.9</v>
      </c>
      <c r="R84">
        <v>90</v>
      </c>
    </row>
    <row r="85" spans="13:18">
      <c r="M85" s="3">
        <v>2.2536999999999999E-4</v>
      </c>
      <c r="N85" s="5">
        <v>6.5910059999999999E-3</v>
      </c>
      <c r="O85" s="3">
        <v>1.1638E-10</v>
      </c>
      <c r="P85" s="3">
        <v>1.73173412E-5</v>
      </c>
      <c r="Q85">
        <f t="shared" si="2"/>
        <v>0.9</v>
      </c>
      <c r="R85">
        <v>90</v>
      </c>
    </row>
    <row r="86" spans="13:18">
      <c r="M86" s="3">
        <v>2.2393000000000001E-4</v>
      </c>
      <c r="N86" s="5">
        <v>-8.1572950000000005E-2</v>
      </c>
      <c r="O86" s="3">
        <v>1.1415E-10</v>
      </c>
      <c r="P86" s="3">
        <v>1.0665704399999999E-5</v>
      </c>
      <c r="Q86">
        <f t="shared" si="2"/>
        <v>0.9</v>
      </c>
      <c r="R86">
        <v>90</v>
      </c>
    </row>
    <row r="87" spans="13:18">
      <c r="M87" s="3">
        <v>2.2478999999999999E-4</v>
      </c>
      <c r="N87" s="5">
        <v>0.102718003</v>
      </c>
      <c r="O87" s="3">
        <v>1.155E-10</v>
      </c>
      <c r="P87" s="3">
        <v>5.1024844699999996E-6</v>
      </c>
      <c r="Q87">
        <f t="shared" si="2"/>
        <v>0.9</v>
      </c>
      <c r="R87">
        <v>90</v>
      </c>
    </row>
    <row r="88" spans="13:18">
      <c r="M88" s="3">
        <v>2.2335000000000001E-4</v>
      </c>
      <c r="N88" s="5">
        <v>-2.4122227E-2</v>
      </c>
      <c r="O88" s="3">
        <v>1.1328E-10</v>
      </c>
      <c r="P88" s="3">
        <v>2.5014083800000001E-5</v>
      </c>
      <c r="Q88">
        <f t="shared" si="2"/>
        <v>0.9</v>
      </c>
      <c r="R88">
        <v>90</v>
      </c>
    </row>
    <row r="89" spans="13:18">
      <c r="M89" s="3">
        <v>2.2536E-4</v>
      </c>
      <c r="N89" s="5">
        <v>-1.3117223000000001E-2</v>
      </c>
      <c r="O89" s="3">
        <v>1.1636999999999999E-10</v>
      </c>
      <c r="P89" s="3">
        <v>1.8056974999999998E-5</v>
      </c>
      <c r="Q89">
        <f t="shared" si="2"/>
        <v>0.9</v>
      </c>
      <c r="R89">
        <v>90</v>
      </c>
    </row>
    <row r="90" spans="13:18">
      <c r="M90" s="3">
        <v>2.252E-4</v>
      </c>
      <c r="N90" s="5">
        <v>-9.1126299999999993E-2</v>
      </c>
      <c r="O90" s="3">
        <v>1.1612E-10</v>
      </c>
      <c r="P90" s="3">
        <v>1.6963431300000001E-5</v>
      </c>
      <c r="Q90">
        <f t="shared" si="2"/>
        <v>0.9</v>
      </c>
      <c r="R90">
        <v>90</v>
      </c>
    </row>
    <row r="91" spans="13:18">
      <c r="M91" s="3">
        <v>2.2510999999999999E-4</v>
      </c>
      <c r="N91" s="5">
        <v>3.1284171999999999E-2</v>
      </c>
      <c r="O91" s="3">
        <v>1.1599E-10</v>
      </c>
      <c r="P91" s="3">
        <v>1.8527660399999999E-5</v>
      </c>
      <c r="Q91">
        <f t="shared" si="2"/>
        <v>0.9</v>
      </c>
      <c r="R91">
        <v>90</v>
      </c>
    </row>
    <row r="92" spans="13:18">
      <c r="M92" s="3">
        <v>2.2468999999999999E-4</v>
      </c>
      <c r="N92" s="5">
        <v>-0.115129784</v>
      </c>
      <c r="O92" s="3">
        <v>1.1532E-10</v>
      </c>
      <c r="P92" s="3">
        <v>1.3358853699999999E-5</v>
      </c>
      <c r="Q92">
        <f t="shared" si="2"/>
        <v>1</v>
      </c>
      <c r="R92">
        <v>100</v>
      </c>
    </row>
    <row r="93" spans="13:18">
      <c r="M93" s="3">
        <v>2.2468999999999999E-4</v>
      </c>
      <c r="N93" s="5">
        <v>-8.5823931000000006E-2</v>
      </c>
      <c r="O93" s="3">
        <v>1.1534E-10</v>
      </c>
      <c r="P93" s="3">
        <v>1.4849644699999999E-5</v>
      </c>
      <c r="Q93">
        <f t="shared" si="2"/>
        <v>1</v>
      </c>
      <c r="R93">
        <v>100</v>
      </c>
    </row>
    <row r="94" spans="13:18">
      <c r="M94" s="3">
        <v>2.2539000000000001E-4</v>
      </c>
      <c r="N94" s="5">
        <v>-1.2725594E-2</v>
      </c>
      <c r="O94" s="3">
        <v>1.1642E-10</v>
      </c>
      <c r="P94" s="3">
        <v>6.45347563E-6</v>
      </c>
      <c r="Q94">
        <f t="shared" si="2"/>
        <v>1</v>
      </c>
      <c r="R94">
        <v>100</v>
      </c>
    </row>
    <row r="95" spans="13:18">
      <c r="M95" s="3">
        <v>2.2535E-4</v>
      </c>
      <c r="N95" s="5">
        <v>6.5537452999999996E-2</v>
      </c>
      <c r="O95" s="3">
        <v>1.1635E-10</v>
      </c>
      <c r="P95" s="3">
        <v>2.3917935300000001E-5</v>
      </c>
      <c r="Q95">
        <f t="shared" si="2"/>
        <v>1</v>
      </c>
      <c r="R95">
        <v>100</v>
      </c>
    </row>
    <row r="96" spans="13:18">
      <c r="M96" s="3">
        <v>2.2533000000000001E-4</v>
      </c>
      <c r="N96" s="5">
        <v>-4.4315416000000003E-2</v>
      </c>
      <c r="O96" s="3">
        <v>1.1633E-10</v>
      </c>
      <c r="P96" s="3">
        <v>1.9355584299999999E-5</v>
      </c>
      <c r="Q96">
        <f t="shared" si="2"/>
        <v>1</v>
      </c>
      <c r="R96">
        <v>100</v>
      </c>
    </row>
    <row r="97" spans="13:18">
      <c r="M97" s="3">
        <v>2.2477E-4</v>
      </c>
      <c r="N97" s="5">
        <v>-4.5523975000000001E-2</v>
      </c>
      <c r="O97" s="3">
        <v>1.1545999999999999E-10</v>
      </c>
      <c r="P97" s="3">
        <v>2.2123236700000002E-5</v>
      </c>
      <c r="Q97">
        <f t="shared" si="2"/>
        <v>1</v>
      </c>
      <c r="R97">
        <v>100</v>
      </c>
    </row>
    <row r="98" spans="13:18">
      <c r="M98" s="3">
        <v>2.2368999999999999E-4</v>
      </c>
      <c r="N98" s="5">
        <v>-5.8253735000000001E-2</v>
      </c>
      <c r="O98" s="3">
        <v>1.1381000000000001E-10</v>
      </c>
      <c r="P98" s="3">
        <v>1.47520677E-5</v>
      </c>
      <c r="Q98">
        <f t="shared" si="2"/>
        <v>1</v>
      </c>
      <c r="R98">
        <v>100</v>
      </c>
    </row>
    <row r="99" spans="13:18">
      <c r="M99" s="3">
        <v>2.2536999999999999E-4</v>
      </c>
      <c r="N99" s="5">
        <v>2.0529341E-2</v>
      </c>
      <c r="O99" s="3">
        <v>1.1639E-10</v>
      </c>
      <c r="P99" s="3">
        <v>1.71438023E-5</v>
      </c>
      <c r="Q99">
        <f t="shared" si="2"/>
        <v>1</v>
      </c>
      <c r="R99">
        <v>100</v>
      </c>
    </row>
    <row r="100" spans="13:18">
      <c r="M100" s="3">
        <v>2.2394E-4</v>
      </c>
      <c r="N100" s="5">
        <v>-5.9787270000000003E-2</v>
      </c>
      <c r="O100" s="3">
        <v>1.1418E-10</v>
      </c>
      <c r="P100" s="3">
        <v>2.7215308399999998E-5</v>
      </c>
      <c r="Q100">
        <f t="shared" si="2"/>
        <v>1</v>
      </c>
      <c r="R100">
        <v>100</v>
      </c>
    </row>
    <row r="101" spans="13:18">
      <c r="M101" s="3">
        <v>2.2509E-4</v>
      </c>
      <c r="N101" s="5">
        <v>-8.8563434999999996E-2</v>
      </c>
      <c r="O101" s="3">
        <v>1.1595E-10</v>
      </c>
      <c r="P101" s="3">
        <v>1.9465233000000002E-5</v>
      </c>
      <c r="Q101">
        <f t="shared" si="2"/>
        <v>1</v>
      </c>
      <c r="R101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"/>
  <sheetViews>
    <sheetView rightToLeft="1" workbookViewId="0">
      <selection activeCell="E17" sqref="E17"/>
    </sheetView>
  </sheetViews>
  <sheetFormatPr defaultRowHeight="13.8"/>
  <sheetData>
    <row r="1" spans="1:4">
      <c r="A1" t="s">
        <v>13</v>
      </c>
      <c r="B1" t="s">
        <v>3</v>
      </c>
      <c r="C1" t="s">
        <v>19</v>
      </c>
      <c r="D1" t="s">
        <v>53</v>
      </c>
    </row>
    <row r="2" spans="1:4">
      <c r="A2">
        <v>2.0231946455389234E-6</v>
      </c>
      <c r="B2">
        <v>1.949341444E-4</v>
      </c>
      <c r="C2">
        <v>1.0008750412930322E-3</v>
      </c>
      <c r="D2">
        <v>0.10006930232748008</v>
      </c>
    </row>
    <row r="3" spans="1:4">
      <c r="A3">
        <v>2.2586592263307721E-6</v>
      </c>
      <c r="B3">
        <v>9.8151191189999992E-5</v>
      </c>
      <c r="C3">
        <v>5.010147095774384E-4</v>
      </c>
      <c r="D3">
        <v>5.0050532780357565E-2</v>
      </c>
    </row>
    <row r="4" spans="1:4">
      <c r="A4">
        <v>1.5535625664816975E-6</v>
      </c>
      <c r="B4">
        <v>6.4343486889999988E-5</v>
      </c>
      <c r="C4">
        <v>3.3372753021821582E-4</v>
      </c>
      <c r="D4">
        <v>3.3355491596275488E-2</v>
      </c>
    </row>
    <row r="5" spans="1:4">
      <c r="A5">
        <v>2.3149260161770142E-6</v>
      </c>
      <c r="B5">
        <v>4.7552903560000002E-5</v>
      </c>
      <c r="C5">
        <v>2.5043456961602357E-4</v>
      </c>
      <c r="D5">
        <v>2.5018928866797355E-2</v>
      </c>
    </row>
    <row r="6" spans="1:4">
      <c r="A6">
        <v>2.1603819087710017E-6</v>
      </c>
      <c r="B6">
        <v>4.3360210839999998E-5</v>
      </c>
      <c r="C6">
        <v>2.0018220055908513E-4</v>
      </c>
      <c r="D6">
        <v>2.0012933054989062E-2</v>
      </c>
    </row>
    <row r="7" spans="1:4">
      <c r="A7">
        <v>1.3341598876245328E-6</v>
      </c>
      <c r="B7">
        <v>3.3866491320000002E-5</v>
      </c>
      <c r="C7">
        <v>1.6718667102925627E-4</v>
      </c>
      <c r="D7">
        <v>1.6687874908543995E-2</v>
      </c>
    </row>
    <row r="8" spans="1:4">
      <c r="A8">
        <v>1.7136294145598873E-6</v>
      </c>
      <c r="B8">
        <v>2.8813977589999999E-5</v>
      </c>
      <c r="C8">
        <v>1.4342184787998586E-4</v>
      </c>
      <c r="D8">
        <v>1.4315091126508707E-2</v>
      </c>
    </row>
    <row r="9" spans="1:4">
      <c r="A9">
        <v>2.7157281989666383E-6</v>
      </c>
      <c r="B9">
        <v>2.6754854200000001E-5</v>
      </c>
      <c r="C9">
        <v>1.2517013216742097E-4</v>
      </c>
      <c r="D9">
        <v>1.2508472015904347E-2</v>
      </c>
    </row>
    <row r="10" spans="1:4">
      <c r="A10">
        <v>2.3085883644145794E-6</v>
      </c>
      <c r="B10">
        <v>1.9061946746999996E-5</v>
      </c>
      <c r="C10">
        <v>1.1149021836501245E-4</v>
      </c>
      <c r="D10">
        <v>1.1128170582463678E-2</v>
      </c>
    </row>
    <row r="11" spans="1:4">
      <c r="A11">
        <v>1.8762033862302904E-6</v>
      </c>
      <c r="B11">
        <v>1.7863514173000002E-5</v>
      </c>
      <c r="C11">
        <v>1.0042097426542711E-4</v>
      </c>
      <c r="D11">
        <v>1.0022094774853621E-2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E1:S101"/>
  <sheetViews>
    <sheetView rightToLeft="1" zoomScaleNormal="100" workbookViewId="0">
      <selection activeCell="I25" sqref="I25"/>
    </sheetView>
  </sheetViews>
  <sheetFormatPr defaultRowHeight="13.8"/>
  <sheetData>
    <row r="1" spans="5:19" ht="14.4">
      <c r="E1" t="s">
        <v>25</v>
      </c>
      <c r="F1" t="s">
        <v>24</v>
      </c>
      <c r="G1" t="s">
        <v>23</v>
      </c>
      <c r="H1" t="s">
        <v>22</v>
      </c>
      <c r="I1" t="s">
        <v>21</v>
      </c>
      <c r="J1" t="s">
        <v>0</v>
      </c>
      <c r="L1" t="s">
        <v>4</v>
      </c>
      <c r="M1" t="s">
        <v>4</v>
      </c>
      <c r="R1" s="1" t="s">
        <v>1</v>
      </c>
      <c r="S1" t="s">
        <v>0</v>
      </c>
    </row>
    <row r="2" spans="5:19">
      <c r="E2">
        <f>SQRT(G2^2+F2^2)</f>
        <v>23.250075268695372</v>
      </c>
      <c r="F2">
        <f>_xlfn.STDEV.P(L2:L11)/SQRT(10)</f>
        <v>5.9160797830996155E-2</v>
      </c>
      <c r="G2">
        <f>SUMIF($S$2:$S$101, $J2,L$2:L$101)/COUNTIF($S$2:$S$101, $J2)</f>
        <v>23.250000000000004</v>
      </c>
      <c r="H2">
        <f>SUMIF($S$2:$S$101, $J2,M$2:M$101)/COUNTIF($S$2:$S$101, $J2)</f>
        <v>465</v>
      </c>
      <c r="I2">
        <f>J2*0.01</f>
        <v>0.1</v>
      </c>
      <c r="J2">
        <v>10</v>
      </c>
      <c r="L2">
        <f>0.05*M2</f>
        <v>23.3</v>
      </c>
      <c r="M2" s="5">
        <v>466</v>
      </c>
      <c r="R2">
        <f>0.01*S2</f>
        <v>0.1</v>
      </c>
      <c r="S2">
        <v>10</v>
      </c>
    </row>
    <row r="3" spans="5:19">
      <c r="E3">
        <f t="shared" ref="E3:E11" si="0">SQRT(G3^2+F3^2)</f>
        <v>47.425430282708028</v>
      </c>
      <c r="F3">
        <f>_xlfn.STDEV.P(L12:L21)/SQRT(10)</f>
        <v>0.2020210385083693</v>
      </c>
      <c r="G3">
        <f t="shared" ref="G3:H11" si="1">SUMIF($S$2:$S$101, $J3,L$2:L$101)/COUNTIF($S$2:$S$101, $J3)</f>
        <v>47.424999999999997</v>
      </c>
      <c r="H3">
        <f t="shared" si="1"/>
        <v>948.5</v>
      </c>
      <c r="I3">
        <f t="shared" ref="I3:I11" si="2">J3*0.01</f>
        <v>0.2</v>
      </c>
      <c r="J3">
        <f>J2+10</f>
        <v>20</v>
      </c>
      <c r="L3">
        <f t="shared" ref="L3:L66" si="3">0.05*M3</f>
        <v>23.6</v>
      </c>
      <c r="M3" s="5">
        <v>472</v>
      </c>
      <c r="R3">
        <f t="shared" ref="R3:R66" si="4">0.01*S3</f>
        <v>0.1</v>
      </c>
      <c r="S3">
        <v>10</v>
      </c>
    </row>
    <row r="4" spans="5:19">
      <c r="E4">
        <f t="shared" si="0"/>
        <v>72.005098413237377</v>
      </c>
      <c r="F4">
        <f>_xlfn.STDEV.P(L22:L31)/SQRT(10)</f>
        <v>0.11904830952180712</v>
      </c>
      <c r="G4">
        <f t="shared" si="1"/>
        <v>72.004999999999995</v>
      </c>
      <c r="H4">
        <f t="shared" si="1"/>
        <v>1440.1</v>
      </c>
      <c r="I4">
        <f t="shared" si="2"/>
        <v>0.3</v>
      </c>
      <c r="J4">
        <f t="shared" ref="J4:J10" si="5">J3+10</f>
        <v>30</v>
      </c>
      <c r="L4">
        <f t="shared" si="3"/>
        <v>23.200000000000003</v>
      </c>
      <c r="M4" s="5">
        <v>464</v>
      </c>
      <c r="R4">
        <f t="shared" si="4"/>
        <v>0.1</v>
      </c>
      <c r="S4">
        <v>10</v>
      </c>
    </row>
    <row r="5" spans="5:19">
      <c r="E5">
        <f t="shared" si="0"/>
        <v>96.255199327101295</v>
      </c>
      <c r="F5">
        <f>_xlfn.STDEV.P(L32:L41)/SQRT(10)</f>
        <v>0.19588899918065872</v>
      </c>
      <c r="G5">
        <f t="shared" si="1"/>
        <v>96.25500000000001</v>
      </c>
      <c r="H5">
        <f t="shared" si="1"/>
        <v>1925.1</v>
      </c>
      <c r="I5">
        <f t="shared" si="2"/>
        <v>0.4</v>
      </c>
      <c r="J5">
        <f t="shared" si="5"/>
        <v>40</v>
      </c>
      <c r="L5">
        <f t="shared" si="3"/>
        <v>22.950000000000003</v>
      </c>
      <c r="M5" s="5">
        <f>351+108</f>
        <v>459</v>
      </c>
      <c r="R5">
        <f t="shared" si="4"/>
        <v>0.1</v>
      </c>
      <c r="S5">
        <v>10</v>
      </c>
    </row>
    <row r="6" spans="5:19">
      <c r="E6">
        <f t="shared" si="0"/>
        <v>120.53026366850777</v>
      </c>
      <c r="F6">
        <f>_xlfn.STDEV.P(L42:L51)/SQRT(10)</f>
        <v>0.25211108662651016</v>
      </c>
      <c r="G6">
        <f t="shared" si="1"/>
        <v>120.53000000000002</v>
      </c>
      <c r="H6">
        <f t="shared" si="1"/>
        <v>2410.6</v>
      </c>
      <c r="I6">
        <f t="shared" si="2"/>
        <v>0.5</v>
      </c>
      <c r="J6">
        <f t="shared" si="5"/>
        <v>50</v>
      </c>
      <c r="L6">
        <f t="shared" si="3"/>
        <v>23</v>
      </c>
      <c r="M6" s="5">
        <v>460</v>
      </c>
      <c r="R6">
        <f t="shared" si="4"/>
        <v>0.1</v>
      </c>
      <c r="S6">
        <v>10</v>
      </c>
    </row>
    <row r="7" spans="5:19">
      <c r="E7">
        <f t="shared" si="0"/>
        <v>144.34589861682943</v>
      </c>
      <c r="F7">
        <f>_xlfn.STDEV.P(L52:L61)/SQRT(10)</f>
        <v>0.50933535121764273</v>
      </c>
      <c r="G7">
        <f t="shared" si="1"/>
        <v>144.345</v>
      </c>
      <c r="H7">
        <f t="shared" si="1"/>
        <v>2886.9</v>
      </c>
      <c r="I7">
        <f t="shared" si="2"/>
        <v>0.6</v>
      </c>
      <c r="J7">
        <f t="shared" si="5"/>
        <v>60</v>
      </c>
      <c r="L7">
        <f t="shared" si="3"/>
        <v>23.400000000000002</v>
      </c>
      <c r="M7" s="5">
        <v>468</v>
      </c>
      <c r="R7">
        <f t="shared" si="4"/>
        <v>0.1</v>
      </c>
      <c r="S7">
        <v>10</v>
      </c>
    </row>
    <row r="8" spans="5:19">
      <c r="E8">
        <f t="shared" si="0"/>
        <v>168.22292088178708</v>
      </c>
      <c r="F8">
        <f>_xlfn.STDEV.P(L62:L71)/SQRT(10)</f>
        <v>0.99131730540730445</v>
      </c>
      <c r="G8">
        <f t="shared" si="1"/>
        <v>168.21999999999997</v>
      </c>
      <c r="H8">
        <f t="shared" si="1"/>
        <v>3364.4</v>
      </c>
      <c r="I8">
        <f t="shared" si="2"/>
        <v>0.70000000000000007</v>
      </c>
      <c r="J8">
        <f t="shared" si="5"/>
        <v>70</v>
      </c>
      <c r="L8">
        <f t="shared" si="3"/>
        <v>23.25</v>
      </c>
      <c r="M8" s="5">
        <v>465</v>
      </c>
      <c r="R8">
        <f t="shared" si="4"/>
        <v>0.1</v>
      </c>
      <c r="S8">
        <v>10</v>
      </c>
    </row>
    <row r="9" spans="5:19">
      <c r="E9">
        <f t="shared" si="0"/>
        <v>192.3543374868371</v>
      </c>
      <c r="F9">
        <f>_xlfn.STDEV.P(L72:L81)/SQRT(10)</f>
        <v>1.2917623620465186</v>
      </c>
      <c r="G9">
        <f t="shared" si="1"/>
        <v>192.35000000000005</v>
      </c>
      <c r="H9">
        <f t="shared" si="1"/>
        <v>3847</v>
      </c>
      <c r="I9">
        <f t="shared" si="2"/>
        <v>0.8</v>
      </c>
      <c r="J9">
        <f t="shared" si="5"/>
        <v>80</v>
      </c>
      <c r="L9">
        <f t="shared" si="3"/>
        <v>23.3</v>
      </c>
      <c r="M9" s="5">
        <v>466</v>
      </c>
      <c r="R9">
        <f t="shared" si="4"/>
        <v>0.1</v>
      </c>
      <c r="S9">
        <v>10</v>
      </c>
    </row>
    <row r="10" spans="5:19">
      <c r="E10">
        <f t="shared" si="0"/>
        <v>216.67254985345974</v>
      </c>
      <c r="F10">
        <f>_xlfn.STDEV.P(L82:L91)/SQRT(10)</f>
        <v>1.0511707758494793</v>
      </c>
      <c r="G10">
        <f t="shared" si="1"/>
        <v>216.67</v>
      </c>
      <c r="H10">
        <f t="shared" si="1"/>
        <v>4333.3999999999996</v>
      </c>
      <c r="I10">
        <f t="shared" si="2"/>
        <v>0.9</v>
      </c>
      <c r="J10">
        <f t="shared" si="5"/>
        <v>90</v>
      </c>
      <c r="L10">
        <f t="shared" si="3"/>
        <v>23.1</v>
      </c>
      <c r="M10" s="5">
        <v>462</v>
      </c>
      <c r="R10">
        <f t="shared" si="4"/>
        <v>0.1</v>
      </c>
      <c r="S10">
        <v>10</v>
      </c>
    </row>
    <row r="11" spans="5:19">
      <c r="E11">
        <f t="shared" si="0"/>
        <v>242.46088960902537</v>
      </c>
      <c r="F11">
        <f>_xlfn.STDEV.P(L92:L101)/SQRT(10)</f>
        <v>0.65680286235673579</v>
      </c>
      <c r="G11">
        <f t="shared" si="1"/>
        <v>242.45999999999998</v>
      </c>
      <c r="H11">
        <f t="shared" si="1"/>
        <v>4849.2</v>
      </c>
      <c r="I11">
        <f t="shared" si="2"/>
        <v>1</v>
      </c>
      <c r="J11">
        <f>J10+10</f>
        <v>100</v>
      </c>
      <c r="L11">
        <f t="shared" si="3"/>
        <v>23.400000000000002</v>
      </c>
      <c r="M11" s="5">
        <v>468</v>
      </c>
      <c r="R11">
        <f t="shared" si="4"/>
        <v>0.1</v>
      </c>
      <c r="S11">
        <v>10</v>
      </c>
    </row>
    <row r="12" spans="5:19">
      <c r="L12">
        <f t="shared" si="3"/>
        <v>45.6</v>
      </c>
      <c r="M12" s="5">
        <v>912</v>
      </c>
      <c r="R12">
        <f t="shared" si="4"/>
        <v>0.2</v>
      </c>
      <c r="S12">
        <v>20</v>
      </c>
    </row>
    <row r="13" spans="5:19">
      <c r="L13">
        <f t="shared" si="3"/>
        <v>47.75</v>
      </c>
      <c r="M13" s="5">
        <v>955</v>
      </c>
      <c r="R13">
        <f t="shared" si="4"/>
        <v>0.2</v>
      </c>
      <c r="S13">
        <v>20</v>
      </c>
    </row>
    <row r="14" spans="5:19">
      <c r="L14">
        <f t="shared" si="3"/>
        <v>47.45</v>
      </c>
      <c r="M14" s="5">
        <v>949</v>
      </c>
      <c r="R14">
        <f t="shared" si="4"/>
        <v>0.2</v>
      </c>
      <c r="S14">
        <v>20</v>
      </c>
    </row>
    <row r="15" spans="5:19">
      <c r="L15">
        <f t="shared" si="3"/>
        <v>47.2</v>
      </c>
      <c r="M15" s="5">
        <v>944</v>
      </c>
      <c r="R15">
        <f t="shared" si="4"/>
        <v>0.2</v>
      </c>
      <c r="S15">
        <v>20</v>
      </c>
    </row>
    <row r="16" spans="5:19">
      <c r="L16">
        <f t="shared" si="3"/>
        <v>47.75</v>
      </c>
      <c r="M16" s="5">
        <v>955</v>
      </c>
      <c r="R16">
        <f t="shared" si="4"/>
        <v>0.2</v>
      </c>
      <c r="S16">
        <v>20</v>
      </c>
    </row>
    <row r="17" spans="12:19">
      <c r="L17">
        <f t="shared" si="3"/>
        <v>47.900000000000006</v>
      </c>
      <c r="M17" s="5">
        <v>958</v>
      </c>
      <c r="R17">
        <f t="shared" si="4"/>
        <v>0.2</v>
      </c>
      <c r="S17">
        <v>20</v>
      </c>
    </row>
    <row r="18" spans="12:19">
      <c r="L18">
        <f t="shared" si="3"/>
        <v>47.650000000000006</v>
      </c>
      <c r="M18" s="5">
        <v>953</v>
      </c>
      <c r="R18">
        <f t="shared" si="4"/>
        <v>0.2</v>
      </c>
      <c r="S18">
        <v>20</v>
      </c>
    </row>
    <row r="19" spans="12:19">
      <c r="L19">
        <f t="shared" si="3"/>
        <v>47.550000000000004</v>
      </c>
      <c r="M19" s="5">
        <v>951</v>
      </c>
      <c r="R19">
        <f t="shared" si="4"/>
        <v>0.2</v>
      </c>
      <c r="S19">
        <v>20</v>
      </c>
    </row>
    <row r="20" spans="12:19">
      <c r="L20">
        <f t="shared" si="3"/>
        <v>47.85</v>
      </c>
      <c r="M20" s="5">
        <v>957</v>
      </c>
      <c r="R20">
        <f t="shared" si="4"/>
        <v>0.2</v>
      </c>
      <c r="S20">
        <v>20</v>
      </c>
    </row>
    <row r="21" spans="12:19">
      <c r="L21">
        <f t="shared" si="3"/>
        <v>47.550000000000004</v>
      </c>
      <c r="M21" s="5">
        <v>951</v>
      </c>
      <c r="R21">
        <f t="shared" si="4"/>
        <v>0.2</v>
      </c>
      <c r="S21">
        <v>20</v>
      </c>
    </row>
    <row r="22" spans="12:19">
      <c r="L22">
        <f t="shared" si="3"/>
        <v>72.55</v>
      </c>
      <c r="M22" s="5">
        <v>1451</v>
      </c>
      <c r="R22">
        <f t="shared" si="4"/>
        <v>0.3</v>
      </c>
      <c r="S22">
        <v>30</v>
      </c>
    </row>
    <row r="23" spans="12:19">
      <c r="L23">
        <f t="shared" si="3"/>
        <v>72.100000000000009</v>
      </c>
      <c r="M23" s="5">
        <v>1442</v>
      </c>
      <c r="R23">
        <f t="shared" si="4"/>
        <v>0.3</v>
      </c>
      <c r="S23">
        <v>30</v>
      </c>
    </row>
    <row r="24" spans="12:19">
      <c r="L24">
        <f t="shared" si="3"/>
        <v>71.3</v>
      </c>
      <c r="M24" s="5">
        <v>1426</v>
      </c>
      <c r="R24">
        <f t="shared" si="4"/>
        <v>0.3</v>
      </c>
      <c r="S24">
        <v>30</v>
      </c>
    </row>
    <row r="25" spans="12:19">
      <c r="L25">
        <f t="shared" si="3"/>
        <v>72.05</v>
      </c>
      <c r="M25" s="5">
        <v>1441</v>
      </c>
      <c r="R25">
        <f t="shared" si="4"/>
        <v>0.3</v>
      </c>
      <c r="S25">
        <v>30</v>
      </c>
    </row>
    <row r="26" spans="12:19">
      <c r="L26">
        <f t="shared" si="3"/>
        <v>72.150000000000006</v>
      </c>
      <c r="M26" s="5">
        <v>1443</v>
      </c>
      <c r="R26">
        <f t="shared" si="4"/>
        <v>0.3</v>
      </c>
      <c r="S26">
        <v>30</v>
      </c>
    </row>
    <row r="27" spans="12:19">
      <c r="L27">
        <f t="shared" si="3"/>
        <v>72.350000000000009</v>
      </c>
      <c r="M27" s="5">
        <v>1447</v>
      </c>
      <c r="R27">
        <f t="shared" si="4"/>
        <v>0.3</v>
      </c>
      <c r="S27">
        <v>30</v>
      </c>
    </row>
    <row r="28" spans="12:19">
      <c r="L28">
        <f t="shared" si="3"/>
        <v>72.2</v>
      </c>
      <c r="M28" s="5">
        <v>1444</v>
      </c>
      <c r="R28">
        <f t="shared" si="4"/>
        <v>0.3</v>
      </c>
      <c r="S28">
        <v>30</v>
      </c>
    </row>
    <row r="29" spans="12:19">
      <c r="L29">
        <f t="shared" si="3"/>
        <v>71.95</v>
      </c>
      <c r="M29" s="5">
        <v>1439</v>
      </c>
      <c r="R29">
        <f t="shared" si="4"/>
        <v>0.3</v>
      </c>
      <c r="S29">
        <v>30</v>
      </c>
    </row>
    <row r="30" spans="12:19">
      <c r="L30">
        <f t="shared" si="3"/>
        <v>72.05</v>
      </c>
      <c r="M30" s="5">
        <v>1441</v>
      </c>
      <c r="R30">
        <f t="shared" si="4"/>
        <v>0.3</v>
      </c>
      <c r="S30">
        <v>30</v>
      </c>
    </row>
    <row r="31" spans="12:19">
      <c r="L31">
        <f t="shared" si="3"/>
        <v>71.350000000000009</v>
      </c>
      <c r="M31" s="5">
        <v>1427</v>
      </c>
      <c r="R31">
        <f t="shared" si="4"/>
        <v>0.3</v>
      </c>
      <c r="S31">
        <v>30</v>
      </c>
    </row>
    <row r="32" spans="12:19">
      <c r="L32">
        <f t="shared" si="3"/>
        <v>96.800000000000011</v>
      </c>
      <c r="M32" s="5">
        <v>1936</v>
      </c>
      <c r="R32">
        <f t="shared" si="4"/>
        <v>0.4</v>
      </c>
      <c r="S32">
        <v>40</v>
      </c>
    </row>
    <row r="33" spans="12:19">
      <c r="L33">
        <f t="shared" si="3"/>
        <v>96.350000000000009</v>
      </c>
      <c r="M33" s="5">
        <v>1927</v>
      </c>
      <c r="R33">
        <f t="shared" si="4"/>
        <v>0.4</v>
      </c>
      <c r="S33">
        <v>40</v>
      </c>
    </row>
    <row r="34" spans="12:19">
      <c r="L34">
        <f t="shared" si="3"/>
        <v>96.25</v>
      </c>
      <c r="M34" s="5">
        <v>1925</v>
      </c>
      <c r="R34">
        <f t="shared" si="4"/>
        <v>0.4</v>
      </c>
      <c r="S34">
        <v>40</v>
      </c>
    </row>
    <row r="35" spans="12:19">
      <c r="L35">
        <f t="shared" si="3"/>
        <v>96.5</v>
      </c>
      <c r="M35" s="5">
        <v>1930</v>
      </c>
      <c r="R35">
        <f t="shared" si="4"/>
        <v>0.4</v>
      </c>
      <c r="S35">
        <v>40</v>
      </c>
    </row>
    <row r="36" spans="12:19">
      <c r="L36">
        <f t="shared" si="3"/>
        <v>96.5</v>
      </c>
      <c r="M36" s="5">
        <v>1930</v>
      </c>
      <c r="R36">
        <f t="shared" si="4"/>
        <v>0.4</v>
      </c>
      <c r="S36">
        <v>40</v>
      </c>
    </row>
    <row r="37" spans="12:19">
      <c r="L37">
        <f t="shared" si="3"/>
        <v>94.5</v>
      </c>
      <c r="M37" s="5">
        <v>1890</v>
      </c>
      <c r="R37">
        <f t="shared" si="4"/>
        <v>0.4</v>
      </c>
      <c r="S37">
        <v>40</v>
      </c>
    </row>
    <row r="38" spans="12:19">
      <c r="L38">
        <f t="shared" si="3"/>
        <v>96.75</v>
      </c>
      <c r="M38" s="5">
        <v>1935</v>
      </c>
      <c r="R38">
        <f t="shared" si="4"/>
        <v>0.4</v>
      </c>
      <c r="S38">
        <v>40</v>
      </c>
    </row>
    <row r="39" spans="12:19">
      <c r="L39">
        <f t="shared" si="3"/>
        <v>96.300000000000011</v>
      </c>
      <c r="M39" s="5">
        <v>1926</v>
      </c>
      <c r="R39">
        <f t="shared" si="4"/>
        <v>0.4</v>
      </c>
      <c r="S39">
        <v>40</v>
      </c>
    </row>
    <row r="40" spans="12:19">
      <c r="L40">
        <f t="shared" si="3"/>
        <v>96.5</v>
      </c>
      <c r="M40" s="5">
        <v>1930</v>
      </c>
      <c r="R40">
        <f t="shared" si="4"/>
        <v>0.4</v>
      </c>
      <c r="S40">
        <v>40</v>
      </c>
    </row>
    <row r="41" spans="12:19">
      <c r="L41">
        <f t="shared" si="3"/>
        <v>96.100000000000009</v>
      </c>
      <c r="M41" s="5">
        <v>1922</v>
      </c>
      <c r="R41">
        <f t="shared" si="4"/>
        <v>0.4</v>
      </c>
      <c r="S41">
        <v>40</v>
      </c>
    </row>
    <row r="42" spans="12:19">
      <c r="L42">
        <f t="shared" si="3"/>
        <v>120.9</v>
      </c>
      <c r="M42" s="5">
        <v>2418</v>
      </c>
      <c r="R42">
        <f t="shared" si="4"/>
        <v>0.5</v>
      </c>
      <c r="S42">
        <v>50</v>
      </c>
    </row>
    <row r="43" spans="12:19">
      <c r="L43">
        <f t="shared" si="3"/>
        <v>120.85000000000001</v>
      </c>
      <c r="M43" s="5">
        <v>2417</v>
      </c>
      <c r="R43">
        <f t="shared" si="4"/>
        <v>0.5</v>
      </c>
      <c r="S43">
        <v>50</v>
      </c>
    </row>
    <row r="44" spans="12:19">
      <c r="L44">
        <f t="shared" si="3"/>
        <v>120.55000000000001</v>
      </c>
      <c r="M44" s="5">
        <v>2411</v>
      </c>
      <c r="R44">
        <f t="shared" si="4"/>
        <v>0.5</v>
      </c>
      <c r="S44">
        <v>50</v>
      </c>
    </row>
    <row r="45" spans="12:19">
      <c r="L45">
        <f t="shared" si="3"/>
        <v>121.35000000000001</v>
      </c>
      <c r="M45" s="5">
        <v>2427</v>
      </c>
      <c r="R45">
        <f t="shared" si="4"/>
        <v>0.5</v>
      </c>
      <c r="S45">
        <v>50</v>
      </c>
    </row>
    <row r="46" spans="12:19">
      <c r="L46">
        <f t="shared" si="3"/>
        <v>120.5</v>
      </c>
      <c r="M46" s="5">
        <v>2410</v>
      </c>
      <c r="R46">
        <f t="shared" si="4"/>
        <v>0.5</v>
      </c>
      <c r="S46">
        <v>50</v>
      </c>
    </row>
    <row r="47" spans="12:19">
      <c r="L47">
        <f t="shared" si="3"/>
        <v>120.9</v>
      </c>
      <c r="M47" s="5">
        <v>2418</v>
      </c>
      <c r="R47">
        <f t="shared" si="4"/>
        <v>0.5</v>
      </c>
      <c r="S47">
        <v>50</v>
      </c>
    </row>
    <row r="48" spans="12:19">
      <c r="L48">
        <f t="shared" si="3"/>
        <v>119.80000000000001</v>
      </c>
      <c r="M48" s="5">
        <v>2396</v>
      </c>
      <c r="R48">
        <f t="shared" si="4"/>
        <v>0.5</v>
      </c>
      <c r="S48">
        <v>50</v>
      </c>
    </row>
    <row r="49" spans="12:19">
      <c r="L49">
        <f t="shared" si="3"/>
        <v>120.45</v>
      </c>
      <c r="M49" s="5">
        <v>2409</v>
      </c>
      <c r="R49">
        <f t="shared" si="4"/>
        <v>0.5</v>
      </c>
      <c r="S49">
        <v>50</v>
      </c>
    </row>
    <row r="50" spans="12:19">
      <c r="L50">
        <f t="shared" si="3"/>
        <v>121.45</v>
      </c>
      <c r="M50" s="5">
        <v>2429</v>
      </c>
      <c r="R50">
        <f t="shared" si="4"/>
        <v>0.5</v>
      </c>
      <c r="S50">
        <v>50</v>
      </c>
    </row>
    <row r="51" spans="12:19">
      <c r="L51">
        <f t="shared" si="3"/>
        <v>118.55000000000001</v>
      </c>
      <c r="M51" s="5">
        <v>2371</v>
      </c>
      <c r="R51">
        <f t="shared" si="4"/>
        <v>0.5</v>
      </c>
      <c r="S51">
        <v>50</v>
      </c>
    </row>
    <row r="52" spans="12:19">
      <c r="L52">
        <f t="shared" si="3"/>
        <v>142.45000000000002</v>
      </c>
      <c r="M52" s="5">
        <v>2849</v>
      </c>
      <c r="R52">
        <f t="shared" si="4"/>
        <v>0.6</v>
      </c>
      <c r="S52">
        <v>60</v>
      </c>
    </row>
    <row r="53" spans="12:19">
      <c r="L53">
        <f t="shared" si="3"/>
        <v>143.6</v>
      </c>
      <c r="M53" s="5">
        <v>2872</v>
      </c>
      <c r="R53">
        <f t="shared" si="4"/>
        <v>0.6</v>
      </c>
      <c r="S53">
        <v>60</v>
      </c>
    </row>
    <row r="54" spans="12:19">
      <c r="L54">
        <f t="shared" si="3"/>
        <v>145.20000000000002</v>
      </c>
      <c r="M54" s="5">
        <v>2904</v>
      </c>
      <c r="R54">
        <f t="shared" si="4"/>
        <v>0.6</v>
      </c>
      <c r="S54">
        <v>60</v>
      </c>
    </row>
    <row r="55" spans="12:19">
      <c r="L55">
        <f t="shared" si="3"/>
        <v>145.4</v>
      </c>
      <c r="M55" s="5">
        <v>2908</v>
      </c>
      <c r="R55">
        <f t="shared" si="4"/>
        <v>0.6</v>
      </c>
      <c r="S55">
        <v>60</v>
      </c>
    </row>
    <row r="56" spans="12:19">
      <c r="L56">
        <f t="shared" si="3"/>
        <v>140.45000000000002</v>
      </c>
      <c r="M56" s="5">
        <v>2809</v>
      </c>
      <c r="R56">
        <f t="shared" si="4"/>
        <v>0.6</v>
      </c>
      <c r="S56">
        <v>60</v>
      </c>
    </row>
    <row r="57" spans="12:19">
      <c r="L57">
        <f t="shared" si="3"/>
        <v>145.55000000000001</v>
      </c>
      <c r="M57" s="5">
        <v>2911</v>
      </c>
      <c r="R57">
        <f t="shared" si="4"/>
        <v>0.6</v>
      </c>
      <c r="S57">
        <v>60</v>
      </c>
    </row>
    <row r="58" spans="12:19">
      <c r="L58">
        <f t="shared" si="3"/>
        <v>144.9</v>
      </c>
      <c r="M58" s="5">
        <v>2898</v>
      </c>
      <c r="R58">
        <f t="shared" si="4"/>
        <v>0.6</v>
      </c>
      <c r="S58">
        <v>60</v>
      </c>
    </row>
    <row r="59" spans="12:19">
      <c r="L59">
        <f t="shared" si="3"/>
        <v>144.95000000000002</v>
      </c>
      <c r="M59" s="5">
        <v>2899</v>
      </c>
      <c r="R59">
        <f t="shared" si="4"/>
        <v>0.6</v>
      </c>
      <c r="S59">
        <v>60</v>
      </c>
    </row>
    <row r="60" spans="12:19">
      <c r="L60">
        <f t="shared" si="3"/>
        <v>145.25</v>
      </c>
      <c r="M60" s="5">
        <v>2905</v>
      </c>
      <c r="R60">
        <f t="shared" si="4"/>
        <v>0.6</v>
      </c>
      <c r="S60">
        <v>60</v>
      </c>
    </row>
    <row r="61" spans="12:19">
      <c r="L61">
        <f t="shared" si="3"/>
        <v>145.70000000000002</v>
      </c>
      <c r="M61" s="5">
        <v>2914</v>
      </c>
      <c r="R61">
        <f t="shared" si="4"/>
        <v>0.6</v>
      </c>
      <c r="S61">
        <v>60</v>
      </c>
    </row>
    <row r="62" spans="12:19">
      <c r="L62">
        <f t="shared" si="3"/>
        <v>169.25</v>
      </c>
      <c r="M62" s="5">
        <v>3385</v>
      </c>
      <c r="R62">
        <f t="shared" si="4"/>
        <v>0.70000000000000007</v>
      </c>
      <c r="S62">
        <v>70</v>
      </c>
    </row>
    <row r="63" spans="12:19">
      <c r="L63">
        <f t="shared" si="3"/>
        <v>168.05</v>
      </c>
      <c r="M63" s="5">
        <v>3361</v>
      </c>
      <c r="R63">
        <f t="shared" si="4"/>
        <v>0.70000000000000007</v>
      </c>
      <c r="S63">
        <v>70</v>
      </c>
    </row>
    <row r="64" spans="12:19">
      <c r="L64">
        <f t="shared" si="3"/>
        <v>170.20000000000002</v>
      </c>
      <c r="M64" s="5">
        <v>3404</v>
      </c>
      <c r="R64">
        <f t="shared" si="4"/>
        <v>0.70000000000000007</v>
      </c>
      <c r="S64">
        <v>70</v>
      </c>
    </row>
    <row r="65" spans="12:19">
      <c r="L65">
        <f t="shared" si="3"/>
        <v>169.9</v>
      </c>
      <c r="M65" s="5">
        <v>3398</v>
      </c>
      <c r="R65">
        <f t="shared" si="4"/>
        <v>0.70000000000000007</v>
      </c>
      <c r="S65">
        <v>70</v>
      </c>
    </row>
    <row r="66" spans="12:19">
      <c r="L66">
        <f t="shared" si="3"/>
        <v>169.65</v>
      </c>
      <c r="M66" s="5">
        <v>3393</v>
      </c>
      <c r="R66">
        <f t="shared" si="4"/>
        <v>0.70000000000000007</v>
      </c>
      <c r="S66">
        <v>70</v>
      </c>
    </row>
    <row r="67" spans="12:19">
      <c r="L67">
        <f t="shared" ref="L67:L101" si="6">0.05*M67</f>
        <v>160.30000000000001</v>
      </c>
      <c r="M67" s="5">
        <v>3206</v>
      </c>
      <c r="R67">
        <f t="shared" ref="R67:R81" si="7">0.01*S67</f>
        <v>0.70000000000000007</v>
      </c>
      <c r="S67">
        <v>70</v>
      </c>
    </row>
    <row r="68" spans="12:19">
      <c r="L68">
        <f t="shared" si="6"/>
        <v>164.45000000000002</v>
      </c>
      <c r="M68" s="5">
        <v>3289</v>
      </c>
      <c r="R68">
        <f t="shared" si="7"/>
        <v>0.70000000000000007</v>
      </c>
      <c r="S68">
        <v>70</v>
      </c>
    </row>
    <row r="69" spans="12:19">
      <c r="L69">
        <f t="shared" si="6"/>
        <v>170.55</v>
      </c>
      <c r="M69" s="5">
        <v>3411</v>
      </c>
      <c r="R69">
        <f t="shared" si="7"/>
        <v>0.70000000000000007</v>
      </c>
      <c r="S69">
        <v>70</v>
      </c>
    </row>
    <row r="70" spans="12:19">
      <c r="L70">
        <f t="shared" si="6"/>
        <v>169.60000000000002</v>
      </c>
      <c r="M70" s="5">
        <v>3392</v>
      </c>
      <c r="R70">
        <f t="shared" si="7"/>
        <v>0.70000000000000007</v>
      </c>
      <c r="S70">
        <v>70</v>
      </c>
    </row>
    <row r="71" spans="12:19">
      <c r="L71">
        <f t="shared" si="6"/>
        <v>170.25</v>
      </c>
      <c r="M71" s="5">
        <v>3405</v>
      </c>
      <c r="R71">
        <f t="shared" si="7"/>
        <v>0.70000000000000007</v>
      </c>
      <c r="S71">
        <v>70</v>
      </c>
    </row>
    <row r="72" spans="12:19">
      <c r="L72">
        <f t="shared" si="6"/>
        <v>193.85000000000002</v>
      </c>
      <c r="M72" s="5">
        <v>3877</v>
      </c>
      <c r="R72">
        <f t="shared" si="7"/>
        <v>0.8</v>
      </c>
      <c r="S72">
        <v>80</v>
      </c>
    </row>
    <row r="73" spans="12:19">
      <c r="L73">
        <f t="shared" si="6"/>
        <v>191.75</v>
      </c>
      <c r="M73" s="5">
        <v>3835</v>
      </c>
      <c r="R73">
        <f t="shared" si="7"/>
        <v>0.8</v>
      </c>
      <c r="S73">
        <v>80</v>
      </c>
    </row>
    <row r="74" spans="12:19">
      <c r="L74">
        <f t="shared" si="6"/>
        <v>194.70000000000002</v>
      </c>
      <c r="M74" s="5">
        <v>3894</v>
      </c>
      <c r="R74">
        <f t="shared" si="7"/>
        <v>0.8</v>
      </c>
      <c r="S74">
        <v>80</v>
      </c>
    </row>
    <row r="75" spans="12:19">
      <c r="L75">
        <f t="shared" si="6"/>
        <v>193.70000000000002</v>
      </c>
      <c r="M75" s="5">
        <v>3874</v>
      </c>
      <c r="R75">
        <f t="shared" si="7"/>
        <v>0.8</v>
      </c>
      <c r="S75">
        <v>80</v>
      </c>
    </row>
    <row r="76" spans="12:19">
      <c r="L76">
        <f t="shared" si="6"/>
        <v>194</v>
      </c>
      <c r="M76" s="5">
        <v>3880</v>
      </c>
      <c r="R76">
        <f t="shared" si="7"/>
        <v>0.8</v>
      </c>
      <c r="S76">
        <v>80</v>
      </c>
    </row>
    <row r="77" spans="12:19">
      <c r="L77">
        <f t="shared" si="6"/>
        <v>180.55</v>
      </c>
      <c r="M77" s="5">
        <v>3611</v>
      </c>
      <c r="R77">
        <f t="shared" si="7"/>
        <v>0.8</v>
      </c>
      <c r="S77">
        <v>80</v>
      </c>
    </row>
    <row r="78" spans="12:19">
      <c r="L78">
        <f t="shared" si="6"/>
        <v>194.20000000000002</v>
      </c>
      <c r="M78" s="5">
        <v>3884</v>
      </c>
      <c r="R78">
        <f t="shared" si="7"/>
        <v>0.8</v>
      </c>
      <c r="S78">
        <v>80</v>
      </c>
    </row>
    <row r="79" spans="12:19">
      <c r="L79">
        <f t="shared" si="6"/>
        <v>191.5</v>
      </c>
      <c r="M79" s="5">
        <v>3830</v>
      </c>
      <c r="R79">
        <f t="shared" si="7"/>
        <v>0.8</v>
      </c>
      <c r="S79">
        <v>80</v>
      </c>
    </row>
    <row r="80" spans="12:19">
      <c r="L80">
        <f t="shared" si="6"/>
        <v>195.10000000000002</v>
      </c>
      <c r="M80" s="5">
        <v>3902</v>
      </c>
      <c r="R80">
        <f t="shared" si="7"/>
        <v>0.8</v>
      </c>
      <c r="S80">
        <v>80</v>
      </c>
    </row>
    <row r="81" spans="12:19">
      <c r="L81">
        <f t="shared" si="6"/>
        <v>194.15</v>
      </c>
      <c r="M81" s="5">
        <v>3883</v>
      </c>
      <c r="R81">
        <f t="shared" si="7"/>
        <v>0.8</v>
      </c>
      <c r="S81">
        <v>80</v>
      </c>
    </row>
    <row r="82" spans="12:19">
      <c r="L82">
        <f t="shared" si="6"/>
        <v>211.60000000000002</v>
      </c>
      <c r="M82" s="5">
        <v>4232</v>
      </c>
      <c r="R82">
        <f t="shared" ref="R82:R101" si="8">0.01*S82</f>
        <v>0.9</v>
      </c>
      <c r="S82">
        <v>90</v>
      </c>
    </row>
    <row r="83" spans="12:19">
      <c r="L83">
        <f t="shared" si="6"/>
        <v>219.15</v>
      </c>
      <c r="M83" s="5">
        <v>4383</v>
      </c>
      <c r="R83">
        <f t="shared" si="8"/>
        <v>0.9</v>
      </c>
      <c r="S83">
        <v>90</v>
      </c>
    </row>
    <row r="84" spans="12:19">
      <c r="L84">
        <f t="shared" si="6"/>
        <v>216.95000000000002</v>
      </c>
      <c r="M84" s="5">
        <v>4339</v>
      </c>
      <c r="R84">
        <f t="shared" si="8"/>
        <v>0.9</v>
      </c>
      <c r="S84">
        <v>90</v>
      </c>
    </row>
    <row r="85" spans="12:19">
      <c r="L85">
        <f t="shared" si="6"/>
        <v>219.25</v>
      </c>
      <c r="M85" s="5">
        <v>4385</v>
      </c>
      <c r="R85">
        <f t="shared" si="8"/>
        <v>0.9</v>
      </c>
      <c r="S85">
        <v>90</v>
      </c>
    </row>
    <row r="86" spans="12:19">
      <c r="L86">
        <f t="shared" si="6"/>
        <v>208.95000000000002</v>
      </c>
      <c r="M86" s="5">
        <v>4179</v>
      </c>
      <c r="R86">
        <f t="shared" si="8"/>
        <v>0.9</v>
      </c>
      <c r="S86">
        <v>90</v>
      </c>
    </row>
    <row r="87" spans="12:19">
      <c r="L87">
        <f t="shared" si="6"/>
        <v>217.4</v>
      </c>
      <c r="M87" s="5">
        <v>4348</v>
      </c>
      <c r="R87">
        <f t="shared" si="8"/>
        <v>0.9</v>
      </c>
      <c r="S87">
        <v>90</v>
      </c>
    </row>
    <row r="88" spans="12:19">
      <c r="L88">
        <f t="shared" si="6"/>
        <v>218.5</v>
      </c>
      <c r="M88" s="5">
        <v>4370</v>
      </c>
      <c r="R88">
        <f t="shared" si="8"/>
        <v>0.9</v>
      </c>
      <c r="S88">
        <v>90</v>
      </c>
    </row>
    <row r="89" spans="12:19">
      <c r="L89">
        <f t="shared" si="6"/>
        <v>217.85000000000002</v>
      </c>
      <c r="M89" s="5">
        <v>4357</v>
      </c>
      <c r="R89">
        <f t="shared" si="8"/>
        <v>0.9</v>
      </c>
      <c r="S89">
        <v>90</v>
      </c>
    </row>
    <row r="90" spans="12:19">
      <c r="L90">
        <f t="shared" si="6"/>
        <v>218.8</v>
      </c>
      <c r="M90" s="5">
        <v>4376</v>
      </c>
      <c r="R90">
        <f t="shared" si="8"/>
        <v>0.9</v>
      </c>
      <c r="S90">
        <v>90</v>
      </c>
    </row>
    <row r="91" spans="12:19">
      <c r="L91">
        <f t="shared" si="6"/>
        <v>218.25</v>
      </c>
      <c r="M91" s="5">
        <v>4365</v>
      </c>
      <c r="R91">
        <f t="shared" si="8"/>
        <v>0.9</v>
      </c>
      <c r="S91">
        <v>90</v>
      </c>
    </row>
    <row r="92" spans="12:19">
      <c r="L92">
        <f t="shared" si="6"/>
        <v>242.10000000000002</v>
      </c>
      <c r="M92" s="5">
        <v>4842</v>
      </c>
      <c r="R92">
        <f t="shared" si="8"/>
        <v>1</v>
      </c>
      <c r="S92">
        <v>100</v>
      </c>
    </row>
    <row r="93" spans="12:19">
      <c r="L93">
        <f t="shared" si="6"/>
        <v>244.15</v>
      </c>
      <c r="M93" s="5">
        <v>4883</v>
      </c>
      <c r="R93">
        <f t="shared" si="8"/>
        <v>1</v>
      </c>
      <c r="S93">
        <v>100</v>
      </c>
    </row>
    <row r="94" spans="12:19">
      <c r="L94">
        <f t="shared" si="6"/>
        <v>241.65</v>
      </c>
      <c r="M94" s="5">
        <v>4833</v>
      </c>
      <c r="R94">
        <f t="shared" si="8"/>
        <v>1</v>
      </c>
      <c r="S94">
        <v>100</v>
      </c>
    </row>
    <row r="95" spans="12:19">
      <c r="L95">
        <f t="shared" si="6"/>
        <v>243.35000000000002</v>
      </c>
      <c r="M95" s="5">
        <v>4867</v>
      </c>
      <c r="R95">
        <f t="shared" si="8"/>
        <v>1</v>
      </c>
      <c r="S95">
        <v>100</v>
      </c>
    </row>
    <row r="96" spans="12:19">
      <c r="L96">
        <f t="shared" si="6"/>
        <v>242.60000000000002</v>
      </c>
      <c r="M96" s="5">
        <v>4852</v>
      </c>
      <c r="R96">
        <f t="shared" si="8"/>
        <v>1</v>
      </c>
      <c r="S96">
        <v>100</v>
      </c>
    </row>
    <row r="97" spans="12:19">
      <c r="L97">
        <f t="shared" si="6"/>
        <v>243.8</v>
      </c>
      <c r="M97" s="5">
        <v>4876</v>
      </c>
      <c r="R97">
        <f t="shared" si="8"/>
        <v>1</v>
      </c>
      <c r="S97">
        <v>100</v>
      </c>
    </row>
    <row r="98" spans="12:19">
      <c r="L98">
        <f t="shared" si="6"/>
        <v>243.10000000000002</v>
      </c>
      <c r="M98" s="5">
        <v>4862</v>
      </c>
      <c r="R98">
        <f t="shared" si="8"/>
        <v>1</v>
      </c>
      <c r="S98">
        <v>100</v>
      </c>
    </row>
    <row r="99" spans="12:19">
      <c r="L99">
        <f t="shared" si="6"/>
        <v>243.35000000000002</v>
      </c>
      <c r="M99" s="5">
        <v>4867</v>
      </c>
      <c r="R99">
        <f t="shared" si="8"/>
        <v>1</v>
      </c>
      <c r="S99">
        <v>100</v>
      </c>
    </row>
    <row r="100" spans="12:19">
      <c r="L100">
        <f t="shared" si="6"/>
        <v>236.65</v>
      </c>
      <c r="M100" s="5">
        <v>4733</v>
      </c>
      <c r="R100">
        <f t="shared" si="8"/>
        <v>1</v>
      </c>
      <c r="S100">
        <v>100</v>
      </c>
    </row>
    <row r="101" spans="12:19">
      <c r="L101">
        <f t="shared" si="6"/>
        <v>243.85000000000002</v>
      </c>
      <c r="M101" s="5">
        <v>4877</v>
      </c>
      <c r="R101">
        <f t="shared" si="8"/>
        <v>1</v>
      </c>
      <c r="S101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L6"/>
  <sheetViews>
    <sheetView workbookViewId="0">
      <selection activeCell="L3" sqref="L3"/>
    </sheetView>
  </sheetViews>
  <sheetFormatPr defaultRowHeight="13.8"/>
  <cols>
    <col min="8" max="9" width="12" bestFit="1" customWidth="1"/>
    <col min="11" max="11" width="8.19921875" customWidth="1"/>
    <col min="12" max="12" width="9" bestFit="1" customWidth="1"/>
  </cols>
  <sheetData>
    <row r="2" spans="2:12">
      <c r="B2" t="s">
        <v>29</v>
      </c>
      <c r="C2" t="s">
        <v>28</v>
      </c>
      <c r="D2" t="s">
        <v>27</v>
      </c>
      <c r="E2" t="s">
        <v>26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</row>
    <row r="3" spans="2:12">
      <c r="B3">
        <v>2E-3</v>
      </c>
      <c r="C3" s="2">
        <v>3.1229999999999997E-5</v>
      </c>
      <c r="D3">
        <v>2E-3</v>
      </c>
      <c r="E3" s="2">
        <v>3.0840000000000003E-5</v>
      </c>
      <c r="G3">
        <f>(B3+D3)/2</f>
        <v>2E-3</v>
      </c>
      <c r="H3" s="2">
        <f>0.5*SQRT(E3^2+C3^2)</f>
        <v>2.1945492133921262E-5</v>
      </c>
      <c r="I3">
        <f>5.344286*10^(-19) * 100 * 2 * 10^(19)/1.602</f>
        <v>667.20174781523099</v>
      </c>
      <c r="J3">
        <f>I3*G3</f>
        <v>1.334403495630462</v>
      </c>
      <c r="K3" s="8">
        <f>J3*H3</f>
        <v>2.9284141416835341E-5</v>
      </c>
      <c r="L3" s="10">
        <f>K3/J3</f>
        <v>2.1945492133921262E-5</v>
      </c>
    </row>
    <row r="4" spans="2:12">
      <c r="B4" t="s">
        <v>35</v>
      </c>
      <c r="C4" t="s">
        <v>36</v>
      </c>
      <c r="D4" t="s">
        <v>37</v>
      </c>
      <c r="E4" t="s">
        <v>38</v>
      </c>
      <c r="G4" t="s">
        <v>39</v>
      </c>
      <c r="H4" t="s">
        <v>40</v>
      </c>
    </row>
    <row r="5" spans="2:12">
      <c r="B5" s="2">
        <v>4.5820000000000001E-7</v>
      </c>
      <c r="C5" s="2">
        <v>9.9989999999999995E-7</v>
      </c>
      <c r="D5" s="2">
        <v>-8.0149999999999997E-7</v>
      </c>
      <c r="E5" s="2">
        <v>1.1489999999999999E-6</v>
      </c>
      <c r="G5">
        <f>(B5+D5)/2</f>
        <v>-1.7164999999999998E-7</v>
      </c>
      <c r="H5" s="2">
        <f>0.5*SQRT(E5^2+C5^2)</f>
        <v>7.6157747636074421E-7</v>
      </c>
      <c r="I5" s="6">
        <f>H5/G5</f>
        <v>-4.4368044064127252</v>
      </c>
    </row>
    <row r="6" spans="2:12">
      <c r="I6" s="7">
        <f>H3/G3</f>
        <v>1.0972746066960632E-2</v>
      </c>
    </row>
  </sheetData>
  <pageMargins left="0.7" right="0.7" top="0.75" bottom="0.75" header="0.3" footer="0.3"/>
  <pageSetup paperSize="9"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89B9F-3465-4FFA-A076-302A751F61C5}">
  <dimension ref="B2:J5"/>
  <sheetViews>
    <sheetView tabSelected="1" workbookViewId="0">
      <selection activeCell="J4" sqref="J4"/>
    </sheetView>
  </sheetViews>
  <sheetFormatPr defaultRowHeight="13.8"/>
  <sheetData>
    <row r="2" spans="2:10">
      <c r="B2" t="s">
        <v>41</v>
      </c>
      <c r="C2" t="s">
        <v>42</v>
      </c>
      <c r="D2" t="s">
        <v>43</v>
      </c>
      <c r="E2" t="s">
        <v>44</v>
      </c>
      <c r="G2" t="s">
        <v>49</v>
      </c>
      <c r="H2" t="s">
        <v>50</v>
      </c>
      <c r="I2" t="s">
        <v>51</v>
      </c>
      <c r="J2" t="s">
        <v>52</v>
      </c>
    </row>
    <row r="3" spans="2:10">
      <c r="B3" s="2">
        <v>2.050805E-2</v>
      </c>
      <c r="C3" s="2">
        <v>2.4450000000000001E-5</v>
      </c>
      <c r="D3">
        <v>0.49452000000000002</v>
      </c>
      <c r="E3">
        <v>2.9159999999999998E-2</v>
      </c>
      <c r="G3" s="2">
        <f>(B3+B5)/2</f>
        <v>2.056434E-2</v>
      </c>
      <c r="H3" s="2">
        <f>0.5*SQRT(C3^2+C5^2)</f>
        <v>1.8977245585173841E-5</v>
      </c>
      <c r="I3" s="2">
        <f t="shared" ref="I3:J3" si="0">(D3+D5)/2</f>
        <v>0.45084999999999997</v>
      </c>
      <c r="J3" s="2">
        <f>0.5*SQRT(E3^2+E5^2)</f>
        <v>2.2639761482842524E-2</v>
      </c>
    </row>
    <row r="4" spans="2:10">
      <c r="B4" t="s">
        <v>45</v>
      </c>
      <c r="C4" t="s">
        <v>46</v>
      </c>
      <c r="D4" t="s">
        <v>47</v>
      </c>
      <c r="E4" t="s">
        <v>48</v>
      </c>
      <c r="H4" s="9">
        <f>H3/G3</f>
        <v>9.228229831433365E-4</v>
      </c>
      <c r="J4" s="7">
        <f>J3/I3</f>
        <v>5.0215729140163083E-2</v>
      </c>
    </row>
    <row r="5" spans="2:10">
      <c r="B5" s="2">
        <v>2.0620630000000001E-2</v>
      </c>
      <c r="C5" s="2">
        <v>2.9030000000000002E-5</v>
      </c>
      <c r="D5">
        <v>0.40717999999999999</v>
      </c>
      <c r="E5">
        <v>3.4639999999999997E-2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אלקטרונים</vt:lpstr>
      <vt:lpstr>התאמה-אלקטרונים</vt:lpstr>
      <vt:lpstr>מיואונים</vt:lpstr>
      <vt:lpstr>התאמה- מיואונים</vt:lpstr>
      <vt:lpstr>פוטונים</vt:lpstr>
      <vt:lpstr>B0</vt:lpstr>
      <vt:lpstr>PH TO 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Oren Kereth</dc:creator>
  <cp:lastModifiedBy>Alon Is A Zebra</cp:lastModifiedBy>
  <dcterms:created xsi:type="dcterms:W3CDTF">2021-11-01T17:06:14Z</dcterms:created>
  <dcterms:modified xsi:type="dcterms:W3CDTF">2021-11-28T13:46:28Z</dcterms:modified>
</cp:coreProperties>
</file>