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ampushaifaac-my.sharepoint.com/personal/atrach01_campus_haifa_ac_il/Documents/ML/HW/ML_EX2_204194302_307885921/data/"/>
    </mc:Choice>
  </mc:AlternateContent>
  <xr:revisionPtr revIDLastSave="6" documentId="8_{E06ADB80-B89E-4883-855C-013E2C9A9AA0}" xr6:coauthVersionLast="45" xr6:coauthVersionMax="45" xr10:uidLastSave="{076B1E69-82C0-4F81-8418-128169A58022}"/>
  <bookViews>
    <workbookView minimized="1" xWindow="0" yWindow="0" windowWidth="16155" windowHeight="13710" activeTab="2" xr2:uid="{00000000-000D-0000-FFFF-FFFF00000000}"/>
  </bookViews>
  <sheets>
    <sheet name="התפלגות האוכלוסיה רשם האוכלוסין" sheetId="1" r:id="rId1"/>
    <sheet name="אזורים סטטיסטיים עירוני 2008" sheetId="2" r:id="rId2"/>
    <sheet name="א1" sheetId="3" r:id="rId3"/>
    <sheet name="שינויים דמוגרפיים" sheetId="4" r:id="rId4"/>
  </sheets>
  <definedNames>
    <definedName name="_xlnm._FilterDatabase" localSheetId="1" hidden="1">'אזורים סטטיסטיים עירוני 2008'!$P$5:$AL$5</definedName>
    <definedName name="graph_1">#REF!</definedName>
    <definedName name="graph_2">#REF!</definedName>
    <definedName name="graph_3">#REF!</definedName>
    <definedName name="graph_4">#REF!</definedName>
    <definedName name="_xlnm.Print_Titles" localSheetId="2">א1!$A$1:$IV$7</definedName>
    <definedName name="_xlnm.Print_Titles" localSheetId="1">'אזורים סטטיסטיים עירוני 2008'!$A$1:$IV$6</definedName>
    <definedName name="table_1" localSheetId="2">א1!$C$3:$BE$261</definedName>
    <definedName name="table_1">#REF!</definedName>
    <definedName name="table_10" localSheetId="2">#REF!</definedName>
    <definedName name="table_10">#REF!</definedName>
    <definedName name="table_2" localSheetId="2">#REF!</definedName>
    <definedName name="table_2">#REF!</definedName>
    <definedName name="table_3" localSheetId="2">#REF!</definedName>
    <definedName name="table_3">#REF!</definedName>
    <definedName name="table_4" localSheetId="2">#REF!</definedName>
    <definedName name="table_4">#REF!</definedName>
    <definedName name="table_5">#REF!</definedName>
    <definedName name="table_6" localSheetId="2">#REF!</definedName>
    <definedName name="table_6">#REF!</definedName>
    <definedName name="table_7" localSheetId="2">#REF!</definedName>
    <definedName name="table_7">#REF!</definedName>
    <definedName name="table_8" localSheetId="2">#REF!</definedName>
    <definedName name="table_8">#REF!</definedName>
    <definedName name="table_9" localSheetId="2">#REF!</definedName>
    <definedName name="table_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B7" i="4" l="1"/>
  <c r="IB8" i="4" s="1"/>
  <c r="IA6" i="4"/>
  <c r="IA7" i="4" s="1"/>
  <c r="IB6" i="4"/>
  <c r="HV7" i="4"/>
  <c r="HU6" i="4"/>
  <c r="HU7" i="4" s="1"/>
  <c r="HU8" i="4" s="1"/>
  <c r="HU9" i="4" s="1"/>
  <c r="HU10" i="4" s="1"/>
  <c r="HU11" i="4" s="1"/>
  <c r="HU12" i="4" s="1"/>
  <c r="HU13" i="4" s="1"/>
  <c r="HU14" i="4" s="1"/>
  <c r="HU15" i="4" s="1"/>
  <c r="HU16" i="4" s="1"/>
  <c r="HU17" i="4" s="1"/>
  <c r="HU18" i="4" s="1"/>
  <c r="HU19" i="4" s="1"/>
  <c r="HU20" i="4" s="1"/>
  <c r="HU21" i="4" s="1"/>
  <c r="HU22" i="4" s="1"/>
  <c r="HU23" i="4" s="1"/>
  <c r="HU24" i="4" s="1"/>
  <c r="HU25" i="4" s="1"/>
  <c r="HU26" i="4" s="1"/>
  <c r="HV6" i="4"/>
  <c r="HT5" i="4"/>
  <c r="HW4" i="4"/>
  <c r="HS4" i="4"/>
  <c r="HT4" i="4"/>
  <c r="IC5" i="4"/>
  <c r="IC4" i="4"/>
  <c r="HY5" i="4"/>
  <c r="HY4" i="4"/>
  <c r="HZ5" i="4"/>
  <c r="HZ4" i="4"/>
  <c r="HF15" i="4"/>
  <c r="HB15" i="4"/>
  <c r="GV15" i="4"/>
  <c r="GO15" i="4"/>
  <c r="GW15" i="4"/>
  <c r="GU15" i="4"/>
  <c r="GT15" i="4"/>
  <c r="GS15" i="4"/>
  <c r="GQ15" i="4"/>
  <c r="GP15" i="4"/>
  <c r="GL15" i="4"/>
  <c r="GI15" i="4"/>
  <c r="GH15" i="4"/>
  <c r="GG15" i="4"/>
  <c r="GF15" i="4"/>
  <c r="GE15" i="4"/>
  <c r="GD15" i="4"/>
  <c r="GC15" i="4"/>
  <c r="GB15" i="4"/>
  <c r="GA15" i="4"/>
  <c r="FZ15" i="4"/>
  <c r="FY15" i="4"/>
  <c r="FX15" i="4"/>
  <c r="FW15" i="4"/>
  <c r="FV15" i="4"/>
  <c r="FU15" i="4"/>
  <c r="FT15" i="4"/>
  <c r="FS15" i="4"/>
  <c r="FR15" i="4"/>
  <c r="FQ15" i="4"/>
  <c r="FP15" i="4"/>
  <c r="FO15" i="4"/>
  <c r="FN15" i="4"/>
  <c r="FM15" i="4"/>
  <c r="FL15" i="4"/>
  <c r="FK15" i="4"/>
  <c r="FJ15" i="4"/>
  <c r="FI15" i="4"/>
  <c r="FH15" i="4"/>
  <c r="FG15" i="4"/>
  <c r="FF15" i="4"/>
  <c r="FE15" i="4"/>
  <c r="FD15" i="4"/>
  <c r="FC15" i="4"/>
  <c r="FB15" i="4"/>
  <c r="FA15" i="4"/>
  <c r="EZ15" i="4"/>
  <c r="EY15" i="4"/>
  <c r="EX15" i="4"/>
  <c r="EW15" i="4"/>
  <c r="EV15" i="4"/>
  <c r="EU15" i="4"/>
  <c r="ET15" i="4"/>
  <c r="ES15" i="4"/>
  <c r="ER15" i="4"/>
  <c r="EQ15" i="4"/>
  <c r="EP15" i="4"/>
  <c r="EO15" i="4"/>
  <c r="EN15" i="4"/>
  <c r="EM15" i="4"/>
  <c r="EL15" i="4"/>
  <c r="EK15" i="4"/>
  <c r="EJ15" i="4"/>
  <c r="EI15" i="4"/>
  <c r="EH15" i="4"/>
  <c r="EG15" i="4"/>
  <c r="EF15" i="4"/>
  <c r="EE15" i="4"/>
  <c r="ED15" i="4"/>
  <c r="EC15" i="4"/>
  <c r="EB15" i="4"/>
  <c r="EA15" i="4"/>
  <c r="DZ15" i="4"/>
  <c r="DY15" i="4"/>
  <c r="DX15" i="4"/>
  <c r="DW15" i="4"/>
  <c r="DV15" i="4"/>
  <c r="DU15" i="4"/>
  <c r="DT15" i="4"/>
  <c r="DS15" i="4"/>
  <c r="DR15" i="4"/>
  <c r="DQ15" i="4"/>
  <c r="DP15" i="4"/>
  <c r="DO15" i="4"/>
  <c r="DN15" i="4"/>
  <c r="DM15" i="4"/>
  <c r="DL15" i="4"/>
  <c r="DK15" i="4"/>
  <c r="DJ15" i="4"/>
  <c r="DI15" i="4"/>
  <c r="DH15" i="4"/>
  <c r="DG15" i="4"/>
  <c r="DF15" i="4"/>
  <c r="DE15" i="4"/>
  <c r="DD15" i="4"/>
  <c r="DC15" i="4"/>
  <c r="DB15" i="4"/>
  <c r="DA15" i="4"/>
  <c r="CZ15" i="4"/>
  <c r="CY15" i="4"/>
  <c r="CX15" i="4"/>
  <c r="CW15" i="4"/>
  <c r="CV15" i="4"/>
  <c r="CU15" i="4"/>
  <c r="CT15" i="4"/>
  <c r="CS15" i="4"/>
  <c r="CR15" i="4"/>
  <c r="CQ15" i="4"/>
  <c r="CP15" i="4"/>
  <c r="CO15" i="4"/>
  <c r="CN15" i="4"/>
  <c r="CM15" i="4"/>
  <c r="CL15" i="4"/>
  <c r="CK15" i="4"/>
  <c r="CJ15" i="4"/>
  <c r="CI15" i="4"/>
  <c r="CH15" i="4"/>
  <c r="CG15" i="4"/>
  <c r="CF15" i="4"/>
  <c r="CE15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HF13" i="4"/>
  <c r="HB13" i="4"/>
  <c r="GV13" i="4"/>
  <c r="GO13" i="4"/>
  <c r="GW13" i="4"/>
  <c r="GU13" i="4"/>
  <c r="GT13" i="4"/>
  <c r="GS13" i="4"/>
  <c r="GQ13" i="4"/>
  <c r="GP13" i="4"/>
  <c r="GL13" i="4"/>
  <c r="GI13" i="4"/>
  <c r="GH13" i="4"/>
  <c r="GG13" i="4"/>
  <c r="GF13" i="4"/>
  <c r="GE13" i="4"/>
  <c r="GD13" i="4"/>
  <c r="GC13" i="4"/>
  <c r="GB13" i="4"/>
  <c r="GA13" i="4"/>
  <c r="FZ13" i="4"/>
  <c r="FY13" i="4"/>
  <c r="FX13" i="4"/>
  <c r="FW13" i="4"/>
  <c r="FV13" i="4"/>
  <c r="FU13" i="4"/>
  <c r="FT13" i="4"/>
  <c r="FS13" i="4"/>
  <c r="FR13" i="4"/>
  <c r="FQ13" i="4"/>
  <c r="FP13" i="4"/>
  <c r="FO13" i="4"/>
  <c r="FN13" i="4"/>
  <c r="FM13" i="4"/>
  <c r="FL13" i="4"/>
  <c r="FK13" i="4"/>
  <c r="FJ13" i="4"/>
  <c r="FI13" i="4"/>
  <c r="FH13" i="4"/>
  <c r="FG13" i="4"/>
  <c r="FF13" i="4"/>
  <c r="FE13" i="4"/>
  <c r="FD13" i="4"/>
  <c r="FC13" i="4"/>
  <c r="FB13" i="4"/>
  <c r="FA13" i="4"/>
  <c r="EZ13" i="4"/>
  <c r="EY13" i="4"/>
  <c r="EX13" i="4"/>
  <c r="EW13" i="4"/>
  <c r="EV13" i="4"/>
  <c r="EU13" i="4"/>
  <c r="ET13" i="4"/>
  <c r="ES13" i="4"/>
  <c r="ER13" i="4"/>
  <c r="EQ13" i="4"/>
  <c r="EP13" i="4"/>
  <c r="EO13" i="4"/>
  <c r="EN13" i="4"/>
  <c r="EM13" i="4"/>
  <c r="EL13" i="4"/>
  <c r="EK13" i="4"/>
  <c r="EJ13" i="4"/>
  <c r="EI13" i="4"/>
  <c r="EH13" i="4"/>
  <c r="EG13" i="4"/>
  <c r="EF13" i="4"/>
  <c r="EE13" i="4"/>
  <c r="ED13" i="4"/>
  <c r="EC13" i="4"/>
  <c r="EB13" i="4"/>
  <c r="EA13" i="4"/>
  <c r="DZ13" i="4"/>
  <c r="DY13" i="4"/>
  <c r="DX13" i="4"/>
  <c r="DW13" i="4"/>
  <c r="DV13" i="4"/>
  <c r="DU13" i="4"/>
  <c r="DT13" i="4"/>
  <c r="DS13" i="4"/>
  <c r="DR13" i="4"/>
  <c r="DQ13" i="4"/>
  <c r="DP13" i="4"/>
  <c r="DO13" i="4"/>
  <c r="DN13" i="4"/>
  <c r="DM13" i="4"/>
  <c r="DL13" i="4"/>
  <c r="DK13" i="4"/>
  <c r="DJ13" i="4"/>
  <c r="DI13" i="4"/>
  <c r="DH13" i="4"/>
  <c r="DG13" i="4"/>
  <c r="DF13" i="4"/>
  <c r="DE13" i="4"/>
  <c r="DD13" i="4"/>
  <c r="DC13" i="4"/>
  <c r="DB13" i="4"/>
  <c r="DA13" i="4"/>
  <c r="CZ13" i="4"/>
  <c r="CY13" i="4"/>
  <c r="CX13" i="4"/>
  <c r="CW13" i="4"/>
  <c r="CV13" i="4"/>
  <c r="CU13" i="4"/>
  <c r="CT13" i="4"/>
  <c r="CS13" i="4"/>
  <c r="CR13" i="4"/>
  <c r="CQ13" i="4"/>
  <c r="CP13" i="4"/>
  <c r="CO13" i="4"/>
  <c r="CN13" i="4"/>
  <c r="CM13" i="4"/>
  <c r="CL13" i="4"/>
  <c r="CK13" i="4"/>
  <c r="CJ13" i="4"/>
  <c r="CI13" i="4"/>
  <c r="CH13" i="4"/>
  <c r="CG13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HD6" i="4"/>
  <c r="HC6" i="4"/>
  <c r="HA6" i="4"/>
  <c r="GZ6" i="4"/>
  <c r="GX6" i="4"/>
  <c r="GW6" i="4"/>
  <c r="GU6" i="4"/>
  <c r="GT6" i="4"/>
  <c r="GS6" i="4"/>
  <c r="GQ6" i="4"/>
  <c r="GP6" i="4"/>
  <c r="GN6" i="4"/>
  <c r="GM6" i="4"/>
  <c r="GL6" i="4"/>
  <c r="GI6" i="4"/>
  <c r="GH6" i="4"/>
  <c r="GG6" i="4"/>
  <c r="GF6" i="4"/>
  <c r="GE6" i="4"/>
  <c r="GD6" i="4"/>
  <c r="GC6" i="4"/>
  <c r="GB6" i="4"/>
  <c r="GA6" i="4"/>
  <c r="FZ6" i="4"/>
  <c r="FY6" i="4"/>
  <c r="FX6" i="4"/>
  <c r="FW6" i="4"/>
  <c r="FV6" i="4"/>
  <c r="FU6" i="4"/>
  <c r="FT6" i="4"/>
  <c r="FS6" i="4"/>
  <c r="FR6" i="4"/>
  <c r="FQ6" i="4"/>
  <c r="FP6" i="4"/>
  <c r="FO6" i="4"/>
  <c r="FN6" i="4"/>
  <c r="FM6" i="4"/>
  <c r="FL6" i="4"/>
  <c r="FK6" i="4"/>
  <c r="FJ6" i="4"/>
  <c r="FI6" i="4"/>
  <c r="FH6" i="4"/>
  <c r="FG6" i="4"/>
  <c r="FF6" i="4"/>
  <c r="FE6" i="4"/>
  <c r="FD6" i="4"/>
  <c r="FC6" i="4"/>
  <c r="FB6" i="4"/>
  <c r="FA6" i="4"/>
  <c r="EZ6" i="4"/>
  <c r="EY6" i="4"/>
  <c r="EX6" i="4"/>
  <c r="EW6" i="4"/>
  <c r="EV6" i="4"/>
  <c r="EU6" i="4"/>
  <c r="ET6" i="4"/>
  <c r="ES6" i="4"/>
  <c r="ER6" i="4"/>
  <c r="EQ6" i="4"/>
  <c r="EP6" i="4"/>
  <c r="EO6" i="4"/>
  <c r="EN6" i="4"/>
  <c r="EM6" i="4"/>
  <c r="EL6" i="4"/>
  <c r="EK6" i="4"/>
  <c r="EJ6" i="4"/>
  <c r="EI6" i="4"/>
  <c r="EH6" i="4"/>
  <c r="EG6" i="4"/>
  <c r="EF6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HG6" i="4" s="1"/>
  <c r="F6" i="4"/>
  <c r="E6" i="4"/>
  <c r="D6" i="4"/>
  <c r="C6" i="4"/>
  <c r="B6" i="4"/>
  <c r="HD4" i="4"/>
  <c r="HC4" i="4"/>
  <c r="HA4" i="4"/>
  <c r="GZ4" i="4"/>
  <c r="GX4" i="4"/>
  <c r="GW4" i="4"/>
  <c r="GU4" i="4"/>
  <c r="GT4" i="4"/>
  <c r="GS4" i="4"/>
  <c r="GQ4" i="4"/>
  <c r="GP4" i="4"/>
  <c r="GN4" i="4"/>
  <c r="GM4" i="4"/>
  <c r="GL4" i="4"/>
  <c r="GI4" i="4"/>
  <c r="GH4" i="4"/>
  <c r="GG4" i="4"/>
  <c r="GF4" i="4"/>
  <c r="GE4" i="4"/>
  <c r="GD4" i="4"/>
  <c r="GC4" i="4"/>
  <c r="GB4" i="4"/>
  <c r="GA4" i="4"/>
  <c r="FZ4" i="4"/>
  <c r="FY4" i="4"/>
  <c r="FX4" i="4"/>
  <c r="FW4" i="4"/>
  <c r="FV4" i="4"/>
  <c r="FU4" i="4"/>
  <c r="FT4" i="4"/>
  <c r="FS4" i="4"/>
  <c r="FR4" i="4"/>
  <c r="FQ4" i="4"/>
  <c r="FP4" i="4"/>
  <c r="FO4" i="4"/>
  <c r="FN4" i="4"/>
  <c r="FM4" i="4"/>
  <c r="FL4" i="4"/>
  <c r="FK4" i="4"/>
  <c r="FJ4" i="4"/>
  <c r="FI4" i="4"/>
  <c r="FH4" i="4"/>
  <c r="FG4" i="4"/>
  <c r="FF4" i="4"/>
  <c r="FE4" i="4"/>
  <c r="FD4" i="4"/>
  <c r="FC4" i="4"/>
  <c r="FB4" i="4"/>
  <c r="FA4" i="4"/>
  <c r="EZ4" i="4"/>
  <c r="EY4" i="4"/>
  <c r="EX4" i="4"/>
  <c r="EW4" i="4"/>
  <c r="EV4" i="4"/>
  <c r="EU4" i="4"/>
  <c r="ET4" i="4"/>
  <c r="ES4" i="4"/>
  <c r="ER4" i="4"/>
  <c r="EQ4" i="4"/>
  <c r="EP4" i="4"/>
  <c r="EO4" i="4"/>
  <c r="EN4" i="4"/>
  <c r="EM4" i="4"/>
  <c r="EL4" i="4"/>
  <c r="EK4" i="4"/>
  <c r="EJ4" i="4"/>
  <c r="EI4" i="4"/>
  <c r="EH4" i="4"/>
  <c r="EG4" i="4"/>
  <c r="EF4" i="4"/>
  <c r="EE4" i="4"/>
  <c r="ED4" i="4"/>
  <c r="EC4" i="4"/>
  <c r="EB4" i="4"/>
  <c r="EA4" i="4"/>
  <c r="DZ4" i="4"/>
  <c r="DY4" i="4"/>
  <c r="DX4" i="4"/>
  <c r="DW4" i="4"/>
  <c r="DV4" i="4"/>
  <c r="DU4" i="4"/>
  <c r="DT4" i="4"/>
  <c r="DS4" i="4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HG4" i="4" s="1"/>
  <c r="HK7" i="4"/>
  <c r="HE25" i="4" s="1"/>
  <c r="HJ7" i="4"/>
  <c r="HD25" i="4" s="1"/>
  <c r="HI7" i="4"/>
  <c r="HC25" i="4" s="1"/>
  <c r="HH7" i="4"/>
  <c r="HB25" i="4" s="1"/>
  <c r="HK5" i="4"/>
  <c r="HE23" i="4" s="1"/>
  <c r="HJ5" i="4"/>
  <c r="HD23" i="4" s="1"/>
  <c r="HI5" i="4"/>
  <c r="HC23" i="4" s="1"/>
  <c r="HH5" i="4"/>
  <c r="HB23" i="4" s="1"/>
  <c r="HK16" i="4"/>
  <c r="HE26" i="4" s="1"/>
  <c r="HJ16" i="4"/>
  <c r="HD26" i="4" s="1"/>
  <c r="HI16" i="4"/>
  <c r="HC26" i="4" s="1"/>
  <c r="HH16" i="4"/>
  <c r="HB26" i="4" s="1"/>
  <c r="HK14" i="4"/>
  <c r="HE24" i="4" s="1"/>
  <c r="HJ14" i="4"/>
  <c r="HD24" i="4" s="1"/>
  <c r="HI14" i="4"/>
  <c r="HC24" i="4" s="1"/>
  <c r="HH14" i="4"/>
  <c r="HB24" i="4" s="1"/>
  <c r="HG16" i="4"/>
  <c r="HA26" i="4" s="1"/>
  <c r="HG14" i="4"/>
  <c r="HA24" i="4" s="1"/>
  <c r="HG7" i="4"/>
  <c r="HA25" i="4" s="1"/>
  <c r="HG5" i="4"/>
  <c r="HA23" i="4" s="1"/>
  <c r="HF18" i="4"/>
  <c r="HF17" i="4"/>
  <c r="HB18" i="4"/>
  <c r="HB17" i="4"/>
  <c r="GW18" i="4"/>
  <c r="GV18" i="4"/>
  <c r="GU18" i="4"/>
  <c r="GT18" i="4"/>
  <c r="GS18" i="4"/>
  <c r="GW17" i="4"/>
  <c r="GV17" i="4"/>
  <c r="GU17" i="4"/>
  <c r="GT17" i="4"/>
  <c r="GS17" i="4"/>
  <c r="GQ18" i="4"/>
  <c r="GQ17" i="4"/>
  <c r="GP18" i="4"/>
  <c r="GP17" i="4"/>
  <c r="GO18" i="4"/>
  <c r="GO17" i="4"/>
  <c r="GL18" i="4"/>
  <c r="GL17" i="4"/>
  <c r="GI18" i="4"/>
  <c r="GH18" i="4"/>
  <c r="GG18" i="4"/>
  <c r="GF18" i="4"/>
  <c r="GE18" i="4"/>
  <c r="GD18" i="4"/>
  <c r="GC18" i="4"/>
  <c r="GB18" i="4"/>
  <c r="GA18" i="4"/>
  <c r="FZ18" i="4"/>
  <c r="FY18" i="4"/>
  <c r="FX18" i="4"/>
  <c r="FW18" i="4"/>
  <c r="FV18" i="4"/>
  <c r="FU18" i="4"/>
  <c r="FT18" i="4"/>
  <c r="FS18" i="4"/>
  <c r="FR18" i="4"/>
  <c r="FQ18" i="4"/>
  <c r="FP18" i="4"/>
  <c r="FO18" i="4"/>
  <c r="FN18" i="4"/>
  <c r="FM18" i="4"/>
  <c r="FL18" i="4"/>
  <c r="FK18" i="4"/>
  <c r="FJ18" i="4"/>
  <c r="FI18" i="4"/>
  <c r="FH18" i="4"/>
  <c r="FG18" i="4"/>
  <c r="FF18" i="4"/>
  <c r="FE18" i="4"/>
  <c r="FD18" i="4"/>
  <c r="FC18" i="4"/>
  <c r="FB18" i="4"/>
  <c r="FA18" i="4"/>
  <c r="EZ18" i="4"/>
  <c r="EY18" i="4"/>
  <c r="EX18" i="4"/>
  <c r="EW18" i="4"/>
  <c r="EV18" i="4"/>
  <c r="EU18" i="4"/>
  <c r="ET18" i="4"/>
  <c r="ES18" i="4"/>
  <c r="ER18" i="4"/>
  <c r="EQ18" i="4"/>
  <c r="EP18" i="4"/>
  <c r="EO18" i="4"/>
  <c r="EN18" i="4"/>
  <c r="EM18" i="4"/>
  <c r="EL18" i="4"/>
  <c r="EK18" i="4"/>
  <c r="EJ18" i="4"/>
  <c r="EI18" i="4"/>
  <c r="EH18" i="4"/>
  <c r="EG18" i="4"/>
  <c r="EF18" i="4"/>
  <c r="EE18" i="4"/>
  <c r="ED18" i="4"/>
  <c r="EC18" i="4"/>
  <c r="EB18" i="4"/>
  <c r="EA18" i="4"/>
  <c r="DZ18" i="4"/>
  <c r="DY18" i="4"/>
  <c r="DX18" i="4"/>
  <c r="DW18" i="4"/>
  <c r="DV18" i="4"/>
  <c r="DU18" i="4"/>
  <c r="DT18" i="4"/>
  <c r="DS18" i="4"/>
  <c r="DR18" i="4"/>
  <c r="DQ18" i="4"/>
  <c r="DP18" i="4"/>
  <c r="DO18" i="4"/>
  <c r="DN18" i="4"/>
  <c r="DM18" i="4"/>
  <c r="DL18" i="4"/>
  <c r="DK18" i="4"/>
  <c r="DJ18" i="4"/>
  <c r="DI18" i="4"/>
  <c r="DH18" i="4"/>
  <c r="DG18" i="4"/>
  <c r="DF18" i="4"/>
  <c r="DE18" i="4"/>
  <c r="DD18" i="4"/>
  <c r="DC18" i="4"/>
  <c r="DB18" i="4"/>
  <c r="DA18" i="4"/>
  <c r="CZ18" i="4"/>
  <c r="CY18" i="4"/>
  <c r="CX18" i="4"/>
  <c r="CW18" i="4"/>
  <c r="CV18" i="4"/>
  <c r="CU18" i="4"/>
  <c r="CT18" i="4"/>
  <c r="CS18" i="4"/>
  <c r="CR18" i="4"/>
  <c r="CQ18" i="4"/>
  <c r="CP18" i="4"/>
  <c r="CO18" i="4"/>
  <c r="CN18" i="4"/>
  <c r="CM18" i="4"/>
  <c r="CL18" i="4"/>
  <c r="CK18" i="4"/>
  <c r="CJ18" i="4"/>
  <c r="CI18" i="4"/>
  <c r="CH18" i="4"/>
  <c r="CG18" i="4"/>
  <c r="CF18" i="4"/>
  <c r="CE18" i="4"/>
  <c r="CD18" i="4"/>
  <c r="CC18" i="4"/>
  <c r="CB18" i="4"/>
  <c r="CA18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M23" i="4" s="1"/>
  <c r="C18" i="4"/>
  <c r="K23" i="4" s="1"/>
  <c r="GI17" i="4"/>
  <c r="GH17" i="4"/>
  <c r="GG17" i="4"/>
  <c r="GF17" i="4"/>
  <c r="GE17" i="4"/>
  <c r="GD17" i="4"/>
  <c r="GC17" i="4"/>
  <c r="GB17" i="4"/>
  <c r="GA17" i="4"/>
  <c r="FZ17" i="4"/>
  <c r="FY17" i="4"/>
  <c r="FX17" i="4"/>
  <c r="FW17" i="4"/>
  <c r="FV17" i="4"/>
  <c r="FU17" i="4"/>
  <c r="FT17" i="4"/>
  <c r="FS17" i="4"/>
  <c r="FR17" i="4"/>
  <c r="FQ17" i="4"/>
  <c r="FP17" i="4"/>
  <c r="FO17" i="4"/>
  <c r="FN17" i="4"/>
  <c r="FM17" i="4"/>
  <c r="FL17" i="4"/>
  <c r="FK17" i="4"/>
  <c r="FJ17" i="4"/>
  <c r="FI17" i="4"/>
  <c r="FH17" i="4"/>
  <c r="FG17" i="4"/>
  <c r="FF17" i="4"/>
  <c r="FE17" i="4"/>
  <c r="FD17" i="4"/>
  <c r="FC17" i="4"/>
  <c r="FB17" i="4"/>
  <c r="FA17" i="4"/>
  <c r="EZ17" i="4"/>
  <c r="EY17" i="4"/>
  <c r="EX17" i="4"/>
  <c r="EW17" i="4"/>
  <c r="EV17" i="4"/>
  <c r="EU17" i="4"/>
  <c r="ET17" i="4"/>
  <c r="ES17" i="4"/>
  <c r="ER17" i="4"/>
  <c r="EQ17" i="4"/>
  <c r="EP17" i="4"/>
  <c r="EO17" i="4"/>
  <c r="EN17" i="4"/>
  <c r="EM17" i="4"/>
  <c r="EL17" i="4"/>
  <c r="EK17" i="4"/>
  <c r="EJ17" i="4"/>
  <c r="EI17" i="4"/>
  <c r="EH17" i="4"/>
  <c r="EG17" i="4"/>
  <c r="EF17" i="4"/>
  <c r="EE17" i="4"/>
  <c r="ED17" i="4"/>
  <c r="EC17" i="4"/>
  <c r="EB17" i="4"/>
  <c r="EA17" i="4"/>
  <c r="DZ17" i="4"/>
  <c r="DY17" i="4"/>
  <c r="DX17" i="4"/>
  <c r="DW17" i="4"/>
  <c r="DV17" i="4"/>
  <c r="DU17" i="4"/>
  <c r="DT17" i="4"/>
  <c r="DS17" i="4"/>
  <c r="DR17" i="4"/>
  <c r="DQ17" i="4"/>
  <c r="DP17" i="4"/>
  <c r="DO17" i="4"/>
  <c r="DN17" i="4"/>
  <c r="DM17" i="4"/>
  <c r="DL17" i="4"/>
  <c r="DK17" i="4"/>
  <c r="DJ17" i="4"/>
  <c r="DI17" i="4"/>
  <c r="DH17" i="4"/>
  <c r="DG17" i="4"/>
  <c r="DF17" i="4"/>
  <c r="DE17" i="4"/>
  <c r="DD17" i="4"/>
  <c r="DC17" i="4"/>
  <c r="DB17" i="4"/>
  <c r="DA17" i="4"/>
  <c r="CZ17" i="4"/>
  <c r="CY17" i="4"/>
  <c r="CX17" i="4"/>
  <c r="CW17" i="4"/>
  <c r="CV17" i="4"/>
  <c r="CU17" i="4"/>
  <c r="CT17" i="4"/>
  <c r="CS17" i="4"/>
  <c r="CR17" i="4"/>
  <c r="CQ17" i="4"/>
  <c r="CP17" i="4"/>
  <c r="CO17" i="4"/>
  <c r="CN17" i="4"/>
  <c r="CM17" i="4"/>
  <c r="CL17" i="4"/>
  <c r="CK17" i="4"/>
  <c r="CJ17" i="4"/>
  <c r="CI17" i="4"/>
  <c r="CH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8" i="4"/>
  <c r="N23" i="4" s="1"/>
  <c r="B17" i="4"/>
  <c r="L23" i="4" s="1"/>
  <c r="HD9" i="4"/>
  <c r="HC9" i="4"/>
  <c r="HA9" i="4"/>
  <c r="GZ9" i="4"/>
  <c r="GX9" i="4"/>
  <c r="GW9" i="4"/>
  <c r="GU9" i="4"/>
  <c r="GT9" i="4"/>
  <c r="GS9" i="4"/>
  <c r="GQ9" i="4"/>
  <c r="GP9" i="4"/>
  <c r="GN9" i="4"/>
  <c r="GM9" i="4"/>
  <c r="GL9" i="4"/>
  <c r="GI9" i="4"/>
  <c r="GH9" i="4"/>
  <c r="GG9" i="4"/>
  <c r="GF9" i="4"/>
  <c r="GE9" i="4"/>
  <c r="GD9" i="4"/>
  <c r="GC9" i="4"/>
  <c r="GB9" i="4"/>
  <c r="GA9" i="4"/>
  <c r="FZ9" i="4"/>
  <c r="FY9" i="4"/>
  <c r="FX9" i="4"/>
  <c r="FW9" i="4"/>
  <c r="FV9" i="4"/>
  <c r="FU9" i="4"/>
  <c r="FT9" i="4"/>
  <c r="FS9" i="4"/>
  <c r="FR9" i="4"/>
  <c r="FQ9" i="4"/>
  <c r="FP9" i="4"/>
  <c r="FO9" i="4"/>
  <c r="FN9" i="4"/>
  <c r="FM9" i="4"/>
  <c r="FL9" i="4"/>
  <c r="FK9" i="4"/>
  <c r="FJ9" i="4"/>
  <c r="FI9" i="4"/>
  <c r="FH9" i="4"/>
  <c r="FG9" i="4"/>
  <c r="FF9" i="4"/>
  <c r="FE9" i="4"/>
  <c r="FD9" i="4"/>
  <c r="FC9" i="4"/>
  <c r="FB9" i="4"/>
  <c r="FA9" i="4"/>
  <c r="EZ9" i="4"/>
  <c r="EY9" i="4"/>
  <c r="EX9" i="4"/>
  <c r="EW9" i="4"/>
  <c r="EV9" i="4"/>
  <c r="EU9" i="4"/>
  <c r="ET9" i="4"/>
  <c r="ES9" i="4"/>
  <c r="ER9" i="4"/>
  <c r="EQ9" i="4"/>
  <c r="EP9" i="4"/>
  <c r="EO9" i="4"/>
  <c r="EN9" i="4"/>
  <c r="EM9" i="4"/>
  <c r="EL9" i="4"/>
  <c r="EK9" i="4"/>
  <c r="EJ9" i="4"/>
  <c r="EI9" i="4"/>
  <c r="EH9" i="4"/>
  <c r="EG9" i="4"/>
  <c r="EF9" i="4"/>
  <c r="EE9" i="4"/>
  <c r="ED9" i="4"/>
  <c r="EC9" i="4"/>
  <c r="EB9" i="4"/>
  <c r="EA9" i="4"/>
  <c r="DZ9" i="4"/>
  <c r="DY9" i="4"/>
  <c r="DX9" i="4"/>
  <c r="DW9" i="4"/>
  <c r="DV9" i="4"/>
  <c r="DU9" i="4"/>
  <c r="DT9" i="4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HD8" i="4"/>
  <c r="HC8" i="4"/>
  <c r="HA8" i="4"/>
  <c r="GZ8" i="4"/>
  <c r="GX8" i="4"/>
  <c r="GW8" i="4"/>
  <c r="GU8" i="4"/>
  <c r="GT8" i="4"/>
  <c r="GS8" i="4"/>
  <c r="GQ8" i="4"/>
  <c r="GP8" i="4"/>
  <c r="GN8" i="4"/>
  <c r="GM8" i="4"/>
  <c r="GL8" i="4"/>
  <c r="GI8" i="4"/>
  <c r="GH8" i="4"/>
  <c r="GG8" i="4"/>
  <c r="GF8" i="4"/>
  <c r="GE8" i="4"/>
  <c r="GD8" i="4"/>
  <c r="GC8" i="4"/>
  <c r="GB8" i="4"/>
  <c r="GA8" i="4"/>
  <c r="FZ8" i="4"/>
  <c r="FY8" i="4"/>
  <c r="FX8" i="4"/>
  <c r="FW8" i="4"/>
  <c r="FV8" i="4"/>
  <c r="FU8" i="4"/>
  <c r="FT8" i="4"/>
  <c r="FS8" i="4"/>
  <c r="FR8" i="4"/>
  <c r="FQ8" i="4"/>
  <c r="FP8" i="4"/>
  <c r="FO8" i="4"/>
  <c r="FN8" i="4"/>
  <c r="FM8" i="4"/>
  <c r="FL8" i="4"/>
  <c r="FK8" i="4"/>
  <c r="FJ8" i="4"/>
  <c r="FI8" i="4"/>
  <c r="FH8" i="4"/>
  <c r="FG8" i="4"/>
  <c r="FF8" i="4"/>
  <c r="FE8" i="4"/>
  <c r="FD8" i="4"/>
  <c r="FC8" i="4"/>
  <c r="FB8" i="4"/>
  <c r="FA8" i="4"/>
  <c r="EZ8" i="4"/>
  <c r="EY8" i="4"/>
  <c r="EX8" i="4"/>
  <c r="EW8" i="4"/>
  <c r="EV8" i="4"/>
  <c r="EU8" i="4"/>
  <c r="ET8" i="4"/>
  <c r="ES8" i="4"/>
  <c r="ER8" i="4"/>
  <c r="EQ8" i="4"/>
  <c r="EP8" i="4"/>
  <c r="EO8" i="4"/>
  <c r="EN8" i="4"/>
  <c r="EM8" i="4"/>
  <c r="EL8" i="4"/>
  <c r="EK8" i="4"/>
  <c r="EJ8" i="4"/>
  <c r="EI8" i="4"/>
  <c r="EH8" i="4"/>
  <c r="EG8" i="4"/>
  <c r="EF8" i="4"/>
  <c r="EE8" i="4"/>
  <c r="ED8" i="4"/>
  <c r="EC8" i="4"/>
  <c r="EB8" i="4"/>
  <c r="EA8" i="4"/>
  <c r="DZ8" i="4"/>
  <c r="DY8" i="4"/>
  <c r="DX8" i="4"/>
  <c r="DW8" i="4"/>
  <c r="DV8" i="4"/>
  <c r="DU8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B9" i="4"/>
  <c r="C107" i="1"/>
  <c r="D107" i="1"/>
  <c r="E83" i="1"/>
  <c r="E107" i="1"/>
  <c r="J90" i="1"/>
  <c r="I22" i="1"/>
  <c r="I21" i="1"/>
  <c r="I20" i="1"/>
  <c r="I19" i="1"/>
  <c r="I18" i="1"/>
  <c r="I17" i="1"/>
  <c r="I16" i="1"/>
  <c r="I15" i="1"/>
  <c r="I46" i="1"/>
  <c r="I45" i="1"/>
  <c r="I44" i="1"/>
  <c r="I43" i="1"/>
  <c r="I42" i="1"/>
  <c r="I41" i="1"/>
  <c r="I40" i="1"/>
  <c r="I39" i="1"/>
  <c r="I70" i="1"/>
  <c r="I69" i="1"/>
  <c r="I68" i="1"/>
  <c r="I67" i="1"/>
  <c r="I66" i="1"/>
  <c r="I65" i="1"/>
  <c r="I64" i="1"/>
  <c r="I63" i="1"/>
  <c r="I94" i="1"/>
  <c r="I93" i="1"/>
  <c r="I92" i="1"/>
  <c r="I91" i="1"/>
  <c r="I90" i="1"/>
  <c r="I89" i="1"/>
  <c r="I88" i="1"/>
  <c r="I87" i="1"/>
  <c r="I118" i="1"/>
  <c r="I117" i="1"/>
  <c r="I116" i="1"/>
  <c r="I115" i="1"/>
  <c r="I114" i="1"/>
  <c r="I113" i="1"/>
  <c r="I112" i="1"/>
  <c r="I111" i="1"/>
  <c r="I142" i="1"/>
  <c r="I141" i="1"/>
  <c r="I140" i="1"/>
  <c r="I139" i="1"/>
  <c r="I138" i="1"/>
  <c r="I137" i="1"/>
  <c r="I136" i="1"/>
  <c r="I135" i="1"/>
  <c r="BK225" i="2"/>
  <c r="BK223" i="2"/>
  <c r="AQ222" i="2"/>
  <c r="AR222" i="2"/>
  <c r="AS222" i="2"/>
  <c r="AT222" i="2"/>
  <c r="AU222" i="2"/>
  <c r="AV222" i="2"/>
  <c r="AW222" i="2"/>
  <c r="AX222" i="2"/>
  <c r="AY222" i="2"/>
  <c r="AZ222" i="2"/>
  <c r="BA222" i="2"/>
  <c r="BB222" i="2"/>
  <c r="BC222" i="2"/>
  <c r="BD222" i="2"/>
  <c r="BE222" i="2"/>
  <c r="BF222" i="2"/>
  <c r="BG222" i="2"/>
  <c r="BH222" i="2"/>
  <c r="BI222" i="2"/>
  <c r="BJ222" i="2"/>
  <c r="BK224" i="2"/>
  <c r="BK236" i="2"/>
  <c r="BK234" i="2"/>
  <c r="BK235" i="2"/>
  <c r="BK237" i="2"/>
  <c r="BK233" i="2"/>
  <c r="AV231" i="2"/>
  <c r="AW231" i="2"/>
  <c r="AX231" i="2"/>
  <c r="AY231" i="2"/>
  <c r="AZ231" i="2"/>
  <c r="BA231" i="2"/>
  <c r="BB231" i="2"/>
  <c r="BC231" i="2"/>
  <c r="BD231" i="2"/>
  <c r="BE231" i="2"/>
  <c r="BF231" i="2"/>
  <c r="BG231" i="2"/>
  <c r="BH231" i="2"/>
  <c r="BI231" i="2"/>
  <c r="BJ231" i="2"/>
  <c r="AU231" i="2"/>
  <c r="AT231" i="2"/>
  <c r="AS231" i="2"/>
  <c r="AR231" i="2"/>
  <c r="BK238" i="2"/>
  <c r="BK261" i="2"/>
  <c r="BJ244" i="2"/>
  <c r="BI244" i="2"/>
  <c r="BH244" i="2"/>
  <c r="BG244" i="2"/>
  <c r="BF244" i="2"/>
  <c r="BE244" i="2"/>
  <c r="BD244" i="2"/>
  <c r="BC244" i="2"/>
  <c r="BB244" i="2"/>
  <c r="BA244" i="2"/>
  <c r="AZ244" i="2"/>
  <c r="AY244" i="2"/>
  <c r="AX244" i="2"/>
  <c r="AW244" i="2"/>
  <c r="AV244" i="2"/>
  <c r="AU244" i="2"/>
  <c r="AT244" i="2"/>
  <c r="AS244" i="2"/>
  <c r="AR244" i="2"/>
  <c r="BK256" i="2"/>
  <c r="BK260" i="2"/>
  <c r="BK259" i="2"/>
  <c r="BK247" i="2"/>
  <c r="BK248" i="2"/>
  <c r="BK249" i="2"/>
  <c r="BK250" i="2"/>
  <c r="BK251" i="2"/>
  <c r="BK252" i="2"/>
  <c r="BK253" i="2"/>
  <c r="BK254" i="2"/>
  <c r="BK255" i="2"/>
  <c r="BK262" i="2"/>
  <c r="BK258" i="2"/>
  <c r="BK246" i="2"/>
  <c r="BK257" i="2"/>
  <c r="BK245" i="2"/>
  <c r="BK240" i="2"/>
  <c r="BK241" i="2"/>
  <c r="BK239" i="2"/>
  <c r="BK232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BH139" i="2"/>
  <c r="BI139" i="2"/>
  <c r="BJ139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BH142" i="2"/>
  <c r="BI142" i="2"/>
  <c r="BJ142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BH143" i="2"/>
  <c r="BI143" i="2"/>
  <c r="BJ143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BH144" i="2"/>
  <c r="BI144" i="2"/>
  <c r="BJ144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H146" i="2"/>
  <c r="BI146" i="2"/>
  <c r="BJ146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F147" i="2"/>
  <c r="BG147" i="2"/>
  <c r="BH147" i="2"/>
  <c r="BI147" i="2"/>
  <c r="BJ147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BE149" i="2"/>
  <c r="BF149" i="2"/>
  <c r="BG149" i="2"/>
  <c r="BH149" i="2"/>
  <c r="BI149" i="2"/>
  <c r="BJ149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BE150" i="2"/>
  <c r="BF150" i="2"/>
  <c r="BG150" i="2"/>
  <c r="BH150" i="2"/>
  <c r="BI150" i="2"/>
  <c r="BJ150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BG151" i="2"/>
  <c r="BH151" i="2"/>
  <c r="BI151" i="2"/>
  <c r="BJ151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BG153" i="2"/>
  <c r="BH153" i="2"/>
  <c r="BI153" i="2"/>
  <c r="BJ153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F154" i="2"/>
  <c r="BG154" i="2"/>
  <c r="BH154" i="2"/>
  <c r="BI154" i="2"/>
  <c r="BJ154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F155" i="2"/>
  <c r="BG155" i="2"/>
  <c r="BH155" i="2"/>
  <c r="BI155" i="2"/>
  <c r="BJ155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BI156" i="2"/>
  <c r="BJ156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BG157" i="2"/>
  <c r="BH157" i="2"/>
  <c r="BI157" i="2"/>
  <c r="BJ157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BE158" i="2"/>
  <c r="BF158" i="2"/>
  <c r="BG158" i="2"/>
  <c r="BH158" i="2"/>
  <c r="BI158" i="2"/>
  <c r="BJ158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BG159" i="2"/>
  <c r="BH159" i="2"/>
  <c r="BI159" i="2"/>
  <c r="BJ159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BD160" i="2"/>
  <c r="BE160" i="2"/>
  <c r="BF160" i="2"/>
  <c r="BG160" i="2"/>
  <c r="BH160" i="2"/>
  <c r="BI160" i="2"/>
  <c r="BJ160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BD161" i="2"/>
  <c r="BE161" i="2"/>
  <c r="BF161" i="2"/>
  <c r="BG161" i="2"/>
  <c r="BH161" i="2"/>
  <c r="BI161" i="2"/>
  <c r="BJ161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BD162" i="2"/>
  <c r="BE162" i="2"/>
  <c r="BF162" i="2"/>
  <c r="BG162" i="2"/>
  <c r="BH162" i="2"/>
  <c r="BI162" i="2"/>
  <c r="BJ162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BD163" i="2"/>
  <c r="BE163" i="2"/>
  <c r="BF163" i="2"/>
  <c r="BG163" i="2"/>
  <c r="BH163" i="2"/>
  <c r="BI163" i="2"/>
  <c r="BJ163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BD164" i="2"/>
  <c r="BE164" i="2"/>
  <c r="BF164" i="2"/>
  <c r="BG164" i="2"/>
  <c r="BH164" i="2"/>
  <c r="BI164" i="2"/>
  <c r="BJ164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BF165" i="2"/>
  <c r="BG165" i="2"/>
  <c r="BH165" i="2"/>
  <c r="BI165" i="2"/>
  <c r="BJ165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BE166" i="2"/>
  <c r="BF166" i="2"/>
  <c r="BG166" i="2"/>
  <c r="BH166" i="2"/>
  <c r="BI166" i="2"/>
  <c r="BJ166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BF167" i="2"/>
  <c r="BG167" i="2"/>
  <c r="BH167" i="2"/>
  <c r="BI167" i="2"/>
  <c r="BJ167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BD168" i="2"/>
  <c r="BE168" i="2"/>
  <c r="BF168" i="2"/>
  <c r="BG168" i="2"/>
  <c r="BH168" i="2"/>
  <c r="BI168" i="2"/>
  <c r="BJ168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BC169" i="2"/>
  <c r="BD169" i="2"/>
  <c r="BE169" i="2"/>
  <c r="BF169" i="2"/>
  <c r="BG169" i="2"/>
  <c r="BH169" i="2"/>
  <c r="BI169" i="2"/>
  <c r="BJ169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BC170" i="2"/>
  <c r="BD170" i="2"/>
  <c r="BE170" i="2"/>
  <c r="BF170" i="2"/>
  <c r="BG170" i="2"/>
  <c r="BH170" i="2"/>
  <c r="BI170" i="2"/>
  <c r="BJ170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BC171" i="2"/>
  <c r="BD171" i="2"/>
  <c r="BE171" i="2"/>
  <c r="BF171" i="2"/>
  <c r="BG171" i="2"/>
  <c r="BH171" i="2"/>
  <c r="BI171" i="2"/>
  <c r="BJ171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BD172" i="2"/>
  <c r="BE172" i="2"/>
  <c r="BF172" i="2"/>
  <c r="BG172" i="2"/>
  <c r="BH172" i="2"/>
  <c r="BI172" i="2"/>
  <c r="BJ172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BF173" i="2"/>
  <c r="BG173" i="2"/>
  <c r="BH173" i="2"/>
  <c r="BI173" i="2"/>
  <c r="BJ173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BD174" i="2"/>
  <c r="BE174" i="2"/>
  <c r="BF174" i="2"/>
  <c r="BG174" i="2"/>
  <c r="BH174" i="2"/>
  <c r="BI174" i="2"/>
  <c r="BJ174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BD175" i="2"/>
  <c r="BE175" i="2"/>
  <c r="BF175" i="2"/>
  <c r="BG175" i="2"/>
  <c r="BH175" i="2"/>
  <c r="BI175" i="2"/>
  <c r="BJ175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BD176" i="2"/>
  <c r="BE176" i="2"/>
  <c r="BF176" i="2"/>
  <c r="BG176" i="2"/>
  <c r="BH176" i="2"/>
  <c r="BI176" i="2"/>
  <c r="BJ176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F177" i="2"/>
  <c r="BG177" i="2"/>
  <c r="BH177" i="2"/>
  <c r="BI177" i="2"/>
  <c r="BJ177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BD178" i="2"/>
  <c r="BE178" i="2"/>
  <c r="BF178" i="2"/>
  <c r="BG178" i="2"/>
  <c r="BH178" i="2"/>
  <c r="BI178" i="2"/>
  <c r="BJ178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BD179" i="2"/>
  <c r="BE179" i="2"/>
  <c r="BF179" i="2"/>
  <c r="BG179" i="2"/>
  <c r="BH179" i="2"/>
  <c r="BI179" i="2"/>
  <c r="BJ179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BD180" i="2"/>
  <c r="BE180" i="2"/>
  <c r="BF180" i="2"/>
  <c r="BG180" i="2"/>
  <c r="BH180" i="2"/>
  <c r="BI180" i="2"/>
  <c r="BJ180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BD181" i="2"/>
  <c r="BE181" i="2"/>
  <c r="BF181" i="2"/>
  <c r="BG181" i="2"/>
  <c r="BH181" i="2"/>
  <c r="BI181" i="2"/>
  <c r="BJ181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BD182" i="2"/>
  <c r="BE182" i="2"/>
  <c r="BF182" i="2"/>
  <c r="BG182" i="2"/>
  <c r="BH182" i="2"/>
  <c r="BI182" i="2"/>
  <c r="BJ182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BD183" i="2"/>
  <c r="BE183" i="2"/>
  <c r="BF183" i="2"/>
  <c r="BG183" i="2"/>
  <c r="BH183" i="2"/>
  <c r="BI183" i="2"/>
  <c r="BJ183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BD184" i="2"/>
  <c r="BE184" i="2"/>
  <c r="BF184" i="2"/>
  <c r="BG184" i="2"/>
  <c r="BH184" i="2"/>
  <c r="BI184" i="2"/>
  <c r="BJ184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BB185" i="2"/>
  <c r="BC185" i="2"/>
  <c r="BD185" i="2"/>
  <c r="BE185" i="2"/>
  <c r="BF185" i="2"/>
  <c r="BG185" i="2"/>
  <c r="BH185" i="2"/>
  <c r="BI185" i="2"/>
  <c r="BJ185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BB186" i="2"/>
  <c r="BC186" i="2"/>
  <c r="BD186" i="2"/>
  <c r="BE186" i="2"/>
  <c r="BF186" i="2"/>
  <c r="BG186" i="2"/>
  <c r="BH186" i="2"/>
  <c r="BI186" i="2"/>
  <c r="BJ186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P187" i="2"/>
  <c r="AQ187" i="2"/>
  <c r="AR187" i="2"/>
  <c r="AS187" i="2"/>
  <c r="AT187" i="2"/>
  <c r="AU187" i="2"/>
  <c r="AV187" i="2"/>
  <c r="AW187" i="2"/>
  <c r="AX187" i="2"/>
  <c r="AY187" i="2"/>
  <c r="AZ187" i="2"/>
  <c r="BA187" i="2"/>
  <c r="BB187" i="2"/>
  <c r="BC187" i="2"/>
  <c r="BD187" i="2"/>
  <c r="BE187" i="2"/>
  <c r="BF187" i="2"/>
  <c r="BG187" i="2"/>
  <c r="BH187" i="2"/>
  <c r="BI187" i="2"/>
  <c r="BJ187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BB188" i="2"/>
  <c r="BC188" i="2"/>
  <c r="BD188" i="2"/>
  <c r="BE188" i="2"/>
  <c r="BF188" i="2"/>
  <c r="BG188" i="2"/>
  <c r="BH188" i="2"/>
  <c r="BI188" i="2"/>
  <c r="BJ188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BC189" i="2"/>
  <c r="BD189" i="2"/>
  <c r="BE189" i="2"/>
  <c r="BF189" i="2"/>
  <c r="BG189" i="2"/>
  <c r="BH189" i="2"/>
  <c r="BI189" i="2"/>
  <c r="BJ189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BD190" i="2"/>
  <c r="BE190" i="2"/>
  <c r="BF190" i="2"/>
  <c r="BG190" i="2"/>
  <c r="BH190" i="2"/>
  <c r="BI190" i="2"/>
  <c r="BJ190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BD191" i="2"/>
  <c r="BE191" i="2"/>
  <c r="BF191" i="2"/>
  <c r="BG191" i="2"/>
  <c r="BH191" i="2"/>
  <c r="BI191" i="2"/>
  <c r="BJ191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BB192" i="2"/>
  <c r="BC192" i="2"/>
  <c r="BD192" i="2"/>
  <c r="BE192" i="2"/>
  <c r="BF192" i="2"/>
  <c r="BG192" i="2"/>
  <c r="BH192" i="2"/>
  <c r="BI192" i="2"/>
  <c r="BJ192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BC193" i="2"/>
  <c r="BD193" i="2"/>
  <c r="BE193" i="2"/>
  <c r="BF193" i="2"/>
  <c r="BG193" i="2"/>
  <c r="BH193" i="2"/>
  <c r="BI193" i="2"/>
  <c r="BJ193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BD194" i="2"/>
  <c r="BE194" i="2"/>
  <c r="BF194" i="2"/>
  <c r="BG194" i="2"/>
  <c r="BH194" i="2"/>
  <c r="BI194" i="2"/>
  <c r="BJ194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BB195" i="2"/>
  <c r="BC195" i="2"/>
  <c r="BD195" i="2"/>
  <c r="BE195" i="2"/>
  <c r="BF195" i="2"/>
  <c r="BG195" i="2"/>
  <c r="BH195" i="2"/>
  <c r="BI195" i="2"/>
  <c r="BJ195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BB196" i="2"/>
  <c r="BC196" i="2"/>
  <c r="BD196" i="2"/>
  <c r="BE196" i="2"/>
  <c r="BF196" i="2"/>
  <c r="BG196" i="2"/>
  <c r="BH196" i="2"/>
  <c r="BI196" i="2"/>
  <c r="BJ196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BC197" i="2"/>
  <c r="BD197" i="2"/>
  <c r="BE197" i="2"/>
  <c r="BF197" i="2"/>
  <c r="BG197" i="2"/>
  <c r="BH197" i="2"/>
  <c r="BI197" i="2"/>
  <c r="BJ197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Q198" i="2"/>
  <c r="AR198" i="2"/>
  <c r="AS198" i="2"/>
  <c r="AT198" i="2"/>
  <c r="AU198" i="2"/>
  <c r="AV198" i="2"/>
  <c r="AW198" i="2"/>
  <c r="AX198" i="2"/>
  <c r="AY198" i="2"/>
  <c r="AZ198" i="2"/>
  <c r="BA198" i="2"/>
  <c r="BB198" i="2"/>
  <c r="BC198" i="2"/>
  <c r="BD198" i="2"/>
  <c r="BE198" i="2"/>
  <c r="BF198" i="2"/>
  <c r="BG198" i="2"/>
  <c r="BH198" i="2"/>
  <c r="BI198" i="2"/>
  <c r="BJ198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Q199" i="2"/>
  <c r="AR199" i="2"/>
  <c r="AS199" i="2"/>
  <c r="AT199" i="2"/>
  <c r="AU199" i="2"/>
  <c r="AV199" i="2"/>
  <c r="AW199" i="2"/>
  <c r="AX199" i="2"/>
  <c r="AY199" i="2"/>
  <c r="AZ199" i="2"/>
  <c r="BA199" i="2"/>
  <c r="BB199" i="2"/>
  <c r="BC199" i="2"/>
  <c r="BD199" i="2"/>
  <c r="BE199" i="2"/>
  <c r="BF199" i="2"/>
  <c r="BG199" i="2"/>
  <c r="BH199" i="2"/>
  <c r="BI199" i="2"/>
  <c r="BJ199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BC200" i="2"/>
  <c r="BD200" i="2"/>
  <c r="BE200" i="2"/>
  <c r="BF200" i="2"/>
  <c r="BG200" i="2"/>
  <c r="BH200" i="2"/>
  <c r="BI200" i="2"/>
  <c r="BJ200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Q201" i="2"/>
  <c r="AR201" i="2"/>
  <c r="AS201" i="2"/>
  <c r="AT201" i="2"/>
  <c r="AU201" i="2"/>
  <c r="AV201" i="2"/>
  <c r="AW201" i="2"/>
  <c r="AX201" i="2"/>
  <c r="AY201" i="2"/>
  <c r="AZ201" i="2"/>
  <c r="BA201" i="2"/>
  <c r="BB201" i="2"/>
  <c r="BC201" i="2"/>
  <c r="BD201" i="2"/>
  <c r="BE201" i="2"/>
  <c r="BF201" i="2"/>
  <c r="BG201" i="2"/>
  <c r="BH201" i="2"/>
  <c r="BI201" i="2"/>
  <c r="BJ201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Q202" i="2"/>
  <c r="AR202" i="2"/>
  <c r="AS202" i="2"/>
  <c r="AT202" i="2"/>
  <c r="AU202" i="2"/>
  <c r="AV202" i="2"/>
  <c r="AW202" i="2"/>
  <c r="AX202" i="2"/>
  <c r="AY202" i="2"/>
  <c r="AZ202" i="2"/>
  <c r="BA202" i="2"/>
  <c r="BB202" i="2"/>
  <c r="BC202" i="2"/>
  <c r="BD202" i="2"/>
  <c r="BE202" i="2"/>
  <c r="BF202" i="2"/>
  <c r="BG202" i="2"/>
  <c r="BH202" i="2"/>
  <c r="BI202" i="2"/>
  <c r="BJ202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Q203" i="2"/>
  <c r="AR203" i="2"/>
  <c r="AS203" i="2"/>
  <c r="AT203" i="2"/>
  <c r="AU203" i="2"/>
  <c r="AV203" i="2"/>
  <c r="AW203" i="2"/>
  <c r="AX203" i="2"/>
  <c r="AY203" i="2"/>
  <c r="AZ203" i="2"/>
  <c r="BA203" i="2"/>
  <c r="BB203" i="2"/>
  <c r="BC203" i="2"/>
  <c r="BD203" i="2"/>
  <c r="BE203" i="2"/>
  <c r="BF203" i="2"/>
  <c r="BG203" i="2"/>
  <c r="BH203" i="2"/>
  <c r="BI203" i="2"/>
  <c r="BJ203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Q204" i="2"/>
  <c r="AR204" i="2"/>
  <c r="AS204" i="2"/>
  <c r="AT204" i="2"/>
  <c r="AU204" i="2"/>
  <c r="AV204" i="2"/>
  <c r="AW204" i="2"/>
  <c r="AX204" i="2"/>
  <c r="AY204" i="2"/>
  <c r="AZ204" i="2"/>
  <c r="BA204" i="2"/>
  <c r="BB204" i="2"/>
  <c r="BC204" i="2"/>
  <c r="BD204" i="2"/>
  <c r="BE204" i="2"/>
  <c r="BF204" i="2"/>
  <c r="BG204" i="2"/>
  <c r="BH204" i="2"/>
  <c r="BI204" i="2"/>
  <c r="BJ204" i="2"/>
  <c r="AN205" i="2"/>
  <c r="S210" i="2" l="1"/>
  <c r="IA8" i="4"/>
  <c r="HZ8" i="4" s="1"/>
  <c r="HZ7" i="4"/>
  <c r="IC7" i="4"/>
  <c r="O23" i="4"/>
  <c r="K22" i="4"/>
  <c r="K24" i="4"/>
  <c r="HY7" i="4"/>
  <c r="L22" i="4"/>
  <c r="L24" i="4"/>
  <c r="M22" i="4"/>
  <c r="M24" i="4"/>
  <c r="AK208" i="2"/>
  <c r="AD207" i="2"/>
  <c r="N22" i="4"/>
  <c r="N24" i="4"/>
  <c r="U208" i="2"/>
  <c r="HS7" i="4"/>
  <c r="IA9" i="4"/>
  <c r="IA10" i="4" s="1"/>
  <c r="IA11" i="4" s="1"/>
  <c r="IA12" i="4" s="1"/>
  <c r="IA13" i="4" s="1"/>
  <c r="IA14" i="4" s="1"/>
  <c r="IA15" i="4" s="1"/>
  <c r="IA16" i="4" s="1"/>
  <c r="IA17" i="4" s="1"/>
  <c r="IA18" i="4" s="1"/>
  <c r="IA19" i="4" s="1"/>
  <c r="IA20" i="4" s="1"/>
  <c r="IA21" i="4" s="1"/>
  <c r="IA22" i="4" s="1"/>
  <c r="IA23" i="4" s="1"/>
  <c r="IA24" i="4" s="1"/>
  <c r="HY8" i="4"/>
  <c r="IC8" i="4"/>
  <c r="IB9" i="4"/>
  <c r="IC6" i="4"/>
  <c r="HZ6" i="4"/>
  <c r="HY6" i="4"/>
  <c r="HT7" i="4"/>
  <c r="HV8" i="4"/>
  <c r="HW7" i="4"/>
  <c r="HW6" i="4"/>
  <c r="HT6" i="4"/>
  <c r="HS6" i="4"/>
  <c r="HW5" i="4"/>
  <c r="HS5" i="4"/>
  <c r="HT8" i="4"/>
  <c r="HS8" i="4"/>
  <c r="HG15" i="4"/>
  <c r="HG13" i="4"/>
  <c r="C24" i="4"/>
  <c r="F24" i="4"/>
  <c r="E22" i="4"/>
  <c r="E23" i="4"/>
  <c r="E24" i="4"/>
  <c r="D22" i="4"/>
  <c r="D23" i="4"/>
  <c r="D24" i="4"/>
  <c r="C22" i="4"/>
  <c r="C23" i="4"/>
  <c r="F22" i="4"/>
  <c r="F27" i="4" s="1"/>
  <c r="F23" i="4"/>
  <c r="O22" i="4"/>
  <c r="BK222" i="2"/>
  <c r="BL246" i="2"/>
  <c r="BK244" i="2"/>
  <c r="BK231" i="2"/>
  <c r="V207" i="2"/>
  <c r="Z207" i="2"/>
  <c r="AX211" i="2"/>
  <c r="AX215" i="2"/>
  <c r="S214" i="2"/>
  <c r="AK212" i="2"/>
  <c r="BC210" i="2"/>
  <c r="AB209" i="2"/>
  <c r="AX207" i="2"/>
  <c r="AK216" i="2"/>
  <c r="BC214" i="2"/>
  <c r="AB213" i="2"/>
  <c r="AH207" i="2"/>
  <c r="V215" i="2"/>
  <c r="BE216" i="2"/>
  <c r="AD215" i="2"/>
  <c r="AV213" i="2"/>
  <c r="U212" i="2"/>
  <c r="AI210" i="2"/>
  <c r="BE208" i="2"/>
  <c r="U216" i="2"/>
  <c r="AI214" i="2"/>
  <c r="BE212" i="2"/>
  <c r="AD211" i="2"/>
  <c r="AV209" i="2"/>
  <c r="U207" i="2"/>
  <c r="AA207" i="2"/>
  <c r="AL212" i="2"/>
  <c r="T207" i="2"/>
  <c r="AF211" i="2"/>
  <c r="X211" i="2"/>
  <c r="Y216" i="2"/>
  <c r="AH215" i="2"/>
  <c r="W214" i="2"/>
  <c r="AJ212" i="2"/>
  <c r="AJ211" i="2"/>
  <c r="AB211" i="2"/>
  <c r="T211" i="2"/>
  <c r="BI216" i="2"/>
  <c r="AS216" i="2"/>
  <c r="BB215" i="2"/>
  <c r="BG214" i="2"/>
  <c r="AQ214" i="2"/>
  <c r="AZ213" i="2"/>
  <c r="AF213" i="2"/>
  <c r="BI212" i="2"/>
  <c r="AS212" i="2"/>
  <c r="Y212" i="2"/>
  <c r="BB211" i="2"/>
  <c r="AH211" i="2"/>
  <c r="BG210" i="2"/>
  <c r="AQ210" i="2"/>
  <c r="W210" i="2"/>
  <c r="AZ209" i="2"/>
  <c r="AF209" i="2"/>
  <c r="BI208" i="2"/>
  <c r="AS208" i="2"/>
  <c r="Y208" i="2"/>
  <c r="BB207" i="2"/>
  <c r="AW216" i="2"/>
  <c r="AC216" i="2"/>
  <c r="BF215" i="2"/>
  <c r="AL215" i="2"/>
  <c r="AU214" i="2"/>
  <c r="AA214" i="2"/>
  <c r="BD213" i="2"/>
  <c r="AJ213" i="2"/>
  <c r="T213" i="2"/>
  <c r="AW212" i="2"/>
  <c r="AC212" i="2"/>
  <c r="BF211" i="2"/>
  <c r="AL211" i="2"/>
  <c r="V211" i="2"/>
  <c r="AU210" i="2"/>
  <c r="AA210" i="2"/>
  <c r="BD209" i="2"/>
  <c r="AJ209" i="2"/>
  <c r="T209" i="2"/>
  <c r="AW208" i="2"/>
  <c r="AC208" i="2"/>
  <c r="BF207" i="2"/>
  <c r="AL207" i="2"/>
  <c r="BA216" i="2"/>
  <c r="AG216" i="2"/>
  <c r="BJ215" i="2"/>
  <c r="AT215" i="2"/>
  <c r="Z215" i="2"/>
  <c r="AY214" i="2"/>
  <c r="AE214" i="2"/>
  <c r="BH213" i="2"/>
  <c r="AR213" i="2"/>
  <c r="X213" i="2"/>
  <c r="BA212" i="2"/>
  <c r="AG212" i="2"/>
  <c r="BJ211" i="2"/>
  <c r="AT211" i="2"/>
  <c r="Z211" i="2"/>
  <c r="AY210" i="2"/>
  <c r="AE210" i="2"/>
  <c r="BH209" i="2"/>
  <c r="AR209" i="2"/>
  <c r="X209" i="2"/>
  <c r="BA208" i="2"/>
  <c r="AG208" i="2"/>
  <c r="BJ207" i="2"/>
  <c r="AT207" i="2"/>
  <c r="BJ216" i="2"/>
  <c r="BB216" i="2"/>
  <c r="AT216" i="2"/>
  <c r="AH216" i="2"/>
  <c r="Z216" i="2"/>
  <c r="BG215" i="2"/>
  <c r="AY215" i="2"/>
  <c r="AQ215" i="2"/>
  <c r="AE215" i="2"/>
  <c r="W215" i="2"/>
  <c r="BH214" i="2"/>
  <c r="AZ214" i="2"/>
  <c r="AR214" i="2"/>
  <c r="AF214" i="2"/>
  <c r="X214" i="2"/>
  <c r="BI213" i="2"/>
  <c r="BA213" i="2"/>
  <c r="AS213" i="2"/>
  <c r="AG213" i="2"/>
  <c r="Y213" i="2"/>
  <c r="BJ212" i="2"/>
  <c r="BB212" i="2"/>
  <c r="AT212" i="2"/>
  <c r="AH212" i="2"/>
  <c r="Z212" i="2"/>
  <c r="BG211" i="2"/>
  <c r="AY211" i="2"/>
  <c r="AQ211" i="2"/>
  <c r="AE211" i="2"/>
  <c r="W211" i="2"/>
  <c r="BH210" i="2"/>
  <c r="AZ210" i="2"/>
  <c r="AR210" i="2"/>
  <c r="AF210" i="2"/>
  <c r="X210" i="2"/>
  <c r="BI209" i="2"/>
  <c r="BA209" i="2"/>
  <c r="AS209" i="2"/>
  <c r="AG209" i="2"/>
  <c r="Y209" i="2"/>
  <c r="BJ208" i="2"/>
  <c r="BB208" i="2"/>
  <c r="AT208" i="2"/>
  <c r="AH208" i="2"/>
  <c r="Z208" i="2"/>
  <c r="BG207" i="2"/>
  <c r="AY207" i="2"/>
  <c r="AQ207" i="2"/>
  <c r="AE207" i="2"/>
  <c r="W207" i="2"/>
  <c r="S207" i="2"/>
  <c r="BF216" i="2"/>
  <c r="AX216" i="2"/>
  <c r="AL216" i="2"/>
  <c r="AD216" i="2"/>
  <c r="V216" i="2"/>
  <c r="BC215" i="2"/>
  <c r="AU215" i="2"/>
  <c r="AI215" i="2"/>
  <c r="AA215" i="2"/>
  <c r="S215" i="2"/>
  <c r="BD214" i="2"/>
  <c r="AV214" i="2"/>
  <c r="AJ214" i="2"/>
  <c r="AB214" i="2"/>
  <c r="T214" i="2"/>
  <c r="BE213" i="2"/>
  <c r="AW213" i="2"/>
  <c r="AK213" i="2"/>
  <c r="AC213" i="2"/>
  <c r="U213" i="2"/>
  <c r="BF212" i="2"/>
  <c r="AX212" i="2"/>
  <c r="AD212" i="2"/>
  <c r="V212" i="2"/>
  <c r="BC211" i="2"/>
  <c r="AU211" i="2"/>
  <c r="AI211" i="2"/>
  <c r="AA211" i="2"/>
  <c r="S211" i="2"/>
  <c r="BD210" i="2"/>
  <c r="AV210" i="2"/>
  <c r="AJ210" i="2"/>
  <c r="AB210" i="2"/>
  <c r="T210" i="2"/>
  <c r="BE209" i="2"/>
  <c r="AW209" i="2"/>
  <c r="AK209" i="2"/>
  <c r="AC209" i="2"/>
  <c r="U209" i="2"/>
  <c r="BF208" i="2"/>
  <c r="AX208" i="2"/>
  <c r="AL208" i="2"/>
  <c r="AD208" i="2"/>
  <c r="V208" i="2"/>
  <c r="BC207" i="2"/>
  <c r="AU207" i="2"/>
  <c r="AI207" i="2"/>
  <c r="BG216" i="2"/>
  <c r="BC216" i="2"/>
  <c r="AY216" i="2"/>
  <c r="AU216" i="2"/>
  <c r="AQ216" i="2"/>
  <c r="AI216" i="2"/>
  <c r="AE216" i="2"/>
  <c r="AA216" i="2"/>
  <c r="W216" i="2"/>
  <c r="S216" i="2"/>
  <c r="BH215" i="2"/>
  <c r="BD215" i="2"/>
  <c r="AZ215" i="2"/>
  <c r="AV215" i="2"/>
  <c r="AR215" i="2"/>
  <c r="AJ215" i="2"/>
  <c r="AF215" i="2"/>
  <c r="AB215" i="2"/>
  <c r="X215" i="2"/>
  <c r="T215" i="2"/>
  <c r="BI214" i="2"/>
  <c r="BE214" i="2"/>
  <c r="BA214" i="2"/>
  <c r="AW214" i="2"/>
  <c r="AS214" i="2"/>
  <c r="AK214" i="2"/>
  <c r="AG214" i="2"/>
  <c r="AC214" i="2"/>
  <c r="Y214" i="2"/>
  <c r="U214" i="2"/>
  <c r="BJ213" i="2"/>
  <c r="BF213" i="2"/>
  <c r="BB213" i="2"/>
  <c r="AX213" i="2"/>
  <c r="AT213" i="2"/>
  <c r="AL213" i="2"/>
  <c r="AH213" i="2"/>
  <c r="AD213" i="2"/>
  <c r="Z213" i="2"/>
  <c r="V213" i="2"/>
  <c r="BG212" i="2"/>
  <c r="BC212" i="2"/>
  <c r="AY212" i="2"/>
  <c r="AU212" i="2"/>
  <c r="AQ212" i="2"/>
  <c r="AI212" i="2"/>
  <c r="AE212" i="2"/>
  <c r="AA212" i="2"/>
  <c r="W212" i="2"/>
  <c r="S212" i="2"/>
  <c r="BH211" i="2"/>
  <c r="BD211" i="2"/>
  <c r="AZ211" i="2"/>
  <c r="AV211" i="2"/>
  <c r="AR211" i="2"/>
  <c r="BI210" i="2"/>
  <c r="BE210" i="2"/>
  <c r="BA210" i="2"/>
  <c r="AW210" i="2"/>
  <c r="AS210" i="2"/>
  <c r="AK210" i="2"/>
  <c r="AG210" i="2"/>
  <c r="AC210" i="2"/>
  <c r="Y210" i="2"/>
  <c r="U210" i="2"/>
  <c r="BJ209" i="2"/>
  <c r="BF209" i="2"/>
  <c r="BB209" i="2"/>
  <c r="AX209" i="2"/>
  <c r="AT209" i="2"/>
  <c r="AL209" i="2"/>
  <c r="AH209" i="2"/>
  <c r="AD209" i="2"/>
  <c r="Z209" i="2"/>
  <c r="V209" i="2"/>
  <c r="BG208" i="2"/>
  <c r="BC208" i="2"/>
  <c r="AY208" i="2"/>
  <c r="AU208" i="2"/>
  <c r="AQ208" i="2"/>
  <c r="AI208" i="2"/>
  <c r="AE208" i="2"/>
  <c r="AA208" i="2"/>
  <c r="W208" i="2"/>
  <c r="S208" i="2"/>
  <c r="BH207" i="2"/>
  <c r="BD207" i="2"/>
  <c r="AZ207" i="2"/>
  <c r="AV207" i="2"/>
  <c r="AR207" i="2"/>
  <c r="AJ207" i="2"/>
  <c r="AF207" i="2"/>
  <c r="AB207" i="2"/>
  <c r="X207" i="2"/>
  <c r="BH216" i="2"/>
  <c r="BD216" i="2"/>
  <c r="AZ216" i="2"/>
  <c r="AV216" i="2"/>
  <c r="AR216" i="2"/>
  <c r="AJ216" i="2"/>
  <c r="AF216" i="2"/>
  <c r="AB216" i="2"/>
  <c r="X216" i="2"/>
  <c r="T216" i="2"/>
  <c r="BI215" i="2"/>
  <c r="BE215" i="2"/>
  <c r="BA215" i="2"/>
  <c r="AW215" i="2"/>
  <c r="AS215" i="2"/>
  <c r="AK215" i="2"/>
  <c r="AG215" i="2"/>
  <c r="AC215" i="2"/>
  <c r="Y215" i="2"/>
  <c r="U215" i="2"/>
  <c r="BJ214" i="2"/>
  <c r="BF214" i="2"/>
  <c r="BB214" i="2"/>
  <c r="AX214" i="2"/>
  <c r="AT214" i="2"/>
  <c r="AL214" i="2"/>
  <c r="AH214" i="2"/>
  <c r="AD214" i="2"/>
  <c r="Z214" i="2"/>
  <c r="V214" i="2"/>
  <c r="BG213" i="2"/>
  <c r="BC213" i="2"/>
  <c r="AY213" i="2"/>
  <c r="AU213" i="2"/>
  <c r="AQ213" i="2"/>
  <c r="AI213" i="2"/>
  <c r="AE213" i="2"/>
  <c r="AA213" i="2"/>
  <c r="W213" i="2"/>
  <c r="S213" i="2"/>
  <c r="BH212" i="2"/>
  <c r="BD212" i="2"/>
  <c r="AZ212" i="2"/>
  <c r="AV212" i="2"/>
  <c r="AR212" i="2"/>
  <c r="AF212" i="2"/>
  <c r="AB212" i="2"/>
  <c r="X212" i="2"/>
  <c r="T212" i="2"/>
  <c r="BI211" i="2"/>
  <c r="BE211" i="2"/>
  <c r="BA211" i="2"/>
  <c r="AW211" i="2"/>
  <c r="AS211" i="2"/>
  <c r="AK211" i="2"/>
  <c r="AG211" i="2"/>
  <c r="AC211" i="2"/>
  <c r="Y211" i="2"/>
  <c r="U211" i="2"/>
  <c r="BJ210" i="2"/>
  <c r="BF210" i="2"/>
  <c r="BB210" i="2"/>
  <c r="AX210" i="2"/>
  <c r="AT210" i="2"/>
  <c r="AL210" i="2"/>
  <c r="AH210" i="2"/>
  <c r="AD210" i="2"/>
  <c r="Z210" i="2"/>
  <c r="V210" i="2"/>
  <c r="BG209" i="2"/>
  <c r="BC209" i="2"/>
  <c r="AY209" i="2"/>
  <c r="AU209" i="2"/>
  <c r="AQ209" i="2"/>
  <c r="AI209" i="2"/>
  <c r="AE209" i="2"/>
  <c r="AA209" i="2"/>
  <c r="W209" i="2"/>
  <c r="S209" i="2"/>
  <c r="BH208" i="2"/>
  <c r="BD208" i="2"/>
  <c r="AZ208" i="2"/>
  <c r="AV208" i="2"/>
  <c r="AR208" i="2"/>
  <c r="AJ208" i="2"/>
  <c r="AF208" i="2"/>
  <c r="AB208" i="2"/>
  <c r="X208" i="2"/>
  <c r="T208" i="2"/>
  <c r="BI207" i="2"/>
  <c r="BE207" i="2"/>
  <c r="BA207" i="2"/>
  <c r="AW207" i="2"/>
  <c r="AS207" i="2"/>
  <c r="AK207" i="2"/>
  <c r="AG207" i="2"/>
  <c r="AC207" i="2"/>
  <c r="Y207" i="2"/>
  <c r="N25" i="4" l="1"/>
  <c r="F31" i="4" s="1"/>
  <c r="N27" i="4"/>
  <c r="K25" i="4"/>
  <c r="C31" i="4" s="1"/>
  <c r="L30" i="4"/>
  <c r="C27" i="4"/>
  <c r="M25" i="4"/>
  <c r="E31" i="4" s="1"/>
  <c r="L29" i="4"/>
  <c r="O24" i="4"/>
  <c r="O25" i="4" s="1"/>
  <c r="L25" i="4"/>
  <c r="D31" i="4" s="1"/>
  <c r="K27" i="4"/>
  <c r="HY9" i="4"/>
  <c r="IB10" i="4"/>
  <c r="IC9" i="4"/>
  <c r="HZ9" i="4"/>
  <c r="HV9" i="4"/>
  <c r="HV10" i="4" s="1"/>
  <c r="HV11" i="4" s="1"/>
  <c r="HV12" i="4" s="1"/>
  <c r="HV13" i="4" s="1"/>
  <c r="HV14" i="4" s="1"/>
  <c r="HV15" i="4" s="1"/>
  <c r="HW8" i="4"/>
  <c r="G24" i="4"/>
  <c r="K31" i="4" s="1"/>
  <c r="G23" i="4"/>
  <c r="K30" i="4" s="1"/>
  <c r="D25" i="4"/>
  <c r="D30" i="4" s="1"/>
  <c r="F25" i="4"/>
  <c r="F30" i="4" s="1"/>
  <c r="E25" i="4"/>
  <c r="E30" i="4" s="1"/>
  <c r="G22" i="4"/>
  <c r="K29" i="4" s="1"/>
  <c r="C25" i="4"/>
  <c r="C30" i="4" s="1"/>
  <c r="BB217" i="2"/>
  <c r="AX217" i="2"/>
  <c r="AT217" i="2"/>
  <c r="BJ217" i="2"/>
  <c r="BF217" i="2"/>
  <c r="BK213" i="2"/>
  <c r="AV217" i="2"/>
  <c r="BK210" i="2"/>
  <c r="BK214" i="2"/>
  <c r="BK209" i="2"/>
  <c r="BK208" i="2"/>
  <c r="BH217" i="2"/>
  <c r="BK212" i="2"/>
  <c r="BK216" i="2"/>
  <c r="AZ217" i="2"/>
  <c r="AR217" i="2"/>
  <c r="BK207" i="2"/>
  <c r="BD217" i="2"/>
  <c r="BK211" i="2"/>
  <c r="BK215" i="2"/>
  <c r="K26" i="4" l="1"/>
  <c r="L27" i="4"/>
  <c r="P23" i="4"/>
  <c r="M26" i="4"/>
  <c r="P22" i="4"/>
  <c r="L26" i="4"/>
  <c r="N26" i="4"/>
  <c r="L31" i="4"/>
  <c r="P24" i="4"/>
  <c r="HV16" i="4"/>
  <c r="HT15" i="4"/>
  <c r="HW15" i="4"/>
  <c r="HS15" i="4"/>
  <c r="HW9" i="4"/>
  <c r="HT9" i="4"/>
  <c r="HS9" i="4"/>
  <c r="IC10" i="4"/>
  <c r="IB11" i="4"/>
  <c r="HY10" i="4"/>
  <c r="HZ10" i="4"/>
  <c r="HS10" i="4"/>
  <c r="HT10" i="4"/>
  <c r="HW10" i="4"/>
  <c r="G25" i="4"/>
  <c r="D27" i="4" s="1"/>
  <c r="BK217" i="2"/>
  <c r="HV17" i="4" l="1"/>
  <c r="HT16" i="4"/>
  <c r="HS16" i="4"/>
  <c r="HW16" i="4"/>
  <c r="IB12" i="4"/>
  <c r="IC11" i="4"/>
  <c r="HY11" i="4"/>
  <c r="HZ11" i="4"/>
  <c r="HT11" i="4"/>
  <c r="HS11" i="4"/>
  <c r="HW11" i="4"/>
  <c r="D26" i="4"/>
  <c r="H23" i="4"/>
  <c r="E26" i="4"/>
  <c r="F26" i="4"/>
  <c r="H24" i="4"/>
  <c r="H22" i="4"/>
  <c r="C26" i="4"/>
  <c r="HV18" i="4" l="1"/>
  <c r="HT17" i="4"/>
  <c r="HS17" i="4"/>
  <c r="HW17" i="4"/>
  <c r="IB13" i="4"/>
  <c r="IC12" i="4"/>
  <c r="HZ12" i="4"/>
  <c r="HY12" i="4"/>
  <c r="HW12" i="4"/>
  <c r="HT12" i="4"/>
  <c r="HS12" i="4"/>
  <c r="IB14" i="4" l="1"/>
  <c r="IC13" i="4"/>
  <c r="HZ13" i="4"/>
  <c r="HY13" i="4"/>
  <c r="HV19" i="4"/>
  <c r="HT18" i="4"/>
  <c r="HS18" i="4"/>
  <c r="HW18" i="4"/>
  <c r="HT13" i="4"/>
  <c r="HW13" i="4"/>
  <c r="HS13" i="4"/>
  <c r="HV20" i="4" l="1"/>
  <c r="HW19" i="4"/>
  <c r="HT19" i="4"/>
  <c r="HS19" i="4"/>
  <c r="IB15" i="4"/>
  <c r="HZ14" i="4"/>
  <c r="IC14" i="4"/>
  <c r="HY14" i="4"/>
  <c r="HW14" i="4"/>
  <c r="HT14" i="4"/>
  <c r="HS14" i="4"/>
  <c r="IB16" i="4" l="1"/>
  <c r="HY15" i="4"/>
  <c r="IC15" i="4"/>
  <c r="HZ15" i="4"/>
  <c r="HV21" i="4"/>
  <c r="HW20" i="4"/>
  <c r="HT20" i="4"/>
  <c r="HS20" i="4"/>
  <c r="HV22" i="4" l="1"/>
  <c r="HW21" i="4"/>
  <c r="HT21" i="4"/>
  <c r="HS21" i="4"/>
  <c r="IB17" i="4"/>
  <c r="IC16" i="4"/>
  <c r="HZ16" i="4"/>
  <c r="HY16" i="4"/>
  <c r="IB18" i="4" l="1"/>
  <c r="HZ17" i="4"/>
  <c r="HY17" i="4"/>
  <c r="IC17" i="4"/>
  <c r="HV23" i="4"/>
  <c r="HW22" i="4"/>
  <c r="HT22" i="4"/>
  <c r="HS22" i="4"/>
  <c r="IB19" i="4" l="1"/>
  <c r="HZ18" i="4"/>
  <c r="HY18" i="4"/>
  <c r="IC18" i="4"/>
  <c r="HV24" i="4"/>
  <c r="HT23" i="4"/>
  <c r="HW23" i="4"/>
  <c r="HS23" i="4"/>
  <c r="HV25" i="4" l="1"/>
  <c r="HT24" i="4"/>
  <c r="HS24" i="4"/>
  <c r="HW24" i="4"/>
  <c r="IB20" i="4"/>
  <c r="HY19" i="4"/>
  <c r="IC19" i="4"/>
  <c r="HZ19" i="4"/>
  <c r="IB21" i="4" l="1"/>
  <c r="IC20" i="4"/>
  <c r="HZ20" i="4"/>
  <c r="HY20" i="4"/>
  <c r="HV26" i="4"/>
  <c r="HT25" i="4"/>
  <c r="HS25" i="4"/>
  <c r="HW25" i="4"/>
  <c r="HT26" i="4" l="1"/>
  <c r="HS26" i="4"/>
  <c r="HW26" i="4"/>
  <c r="IB22" i="4"/>
  <c r="IC21" i="4"/>
  <c r="HZ21" i="4"/>
  <c r="HY21" i="4"/>
  <c r="IB23" i="4" l="1"/>
  <c r="HZ22" i="4"/>
  <c r="IC22" i="4"/>
  <c r="HY22" i="4"/>
  <c r="IB24" i="4" l="1"/>
  <c r="HY23" i="4"/>
  <c r="IC23" i="4"/>
  <c r="HZ23" i="4"/>
  <c r="IC24" i="4" l="1"/>
  <c r="HZ24" i="4"/>
  <c r="HY24" i="4"/>
</calcChain>
</file>

<file path=xl/sharedStrings.xml><?xml version="1.0" encoding="utf-8"?>
<sst xmlns="http://schemas.openxmlformats.org/spreadsheetml/2006/main" count="7023" uniqueCount="1133">
  <si>
    <t>עד 0.25</t>
  </si>
  <si>
    <t>0.25-0.5</t>
  </si>
  <si>
    <t>0.5-0.75</t>
  </si>
  <si>
    <t>0.75-1</t>
  </si>
  <si>
    <t>מעל 1</t>
  </si>
  <si>
    <t>מקדם סוציו/מקדם השונות</t>
  </si>
  <si>
    <t>2,3</t>
  </si>
  <si>
    <t>7,8</t>
  </si>
  <si>
    <t>***</t>
  </si>
  <si>
    <t>THE STATISTICAL AREA ITSELF OR ONE OF THE COMBINED STATISTICAL AREAS.</t>
  </si>
  <si>
    <t>האזור הסטטיסטי עצמו או אחד מהאזורים הסטטיסטיים המאוחדים.</t>
  </si>
  <si>
    <t>**</t>
  </si>
  <si>
    <t>THE DEFINITION OF STATISTICAL AREAS IN EAST JERUSALEM AS OF YEAR 2011.</t>
  </si>
  <si>
    <t xml:space="preserve">חלוקה לאזורים סטטיסטיים במזרח ירושלים מעודכנת לשנת 2011. </t>
  </si>
  <si>
    <t>*</t>
  </si>
  <si>
    <t>THE MUNICIPAL STATUS AS OF YEAR 2011 (SPLITTING OF LOCAL AUTHORITIES).</t>
  </si>
  <si>
    <t xml:space="preserve">המעמד המוניציפלי מעודכן לשנת 2011 (פיצול רשויות מקומיות). </t>
  </si>
  <si>
    <t>SAVYON</t>
  </si>
  <si>
    <t xml:space="preserve">                      1</t>
  </si>
  <si>
    <t>סביון</t>
  </si>
  <si>
    <t>HAIFA</t>
  </si>
  <si>
    <t xml:space="preserve">                    944</t>
  </si>
  <si>
    <t>חיפה</t>
  </si>
  <si>
    <t>TEL AVIV - YAFO</t>
  </si>
  <si>
    <t xml:space="preserve">                    211</t>
  </si>
  <si>
    <t>תל אביב -יפו</t>
  </si>
  <si>
    <t>RAMAT HASHARON</t>
  </si>
  <si>
    <t xml:space="preserve">                     33</t>
  </si>
  <si>
    <t>רמת השרון</t>
  </si>
  <si>
    <t xml:space="preserve">                    941</t>
  </si>
  <si>
    <t>KEFAR SHEMARYAHU</t>
  </si>
  <si>
    <t>כפר שמריהו</t>
  </si>
  <si>
    <t xml:space="preserve">                    115</t>
  </si>
  <si>
    <t xml:space="preserve">                    124</t>
  </si>
  <si>
    <t xml:space="preserve">                    131</t>
  </si>
  <si>
    <t>OMER</t>
  </si>
  <si>
    <t>עומר</t>
  </si>
  <si>
    <t>JERUSALEM</t>
  </si>
  <si>
    <t xml:space="preserve">                   1022</t>
  </si>
  <si>
    <t>ירושלים</t>
  </si>
  <si>
    <t xml:space="preserve">                     31</t>
  </si>
  <si>
    <t>RAMAT GAN</t>
  </si>
  <si>
    <t>414+416</t>
  </si>
  <si>
    <t>רמת גן</t>
  </si>
  <si>
    <t xml:space="preserve">                    232</t>
  </si>
  <si>
    <t>221+222</t>
  </si>
  <si>
    <t>GIV'ATAYIM</t>
  </si>
  <si>
    <t xml:space="preserve">                     41</t>
  </si>
  <si>
    <t>גבעתיים</t>
  </si>
  <si>
    <t>HOD HASHARON</t>
  </si>
  <si>
    <t xml:space="preserve">                     22</t>
  </si>
  <si>
    <t>הוד השרון</t>
  </si>
  <si>
    <t xml:space="preserve">                     14</t>
  </si>
  <si>
    <t xml:space="preserve">                    514</t>
  </si>
  <si>
    <t>QIRYAT ONO</t>
  </si>
  <si>
    <t xml:space="preserve">                      8</t>
  </si>
  <si>
    <t>קריית אונו</t>
  </si>
  <si>
    <t xml:space="preserve">                    231</t>
  </si>
  <si>
    <t>HERZLIYYA</t>
  </si>
  <si>
    <t xml:space="preserve">                     66</t>
  </si>
  <si>
    <t>הרצלייה</t>
  </si>
  <si>
    <t xml:space="preserve">                    922</t>
  </si>
  <si>
    <t xml:space="preserve">                    132</t>
  </si>
  <si>
    <t xml:space="preserve">                     65</t>
  </si>
  <si>
    <t xml:space="preserve">                     21</t>
  </si>
  <si>
    <t xml:space="preserve">                     52</t>
  </si>
  <si>
    <t xml:space="preserve">                    223</t>
  </si>
  <si>
    <t xml:space="preserve">                    113</t>
  </si>
  <si>
    <t xml:space="preserve">                    423</t>
  </si>
  <si>
    <t xml:space="preserve">                    122</t>
  </si>
  <si>
    <t>KOKHAV YA'IR</t>
  </si>
  <si>
    <t>1+2</t>
  </si>
  <si>
    <t>כוכב יאיר</t>
  </si>
  <si>
    <t xml:space="preserve">                    933</t>
  </si>
  <si>
    <t xml:space="preserve">                    214</t>
  </si>
  <si>
    <t>MODI'IN-MAKKABBIM-RE'UT</t>
  </si>
  <si>
    <t xml:space="preserve">                     43</t>
  </si>
  <si>
    <t>מודיעין-מכבים-רעות</t>
  </si>
  <si>
    <t>ZIKHRON YA'AQOV</t>
  </si>
  <si>
    <t>זכרון יעקב</t>
  </si>
  <si>
    <t xml:space="preserve">                    931</t>
  </si>
  <si>
    <t xml:space="preserve">                    412</t>
  </si>
  <si>
    <t>32+36</t>
  </si>
  <si>
    <t>111+112</t>
  </si>
  <si>
    <t xml:space="preserve">                      2</t>
  </si>
  <si>
    <t xml:space="preserve">                    123</t>
  </si>
  <si>
    <t xml:space="preserve">                     24</t>
  </si>
  <si>
    <t xml:space="preserve">                      3</t>
  </si>
  <si>
    <t>RA'ANNANA</t>
  </si>
  <si>
    <t xml:space="preserve">                     15</t>
  </si>
  <si>
    <t>רעננה</t>
  </si>
  <si>
    <t>PETAH TIQWA</t>
  </si>
  <si>
    <t>פתח תקווה</t>
  </si>
  <si>
    <t>HAR ADAR</t>
  </si>
  <si>
    <t>הר אדר</t>
  </si>
  <si>
    <t xml:space="preserve">                     32</t>
  </si>
  <si>
    <t xml:space="preserve">                    224</t>
  </si>
  <si>
    <t xml:space="preserve">                    121</t>
  </si>
  <si>
    <t>GIV'AT SHEMU'EL</t>
  </si>
  <si>
    <t xml:space="preserve">                      5</t>
  </si>
  <si>
    <t>גבעת שמואל</t>
  </si>
  <si>
    <t>942+943</t>
  </si>
  <si>
    <t>425+426</t>
  </si>
  <si>
    <t xml:space="preserve">                     42</t>
  </si>
  <si>
    <t>MEVASSERET ZIYYON</t>
  </si>
  <si>
    <t>מבשרת ציון</t>
  </si>
  <si>
    <t xml:space="preserve">                    114</t>
  </si>
  <si>
    <t xml:space="preserve">                    934</t>
  </si>
  <si>
    <t xml:space="preserve">                    424</t>
  </si>
  <si>
    <t xml:space="preserve">                    511</t>
  </si>
  <si>
    <t xml:space="preserve">                    911</t>
  </si>
  <si>
    <t xml:space="preserve">                    414</t>
  </si>
  <si>
    <t>YEHUD</t>
  </si>
  <si>
    <t>יהוד</t>
  </si>
  <si>
    <t>GANNE TIQWA</t>
  </si>
  <si>
    <t>גני תקווה</t>
  </si>
  <si>
    <t xml:space="preserve">                     64</t>
  </si>
  <si>
    <t>212+213</t>
  </si>
  <si>
    <t xml:space="preserve">                     25</t>
  </si>
  <si>
    <t>31+32</t>
  </si>
  <si>
    <t xml:space="preserve">                   1223</t>
  </si>
  <si>
    <t xml:space="preserve">                     12</t>
  </si>
  <si>
    <t xml:space="preserve">                    525</t>
  </si>
  <si>
    <t xml:space="preserve">                    433</t>
  </si>
  <si>
    <t xml:space="preserve">                     44</t>
  </si>
  <si>
    <t>YAVNE</t>
  </si>
  <si>
    <t>יבנה</t>
  </si>
  <si>
    <t xml:space="preserve">                    921</t>
  </si>
  <si>
    <t xml:space="preserve">                    513</t>
  </si>
  <si>
    <t xml:space="preserve">                    912</t>
  </si>
  <si>
    <t xml:space="preserve">                    932</t>
  </si>
  <si>
    <t xml:space="preserve">                     13</t>
  </si>
  <si>
    <t xml:space="preserve">                     63</t>
  </si>
  <si>
    <t xml:space="preserve">                    435</t>
  </si>
  <si>
    <t xml:space="preserve">                    421</t>
  </si>
  <si>
    <t xml:space="preserve">                    213</t>
  </si>
  <si>
    <t xml:space="preserve">                     23</t>
  </si>
  <si>
    <t xml:space="preserve">                    411</t>
  </si>
  <si>
    <t>NES ZIYYONA</t>
  </si>
  <si>
    <t xml:space="preserve">                      6</t>
  </si>
  <si>
    <t>נס ציונה</t>
  </si>
  <si>
    <t>METAR</t>
  </si>
  <si>
    <t>מיתר</t>
  </si>
  <si>
    <t xml:space="preserve">                    432</t>
  </si>
  <si>
    <t xml:space="preserve">                    212</t>
  </si>
  <si>
    <t>REHOVOT</t>
  </si>
  <si>
    <t>רחובות</t>
  </si>
  <si>
    <t xml:space="preserve">                    413</t>
  </si>
  <si>
    <t>ROSH HAAYIN</t>
  </si>
  <si>
    <t>ראש העין</t>
  </si>
  <si>
    <t xml:space="preserve">                    422</t>
  </si>
  <si>
    <t>411+413</t>
  </si>
  <si>
    <t xml:space="preserve">                   1013</t>
  </si>
  <si>
    <t>BE'ER SHEVA</t>
  </si>
  <si>
    <t xml:space="preserve">                    644</t>
  </si>
  <si>
    <t>באר שבע</t>
  </si>
  <si>
    <t xml:space="preserve">                      7</t>
  </si>
  <si>
    <t>TEL MOND</t>
  </si>
  <si>
    <t>תל מונד</t>
  </si>
  <si>
    <t xml:space="preserve">                    345</t>
  </si>
  <si>
    <t>112+114</t>
  </si>
  <si>
    <t xml:space="preserve">                    125</t>
  </si>
  <si>
    <t xml:space="preserve">                    533</t>
  </si>
  <si>
    <t xml:space="preserve">                    315</t>
  </si>
  <si>
    <t xml:space="preserve">                    134</t>
  </si>
  <si>
    <t xml:space="preserve">                     16</t>
  </si>
  <si>
    <t xml:space="preserve">                    415</t>
  </si>
  <si>
    <t>QIRYAT BIALIK</t>
  </si>
  <si>
    <t xml:space="preserve">                      4</t>
  </si>
  <si>
    <t>קריית ביאליק</t>
  </si>
  <si>
    <t>KEFAR WERADIM</t>
  </si>
  <si>
    <t>כפר ורדים</t>
  </si>
  <si>
    <t>BINYAMINA-GIV'AT ADA</t>
  </si>
  <si>
    <t>בנימינה-גבעת עדה</t>
  </si>
  <si>
    <t>KEFAR SAVA</t>
  </si>
  <si>
    <t>כפר סבא</t>
  </si>
  <si>
    <t xml:space="preserve">                    323</t>
  </si>
  <si>
    <t xml:space="preserve">                    512</t>
  </si>
  <si>
    <t>1041+1042</t>
  </si>
  <si>
    <t xml:space="preserve">                    431</t>
  </si>
  <si>
    <t xml:space="preserve">                    216</t>
  </si>
  <si>
    <t>LEHAVIM</t>
  </si>
  <si>
    <t>להבים</t>
  </si>
  <si>
    <t xml:space="preserve">                    555</t>
  </si>
  <si>
    <t xml:space="preserve">                     35</t>
  </si>
  <si>
    <t>QADIMA-ZORAN</t>
  </si>
  <si>
    <t>קדימה-צורן</t>
  </si>
  <si>
    <t>SHOHAM</t>
  </si>
  <si>
    <t>שוהם</t>
  </si>
  <si>
    <t xml:space="preserve">                   1314</t>
  </si>
  <si>
    <t xml:space="preserve">                    314</t>
  </si>
  <si>
    <t xml:space="preserve">                     11</t>
  </si>
  <si>
    <t>ELQANA</t>
  </si>
  <si>
    <t>אלקנה</t>
  </si>
  <si>
    <t>NETANYA</t>
  </si>
  <si>
    <t>נתניה</t>
  </si>
  <si>
    <t>1333+1334+1336</t>
  </si>
  <si>
    <t>523+524</t>
  </si>
  <si>
    <t xml:space="preserve">                     36</t>
  </si>
  <si>
    <t xml:space="preserve">                     19</t>
  </si>
  <si>
    <t xml:space="preserve">                   1012</t>
  </si>
  <si>
    <t xml:space="preserve">                    813</t>
  </si>
  <si>
    <t xml:space="preserve">                     28</t>
  </si>
  <si>
    <t xml:space="preserve">                    347</t>
  </si>
  <si>
    <t xml:space="preserve">                     34</t>
  </si>
  <si>
    <t xml:space="preserve">                     27</t>
  </si>
  <si>
    <t xml:space="preserve">                    221</t>
  </si>
  <si>
    <t xml:space="preserve">                    133</t>
  </si>
  <si>
    <t xml:space="preserve">                    312</t>
  </si>
  <si>
    <t>823+824</t>
  </si>
  <si>
    <t xml:space="preserve">                   1312</t>
  </si>
  <si>
    <t>122+123</t>
  </si>
  <si>
    <t xml:space="preserve">                   1115</t>
  </si>
  <si>
    <t xml:space="preserve">                    112</t>
  </si>
  <si>
    <t xml:space="preserve">                   1341</t>
  </si>
  <si>
    <t xml:space="preserve">                    534</t>
  </si>
  <si>
    <t>861+862</t>
  </si>
  <si>
    <t>QIRYAT TIV'ON</t>
  </si>
  <si>
    <t>קריית טבעון</t>
  </si>
  <si>
    <t xml:space="preserve">                    925</t>
  </si>
  <si>
    <t>435+436</t>
  </si>
  <si>
    <t xml:space="preserve">                    541</t>
  </si>
  <si>
    <t>3+4</t>
  </si>
  <si>
    <t xml:space="preserve">                   1222</t>
  </si>
  <si>
    <t xml:space="preserve">                     37</t>
  </si>
  <si>
    <t xml:space="preserve">                   1342</t>
  </si>
  <si>
    <t>RISHON LEZIYYON</t>
  </si>
  <si>
    <t>ראשון לציון</t>
  </si>
  <si>
    <t xml:space="preserve">                    526</t>
  </si>
  <si>
    <t xml:space="preserve">                   1311</t>
  </si>
  <si>
    <t>ORANIT</t>
  </si>
  <si>
    <t>אורנית</t>
  </si>
  <si>
    <t xml:space="preserve">                     45</t>
  </si>
  <si>
    <t xml:space="preserve">                    532</t>
  </si>
  <si>
    <t xml:space="preserve">                    233</t>
  </si>
  <si>
    <t>KARMI'EL</t>
  </si>
  <si>
    <t>כרמיאל</t>
  </si>
  <si>
    <t xml:space="preserve">                    341</t>
  </si>
  <si>
    <t>348+349</t>
  </si>
  <si>
    <t xml:space="preserve">                     51</t>
  </si>
  <si>
    <t>KEFAR TAVOR</t>
  </si>
  <si>
    <t>כפר תבור</t>
  </si>
  <si>
    <t>YOQNE'AM ILLIT</t>
  </si>
  <si>
    <t>יקנעם עילית</t>
  </si>
  <si>
    <t>543+544</t>
  </si>
  <si>
    <t>EVEN YEHUDA</t>
  </si>
  <si>
    <t>אבן יהודה</t>
  </si>
  <si>
    <t xml:space="preserve">                    324</t>
  </si>
  <si>
    <t>34+35</t>
  </si>
  <si>
    <t xml:space="preserve">                   1014</t>
  </si>
  <si>
    <t xml:space="preserve">                    611</t>
  </si>
  <si>
    <t>611+612</t>
  </si>
  <si>
    <t xml:space="preserve">                    313</t>
  </si>
  <si>
    <t xml:space="preserve">                    515</t>
  </si>
  <si>
    <t>411+412</t>
  </si>
  <si>
    <t>316+317</t>
  </si>
  <si>
    <t xml:space="preserve">                    517</t>
  </si>
  <si>
    <t>OR YEHUDA</t>
  </si>
  <si>
    <t xml:space="preserve">                     10</t>
  </si>
  <si>
    <t>אור יהודה</t>
  </si>
  <si>
    <t>321+322</t>
  </si>
  <si>
    <t xml:space="preserve">                    516</t>
  </si>
  <si>
    <t>311+312</t>
  </si>
  <si>
    <t>15+16</t>
  </si>
  <si>
    <t>ALFE MENASHE</t>
  </si>
  <si>
    <t>אלפי מנשה</t>
  </si>
  <si>
    <t>MAZKERET BATYA</t>
  </si>
  <si>
    <t>מזכרת בתיה</t>
  </si>
  <si>
    <t xml:space="preserve">                    822</t>
  </si>
  <si>
    <t>YESUD HAMA'ALA</t>
  </si>
  <si>
    <t>יסוד המעלה</t>
  </si>
  <si>
    <t xml:space="preserve">                   1313</t>
  </si>
  <si>
    <t xml:space="preserve">                    542</t>
  </si>
  <si>
    <t>PARDES HANNA-KARKUR</t>
  </si>
  <si>
    <t>4+6</t>
  </si>
  <si>
    <t>פרדס חנה-כרכור</t>
  </si>
  <si>
    <t>HADERA</t>
  </si>
  <si>
    <t>חדרה</t>
  </si>
  <si>
    <t>331+332+333</t>
  </si>
  <si>
    <t>RAMAT YISHAY</t>
  </si>
  <si>
    <t>רמת ישי</t>
  </si>
  <si>
    <t xml:space="preserve">                     18</t>
  </si>
  <si>
    <t xml:space="preserve">                    326</t>
  </si>
  <si>
    <t xml:space="preserve">                    864</t>
  </si>
  <si>
    <t xml:space="preserve">                    531</t>
  </si>
  <si>
    <t xml:space="preserve">                    863</t>
  </si>
  <si>
    <t>QIRYAT MOTZKIN</t>
  </si>
  <si>
    <t>קריית מוצקין</t>
  </si>
  <si>
    <t>521+522</t>
  </si>
  <si>
    <t>551+552+553+554+556</t>
  </si>
  <si>
    <t xml:space="preserve">                     17</t>
  </si>
  <si>
    <t>612+614</t>
  </si>
  <si>
    <t xml:space="preserve">                    215</t>
  </si>
  <si>
    <t xml:space="preserve">                    325</t>
  </si>
  <si>
    <t>336+337</t>
  </si>
  <si>
    <t xml:space="preserve">                   1343</t>
  </si>
  <si>
    <t>HOLON</t>
  </si>
  <si>
    <t>414+415</t>
  </si>
  <si>
    <t>חולון</t>
  </si>
  <si>
    <t xml:space="preserve">                    346</t>
  </si>
  <si>
    <t xml:space="preserve">                     54</t>
  </si>
  <si>
    <t>KEFAR YONA</t>
  </si>
  <si>
    <t>כפר יונה</t>
  </si>
  <si>
    <t>124+125</t>
  </si>
  <si>
    <t>1331+1332</t>
  </si>
  <si>
    <t>1321+1322</t>
  </si>
  <si>
    <t>54+55</t>
  </si>
  <si>
    <t>ASHDOD</t>
  </si>
  <si>
    <t>אשדוד</t>
  </si>
  <si>
    <t xml:space="preserve">                    225</t>
  </si>
  <si>
    <t xml:space="preserve">                     53</t>
  </si>
  <si>
    <t xml:space="preserve">                     56</t>
  </si>
  <si>
    <t>421+422</t>
  </si>
  <si>
    <t>NESHER</t>
  </si>
  <si>
    <t>נשר</t>
  </si>
  <si>
    <t xml:space="preserve">                    643</t>
  </si>
  <si>
    <t xml:space="preserve">                    524</t>
  </si>
  <si>
    <t>EFRATA</t>
  </si>
  <si>
    <t>אפרתה</t>
  </si>
  <si>
    <t xml:space="preserve">                    811</t>
  </si>
  <si>
    <t xml:space="preserve">                   1144</t>
  </si>
  <si>
    <t xml:space="preserve">                    344</t>
  </si>
  <si>
    <t>QIRYAT ATTA</t>
  </si>
  <si>
    <t>קריית אתא</t>
  </si>
  <si>
    <t xml:space="preserve">                    222</t>
  </si>
  <si>
    <t xml:space="preserve">                    528</t>
  </si>
  <si>
    <t xml:space="preserve">                    342</t>
  </si>
  <si>
    <t xml:space="preserve">                    335</t>
  </si>
  <si>
    <t xml:space="preserve">                    434</t>
  </si>
  <si>
    <t xml:space="preserve">                      9</t>
  </si>
  <si>
    <t xml:space="preserve">                    343</t>
  </si>
  <si>
    <t xml:space="preserve">                    116</t>
  </si>
  <si>
    <t>711+712+713+715</t>
  </si>
  <si>
    <t>531+532+533</t>
  </si>
  <si>
    <t>ASHQELON</t>
  </si>
  <si>
    <t>אשקלון</t>
  </si>
  <si>
    <t>NAHARIYYA</t>
  </si>
  <si>
    <t>נהרייה</t>
  </si>
  <si>
    <t xml:space="preserve">                    311</t>
  </si>
  <si>
    <t xml:space="preserve">                   1147</t>
  </si>
  <si>
    <t>BET DAGAN</t>
  </si>
  <si>
    <t>בית דגן</t>
  </si>
  <si>
    <t xml:space="preserve">                   1335</t>
  </si>
  <si>
    <t xml:space="preserve">                    416</t>
  </si>
  <si>
    <t>541+542</t>
  </si>
  <si>
    <t>721+722+723</t>
  </si>
  <si>
    <t>ARAD</t>
  </si>
  <si>
    <t>ערד</t>
  </si>
  <si>
    <t xml:space="preserve">                    138</t>
  </si>
  <si>
    <t>AZOR</t>
  </si>
  <si>
    <t>אזור</t>
  </si>
  <si>
    <t xml:space="preserve">                    645</t>
  </si>
  <si>
    <t>ELAT</t>
  </si>
  <si>
    <t>אילת</t>
  </si>
  <si>
    <t>511+512</t>
  </si>
  <si>
    <t xml:space="preserve">                    721</t>
  </si>
  <si>
    <t xml:space="preserve">                    722</t>
  </si>
  <si>
    <t xml:space="preserve">                    426</t>
  </si>
  <si>
    <t>GEDERA</t>
  </si>
  <si>
    <t>גדרה</t>
  </si>
  <si>
    <t>136+137</t>
  </si>
  <si>
    <t xml:space="preserve">                    733</t>
  </si>
  <si>
    <t>QAZIR-HARISH</t>
  </si>
  <si>
    <t>קציר-חריש</t>
  </si>
  <si>
    <t xml:space="preserve">                    615</t>
  </si>
  <si>
    <t>METULA</t>
  </si>
  <si>
    <t>מטולה</t>
  </si>
  <si>
    <t xml:space="preserve">                    322</t>
  </si>
  <si>
    <t>334+335</t>
  </si>
  <si>
    <t>BET ARYE</t>
  </si>
  <si>
    <t>בית אריה</t>
  </si>
  <si>
    <t xml:space="preserve">                    617</t>
  </si>
  <si>
    <t xml:space="preserve">                    623</t>
  </si>
  <si>
    <t xml:space="preserve">                    723</t>
  </si>
  <si>
    <t xml:space="preserve">                    135</t>
  </si>
  <si>
    <t xml:space="preserve">                   1131</t>
  </si>
  <si>
    <t>ROSH PINNA</t>
  </si>
  <si>
    <t>ראש פינה</t>
  </si>
  <si>
    <t xml:space="preserve">                    236</t>
  </si>
  <si>
    <t>GAN YAVNE</t>
  </si>
  <si>
    <t>גן יבנה</t>
  </si>
  <si>
    <t xml:space="preserve">                   1216</t>
  </si>
  <si>
    <t>353+354+355</t>
  </si>
  <si>
    <t xml:space="preserve">                    244</t>
  </si>
  <si>
    <t>521+522+523</t>
  </si>
  <si>
    <t xml:space="preserve">                    321</t>
  </si>
  <si>
    <t xml:space="preserve">                    946</t>
  </si>
  <si>
    <t>QIRYAT YAM</t>
  </si>
  <si>
    <t>קריית ים</t>
  </si>
  <si>
    <t>714+715</t>
  </si>
  <si>
    <t>1345+1346</t>
  </si>
  <si>
    <t>1643+1644</t>
  </si>
  <si>
    <t xml:space="preserve">                    613</t>
  </si>
  <si>
    <t xml:space="preserve">                    616</t>
  </si>
  <si>
    <t xml:space="preserve">                     55</t>
  </si>
  <si>
    <t xml:space="preserve">                    821</t>
  </si>
  <si>
    <t>915+916</t>
  </si>
  <si>
    <t>PARDESIYYA</t>
  </si>
  <si>
    <t>פרדסייה</t>
  </si>
  <si>
    <t>ZEFAT</t>
  </si>
  <si>
    <t>1+10</t>
  </si>
  <si>
    <t>צפת</t>
  </si>
  <si>
    <t xml:space="preserve">                   1011</t>
  </si>
  <si>
    <t xml:space="preserve">                    812</t>
  </si>
  <si>
    <t>LOD</t>
  </si>
  <si>
    <t>לוד</t>
  </si>
  <si>
    <t>1123+1124</t>
  </si>
  <si>
    <t xml:space="preserve">                    425</t>
  </si>
  <si>
    <t xml:space="preserve">                    316</t>
  </si>
  <si>
    <t xml:space="preserve">                    127</t>
  </si>
  <si>
    <t xml:space="preserve">                   1351</t>
  </si>
  <si>
    <t xml:space="preserve">                    521</t>
  </si>
  <si>
    <t xml:space="preserve">                    143</t>
  </si>
  <si>
    <t xml:space="preserve">                   1121</t>
  </si>
  <si>
    <t xml:space="preserve">                     61</t>
  </si>
  <si>
    <t>MA'ALE ADUMMIM</t>
  </si>
  <si>
    <t>מעלה אדומים</t>
  </si>
  <si>
    <t>NAZERAT ILLIT</t>
  </si>
  <si>
    <t>נצרת עילית</t>
  </si>
  <si>
    <t>NAZARETH</t>
  </si>
  <si>
    <t>נצרת</t>
  </si>
  <si>
    <t xml:space="preserve">                    642</t>
  </si>
  <si>
    <t>BE'ER YA'AQOV</t>
  </si>
  <si>
    <t>באר יעקב</t>
  </si>
  <si>
    <t xml:space="preserve">                    333</t>
  </si>
  <si>
    <t xml:space="preserve">                    234</t>
  </si>
  <si>
    <t xml:space="preserve">                    927</t>
  </si>
  <si>
    <t>QARNE SHOMERON</t>
  </si>
  <si>
    <t>קרני שומרון</t>
  </si>
  <si>
    <t xml:space="preserve">                   1221</t>
  </si>
  <si>
    <t>AFULA</t>
  </si>
  <si>
    <t>עפולה</t>
  </si>
  <si>
    <t xml:space="preserve">                     57</t>
  </si>
  <si>
    <t xml:space="preserve">                    947</t>
  </si>
  <si>
    <t xml:space="preserve">                    331</t>
  </si>
  <si>
    <t xml:space="preserve">                    522</t>
  </si>
  <si>
    <t xml:space="preserve">                    243</t>
  </si>
  <si>
    <t xml:space="preserve">                   1015</t>
  </si>
  <si>
    <t>1043+1044</t>
  </si>
  <si>
    <t>131+132</t>
  </si>
  <si>
    <t xml:space="preserve">                    732</t>
  </si>
  <si>
    <t xml:space="preserve">                    523</t>
  </si>
  <si>
    <t xml:space="preserve">                   1634</t>
  </si>
  <si>
    <t xml:space="preserve">                    235</t>
  </si>
  <si>
    <t>624+625</t>
  </si>
  <si>
    <t>QEDUMIM</t>
  </si>
  <si>
    <t>קדומים</t>
  </si>
  <si>
    <t>GIV'AT ZE'EV</t>
  </si>
  <si>
    <t>גבעת זאב</t>
  </si>
  <si>
    <t xml:space="preserve">                   1217</t>
  </si>
  <si>
    <t>MA'ALOT-TARSHIHA</t>
  </si>
  <si>
    <t>מעלות-תרשיחא</t>
  </si>
  <si>
    <t xml:space="preserve">                     26</t>
  </si>
  <si>
    <t>856+857+858</t>
  </si>
  <si>
    <t xml:space="preserve">                    641</t>
  </si>
  <si>
    <t xml:space="preserve">                    117</t>
  </si>
  <si>
    <t>811+813</t>
  </si>
  <si>
    <t xml:space="preserve">                    334</t>
  </si>
  <si>
    <t>BENE BERAQ</t>
  </si>
  <si>
    <t>בני ברק</t>
  </si>
  <si>
    <t xml:space="preserve">                    624</t>
  </si>
  <si>
    <t>ARI'EL</t>
  </si>
  <si>
    <t>אריאל</t>
  </si>
  <si>
    <t>BET SHEMESH</t>
  </si>
  <si>
    <t>בית שמש</t>
  </si>
  <si>
    <t>5+7</t>
  </si>
  <si>
    <t xml:space="preserve">                    144</t>
  </si>
  <si>
    <t xml:space="preserve">                    332</t>
  </si>
  <si>
    <t xml:space="preserve">                    136</t>
  </si>
  <si>
    <t xml:space="preserve">                   1352</t>
  </si>
  <si>
    <t>QIRYAT SHEMONA</t>
  </si>
  <si>
    <t>7+10</t>
  </si>
  <si>
    <t>קריית שמונה</t>
  </si>
  <si>
    <t xml:space="preserve">                    351</t>
  </si>
  <si>
    <t>851+852+855</t>
  </si>
  <si>
    <t xml:space="preserve">                    621</t>
  </si>
  <si>
    <t xml:space="preserve">                    242</t>
  </si>
  <si>
    <t xml:space="preserve">                    226</t>
  </si>
  <si>
    <t>415+416+417</t>
  </si>
  <si>
    <t>ELYAKHIN</t>
  </si>
  <si>
    <t>אליכין</t>
  </si>
  <si>
    <t>BAT YAM</t>
  </si>
  <si>
    <t>בת ים</t>
  </si>
  <si>
    <t>844+845+846+847</t>
  </si>
  <si>
    <t xml:space="preserve">                    317</t>
  </si>
  <si>
    <t>132+134</t>
  </si>
  <si>
    <t xml:space="preserve">                    612</t>
  </si>
  <si>
    <t>23+25</t>
  </si>
  <si>
    <t xml:space="preserve">                    427</t>
  </si>
  <si>
    <t>1621+1622+1623</t>
  </si>
  <si>
    <t>145+146</t>
  </si>
  <si>
    <t>MIGDAL HAEMEQ</t>
  </si>
  <si>
    <t>7+8+9</t>
  </si>
  <si>
    <t>מגדל העמק</t>
  </si>
  <si>
    <t>QAZRIN</t>
  </si>
  <si>
    <t>קצרין</t>
  </si>
  <si>
    <t xml:space="preserve">                    614</t>
  </si>
  <si>
    <t xml:space="preserve">                   1122</t>
  </si>
  <si>
    <t xml:space="preserve">                   1642</t>
  </si>
  <si>
    <t>OR AQIVA</t>
  </si>
  <si>
    <t>אור עקיבא</t>
  </si>
  <si>
    <t>222+223</t>
  </si>
  <si>
    <t>QIRYAT GAT</t>
  </si>
  <si>
    <t>קריית גת</t>
  </si>
  <si>
    <t>141+142</t>
  </si>
  <si>
    <t xml:space="preserve">                   1632</t>
  </si>
  <si>
    <t>1133+1134</t>
  </si>
  <si>
    <t>MI'ELYA</t>
  </si>
  <si>
    <t>מעיליא</t>
  </si>
  <si>
    <t xml:space="preserve">                   1016</t>
  </si>
  <si>
    <t>RAMLA</t>
  </si>
  <si>
    <t>רמלה</t>
  </si>
  <si>
    <t>126+127</t>
  </si>
  <si>
    <t xml:space="preserve">                    731</t>
  </si>
  <si>
    <t xml:space="preserve">                   1031</t>
  </si>
  <si>
    <t xml:space="preserve">                   1354</t>
  </si>
  <si>
    <t>731+733</t>
  </si>
  <si>
    <t>BET EL</t>
  </si>
  <si>
    <t>בית אל</t>
  </si>
  <si>
    <t>DIMONA</t>
  </si>
  <si>
    <t>דימונה</t>
  </si>
  <si>
    <t xml:space="preserve">                    943</t>
  </si>
  <si>
    <t xml:space="preserve">                    111</t>
  </si>
  <si>
    <t>SHELOMI</t>
  </si>
  <si>
    <t>שלומי</t>
  </si>
  <si>
    <t xml:space="preserve">                   1641</t>
  </si>
  <si>
    <t>213+216</t>
  </si>
  <si>
    <t xml:space="preserve">                   1355</t>
  </si>
  <si>
    <t xml:space="preserve">                    942</t>
  </si>
  <si>
    <t>MA'ALE EFRAYIM</t>
  </si>
  <si>
    <t>מעלה אפרים</t>
  </si>
  <si>
    <t xml:space="preserve">                    352</t>
  </si>
  <si>
    <t xml:space="preserve">                    622</t>
  </si>
  <si>
    <t>114+115+224</t>
  </si>
  <si>
    <t xml:space="preserve">                    631</t>
  </si>
  <si>
    <t xml:space="preserve">                    625</t>
  </si>
  <si>
    <t>JISH(GUSH HALAV)</t>
  </si>
  <si>
    <t>ג'ש (גוש חלב)</t>
  </si>
  <si>
    <t>BENE AYISH</t>
  </si>
  <si>
    <t>בני עי"ש</t>
  </si>
  <si>
    <t>514+515+516</t>
  </si>
  <si>
    <t>3+7</t>
  </si>
  <si>
    <t>432+434</t>
  </si>
  <si>
    <t>TIRAT KARMEL</t>
  </si>
  <si>
    <t>1+5</t>
  </si>
  <si>
    <t>טירת כרמל</t>
  </si>
  <si>
    <t xml:space="preserve">                    926</t>
  </si>
  <si>
    <t>SEDEROT</t>
  </si>
  <si>
    <t>שדרות</t>
  </si>
  <si>
    <t xml:space="preserve">                    126</t>
  </si>
  <si>
    <t xml:space="preserve">                    241</t>
  </si>
  <si>
    <t>AKKO</t>
  </si>
  <si>
    <t>עכו</t>
  </si>
  <si>
    <t>BET SHE'AN</t>
  </si>
  <si>
    <t>בית שאן</t>
  </si>
  <si>
    <t xml:space="preserve">                   1035</t>
  </si>
  <si>
    <t xml:space="preserve">                   1633</t>
  </si>
  <si>
    <t>924+925</t>
  </si>
  <si>
    <t>5+6</t>
  </si>
  <si>
    <t>QIRYAT EQRON</t>
  </si>
  <si>
    <t>קריית עקרון</t>
  </si>
  <si>
    <t>MIGDAL</t>
  </si>
  <si>
    <t>מגדל</t>
  </si>
  <si>
    <t>TIBERIAS</t>
  </si>
  <si>
    <t>טבריה</t>
  </si>
  <si>
    <t xml:space="preserve">                    633</t>
  </si>
  <si>
    <t xml:space="preserve">                   1141</t>
  </si>
  <si>
    <t>215+216</t>
  </si>
  <si>
    <t>11+15</t>
  </si>
  <si>
    <t xml:space="preserve">                   1353</t>
  </si>
  <si>
    <t xml:space="preserve">                   1344</t>
  </si>
  <si>
    <t xml:space="preserve">                   1215</t>
  </si>
  <si>
    <t xml:space="preserve">                    937</t>
  </si>
  <si>
    <t>KAFAR QARA</t>
  </si>
  <si>
    <t>כפר קרע</t>
  </si>
  <si>
    <t>612+622+623</t>
  </si>
  <si>
    <t>11+12+13+14</t>
  </si>
  <si>
    <t>11+12+13</t>
  </si>
  <si>
    <t>22+24</t>
  </si>
  <si>
    <t>21+22</t>
  </si>
  <si>
    <t>411+415</t>
  </si>
  <si>
    <t>928+929</t>
  </si>
  <si>
    <t>853+854</t>
  </si>
  <si>
    <t xml:space="preserve">                    626</t>
  </si>
  <si>
    <t xml:space="preserve">                   1213</t>
  </si>
  <si>
    <t>44+45</t>
  </si>
  <si>
    <t xml:space="preserve">                   1034</t>
  </si>
  <si>
    <t xml:space="preserve">                    945</t>
  </si>
  <si>
    <t xml:space="preserve">                    712</t>
  </si>
  <si>
    <t xml:space="preserve">                   1132</t>
  </si>
  <si>
    <t xml:space="preserve">                   1214</t>
  </si>
  <si>
    <t>QIRYAT ARBA</t>
  </si>
  <si>
    <t>קריית ארבע</t>
  </si>
  <si>
    <t xml:space="preserve">                   1032</t>
  </si>
  <si>
    <t>QIRYAT MAL'AKHI</t>
  </si>
  <si>
    <t>קריית מלאכי</t>
  </si>
  <si>
    <t>312+313</t>
  </si>
  <si>
    <t xml:space="preserve">                   1631</t>
  </si>
  <si>
    <t xml:space="preserve">                    913</t>
  </si>
  <si>
    <t>12+13</t>
  </si>
  <si>
    <t>41+42</t>
  </si>
  <si>
    <t>822+825+826</t>
  </si>
  <si>
    <t>PEQI'IN (BUQEI'A)</t>
  </si>
  <si>
    <t>פקיעין (בוקייעה)</t>
  </si>
  <si>
    <t xml:space="preserve">                    527</t>
  </si>
  <si>
    <t xml:space="preserve">                    747</t>
  </si>
  <si>
    <t xml:space="preserve">                    632</t>
  </si>
  <si>
    <t>814+815+816</t>
  </si>
  <si>
    <t>433+434</t>
  </si>
  <si>
    <t>13+18</t>
  </si>
  <si>
    <t>MIZPE RAMON</t>
  </si>
  <si>
    <t>מצפה רמון</t>
  </si>
  <si>
    <t>21+23</t>
  </si>
  <si>
    <t>11+12</t>
  </si>
  <si>
    <t xml:space="preserve">                    745</t>
  </si>
  <si>
    <t>ISIFYA*</t>
  </si>
  <si>
    <t>2+3</t>
  </si>
  <si>
    <t>עספיא*</t>
  </si>
  <si>
    <t>643+644</t>
  </si>
  <si>
    <t>226+227+228</t>
  </si>
  <si>
    <t>7+11</t>
  </si>
  <si>
    <t>YAVNE'EL</t>
  </si>
  <si>
    <t>יבנאל</t>
  </si>
  <si>
    <t>TUR'AN</t>
  </si>
  <si>
    <t>טורעאן</t>
  </si>
  <si>
    <t>225+226</t>
  </si>
  <si>
    <t>EILABUN</t>
  </si>
  <si>
    <t>עיילבון</t>
  </si>
  <si>
    <t>1142+1143</t>
  </si>
  <si>
    <t>OFAQIM</t>
  </si>
  <si>
    <t>אופקים</t>
  </si>
  <si>
    <t>741+742</t>
  </si>
  <si>
    <t xml:space="preserve">                    743</t>
  </si>
  <si>
    <t>SHEFAR'AM</t>
  </si>
  <si>
    <t>שפרעם</t>
  </si>
  <si>
    <t>821+823</t>
  </si>
  <si>
    <t xml:space="preserve">                   1212</t>
  </si>
  <si>
    <t>132+133</t>
  </si>
  <si>
    <t>841+842+843</t>
  </si>
  <si>
    <t>RAME</t>
  </si>
  <si>
    <t>ראמה</t>
  </si>
  <si>
    <t>YEROHAM</t>
  </si>
  <si>
    <t>ירוחם</t>
  </si>
  <si>
    <t xml:space="preserve">                    734</t>
  </si>
  <si>
    <t>512+513</t>
  </si>
  <si>
    <t xml:space="preserve">                    735</t>
  </si>
  <si>
    <t>KAFAR YASIF</t>
  </si>
  <si>
    <t>כפר יאסיף</t>
  </si>
  <si>
    <t>NETIVOT</t>
  </si>
  <si>
    <t>נתיבות</t>
  </si>
  <si>
    <t xml:space="preserve">                    746</t>
  </si>
  <si>
    <t>31+33</t>
  </si>
  <si>
    <t>KAFAR KAMA</t>
  </si>
  <si>
    <t>כפר כמא</t>
  </si>
  <si>
    <t>FASSUTA</t>
  </si>
  <si>
    <t>פסוטה</t>
  </si>
  <si>
    <t>YAFI</t>
  </si>
  <si>
    <t>יפיע</t>
  </si>
  <si>
    <t>JERUSALEM**</t>
  </si>
  <si>
    <t>2512</t>
  </si>
  <si>
    <t>ירושלים**</t>
  </si>
  <si>
    <t xml:space="preserve">                     62</t>
  </si>
  <si>
    <t>931+932</t>
  </si>
  <si>
    <t>DALYAT AL-KARMEL*</t>
  </si>
  <si>
    <t>דאלית אל-כרמל*</t>
  </si>
  <si>
    <t>831+832+833</t>
  </si>
  <si>
    <t>QIRYAT YE'ARIM</t>
  </si>
  <si>
    <t>קריית יערים</t>
  </si>
  <si>
    <t xml:space="preserve">                    824</t>
  </si>
  <si>
    <t>BAQA AL-GHARBIYYE*</t>
  </si>
  <si>
    <t>באקה אל-גרביה*</t>
  </si>
  <si>
    <t>14+15</t>
  </si>
  <si>
    <t>REINE</t>
  </si>
  <si>
    <t>ריינה</t>
  </si>
  <si>
    <t>9+10</t>
  </si>
  <si>
    <t>112+117</t>
  </si>
  <si>
    <t>41+43</t>
  </si>
  <si>
    <t>TIRE</t>
  </si>
  <si>
    <t>6+7+8</t>
  </si>
  <si>
    <t>טירה</t>
  </si>
  <si>
    <t>24+25</t>
  </si>
  <si>
    <t>431+432</t>
  </si>
  <si>
    <t>SAKHNIN</t>
  </si>
  <si>
    <t>סח'נין</t>
  </si>
  <si>
    <t xml:space="preserve">                    713</t>
  </si>
  <si>
    <t>EL'AD</t>
  </si>
  <si>
    <t>אלעד</t>
  </si>
  <si>
    <t xml:space="preserve">                    744</t>
  </si>
  <si>
    <t>HAZOR HAGELILIT</t>
  </si>
  <si>
    <t>חצור הגלילית</t>
  </si>
  <si>
    <t>331+333</t>
  </si>
  <si>
    <t>TAYIBE</t>
  </si>
  <si>
    <t>טייבה</t>
  </si>
  <si>
    <t>934+935</t>
  </si>
  <si>
    <t>HURFEISH</t>
  </si>
  <si>
    <t>חורפיש</t>
  </si>
  <si>
    <t>633+634</t>
  </si>
  <si>
    <t>KAFAR QASEM</t>
  </si>
  <si>
    <t>כפר קאסם</t>
  </si>
  <si>
    <t xml:space="preserve">                    923</t>
  </si>
  <si>
    <t xml:space="preserve">                   1211</t>
  </si>
  <si>
    <t>64+65</t>
  </si>
  <si>
    <t xml:space="preserve">                    936</t>
  </si>
  <si>
    <t>2+3+5</t>
  </si>
  <si>
    <t>7+8</t>
  </si>
  <si>
    <t>JATT*</t>
  </si>
  <si>
    <t>ג'ת*</t>
  </si>
  <si>
    <t>111+113</t>
  </si>
  <si>
    <t>ARRABE</t>
  </si>
  <si>
    <t>עראבה</t>
  </si>
  <si>
    <t>I'BILLIN</t>
  </si>
  <si>
    <t>אעבלין</t>
  </si>
  <si>
    <t>6+8</t>
  </si>
  <si>
    <t>835+836</t>
  </si>
  <si>
    <t>ABU SINAN</t>
  </si>
  <si>
    <t>אבו סנאן</t>
  </si>
  <si>
    <t>TAMRA</t>
  </si>
  <si>
    <t>טמרה</t>
  </si>
  <si>
    <t>BEIT JANN</t>
  </si>
  <si>
    <t>בית ג'ן</t>
  </si>
  <si>
    <t>AR'ARA</t>
  </si>
  <si>
    <t>ערערה</t>
  </si>
  <si>
    <t>33+34</t>
  </si>
  <si>
    <t>ZEMER</t>
  </si>
  <si>
    <t>זמר</t>
  </si>
  <si>
    <t>JULIS</t>
  </si>
  <si>
    <t>ג'ולס</t>
  </si>
  <si>
    <t xml:space="preserve">                    736</t>
  </si>
  <si>
    <t>2412</t>
  </si>
  <si>
    <t>DEIR HANNA</t>
  </si>
  <si>
    <t>דייר חנא</t>
  </si>
  <si>
    <t>KAFAR BARA</t>
  </si>
  <si>
    <t>כפר ברא</t>
  </si>
  <si>
    <t>JUDEIDE-MAKER</t>
  </si>
  <si>
    <t>ג'דיידה-מכר</t>
  </si>
  <si>
    <t>YIRKA</t>
  </si>
  <si>
    <t>ירכא</t>
  </si>
  <si>
    <t>RAHAT</t>
  </si>
  <si>
    <t>רהט</t>
  </si>
  <si>
    <t>MUGHAR</t>
  </si>
  <si>
    <t>מגאר</t>
  </si>
  <si>
    <t>SAJUR</t>
  </si>
  <si>
    <t>סאג'ור</t>
  </si>
  <si>
    <t>REKHASIM</t>
  </si>
  <si>
    <t>רכסים</t>
  </si>
  <si>
    <t>EIN MAHEL</t>
  </si>
  <si>
    <t>עין מאהל</t>
  </si>
  <si>
    <t>KA'ABIYYE-TABBASH-HAJAJRE</t>
  </si>
  <si>
    <t>כעביה-טבאש-חג'אג'רה</t>
  </si>
  <si>
    <t>1+4</t>
  </si>
  <si>
    <t>YANUH-JAT</t>
  </si>
  <si>
    <t>יאנוח-ג'ת</t>
  </si>
  <si>
    <t>432+433</t>
  </si>
  <si>
    <t>13+14</t>
  </si>
  <si>
    <t>832+833</t>
  </si>
  <si>
    <t>IKSAL</t>
  </si>
  <si>
    <t>אכסאל</t>
  </si>
  <si>
    <t>412+413</t>
  </si>
  <si>
    <t>MA'ALE IRON</t>
  </si>
  <si>
    <t>מעלה עירון</t>
  </si>
  <si>
    <t>MODI'IN ILLIT</t>
  </si>
  <si>
    <t>1+6</t>
  </si>
  <si>
    <t>מודיעין עילית</t>
  </si>
  <si>
    <t>UMM AL-FAHM</t>
  </si>
  <si>
    <t>11+13</t>
  </si>
  <si>
    <t>אום אל-פחם</t>
  </si>
  <si>
    <t>KAOKAB ABU AL-HIJA</t>
  </si>
  <si>
    <t>כאוכב אבו אל-היג'א</t>
  </si>
  <si>
    <t>2513</t>
  </si>
  <si>
    <t>KABUL</t>
  </si>
  <si>
    <t>כאבול</t>
  </si>
  <si>
    <t>311+312+313+322+323+711</t>
  </si>
  <si>
    <t>2+6</t>
  </si>
  <si>
    <t>DABURIYYA</t>
  </si>
  <si>
    <t>דבורייה</t>
  </si>
  <si>
    <t>דירוג סוציואקונומי של הרשויות</t>
  </si>
  <si>
    <t>מג'ד אל-כרום*</t>
  </si>
  <si>
    <t>MESHHED</t>
  </si>
  <si>
    <t>משהד</t>
  </si>
  <si>
    <t>דייר אל-אסד*</t>
  </si>
  <si>
    <t>2112</t>
  </si>
  <si>
    <t>2911</t>
  </si>
  <si>
    <t>בענה*</t>
  </si>
  <si>
    <t xml:space="preserve">                    142</t>
  </si>
  <si>
    <t>MAJD AL-KURUM*</t>
  </si>
  <si>
    <t>FUREIDIS</t>
  </si>
  <si>
    <t>פוריידיס</t>
  </si>
  <si>
    <t>KAFAR MANDA</t>
  </si>
  <si>
    <t>כפר מנדא</t>
  </si>
  <si>
    <t>BASMAT TAB'UN</t>
  </si>
  <si>
    <t>בסמת טבעון</t>
  </si>
  <si>
    <t>2514</t>
  </si>
  <si>
    <t>MAZRA'A</t>
  </si>
  <si>
    <t>מזרעה</t>
  </si>
  <si>
    <t>IMMANU'EL</t>
  </si>
  <si>
    <t>עמנואל</t>
  </si>
  <si>
    <t>ILUT</t>
  </si>
  <si>
    <t>עילוט</t>
  </si>
  <si>
    <t>QALANSAWE</t>
  </si>
  <si>
    <t>קלנסווה</t>
  </si>
  <si>
    <t>DEIR AL-ASAD*</t>
  </si>
  <si>
    <t xml:space="preserve">                    834</t>
  </si>
  <si>
    <t xml:space="preserve">                    826</t>
  </si>
  <si>
    <t>MAJDAL SHAMS</t>
  </si>
  <si>
    <t>מג'דל שמס</t>
  </si>
  <si>
    <t>BU'EINE-NUJEIDAT</t>
  </si>
  <si>
    <t>בועיינה-נוג'ידאת</t>
  </si>
  <si>
    <t>AR'ARA-BANEGEV</t>
  </si>
  <si>
    <t>ערערה-בנגב</t>
  </si>
  <si>
    <t>5+8</t>
  </si>
  <si>
    <t>KAFAR KANNA</t>
  </si>
  <si>
    <t>כפר כנא</t>
  </si>
  <si>
    <t>SHIBLI-UMM AL-GHANAM</t>
  </si>
  <si>
    <t>שבלי - אום אל-גנם</t>
  </si>
  <si>
    <t>BASMA</t>
  </si>
  <si>
    <t>בסמ"ה</t>
  </si>
  <si>
    <t>2211</t>
  </si>
  <si>
    <t xml:space="preserve">                    725</t>
  </si>
  <si>
    <t>2411</t>
  </si>
  <si>
    <t>ZARZIR</t>
  </si>
  <si>
    <t>זרזיר</t>
  </si>
  <si>
    <t>NAHEF</t>
  </si>
  <si>
    <t>נחף</t>
  </si>
  <si>
    <t>BIR EL-MAKSUR</t>
  </si>
  <si>
    <t>ביר אל-מכסור</t>
  </si>
  <si>
    <t>EIN QINIYYE</t>
  </si>
  <si>
    <t>עין קנייא</t>
  </si>
  <si>
    <t>SHA'AB</t>
  </si>
  <si>
    <t>שעב</t>
  </si>
  <si>
    <t>BETAR ILLIT</t>
  </si>
  <si>
    <t>ביתר עילית</t>
  </si>
  <si>
    <t>KISRA-SUMEI</t>
  </si>
  <si>
    <t>כסרא-סמיע</t>
  </si>
  <si>
    <t>HURA</t>
  </si>
  <si>
    <t>חורה</t>
  </si>
  <si>
    <t>2612</t>
  </si>
  <si>
    <t>SEGEV-SHALOM</t>
  </si>
  <si>
    <t>שגב-שלום</t>
  </si>
  <si>
    <t>BI"NE*</t>
  </si>
  <si>
    <t>ABU GHOSH</t>
  </si>
  <si>
    <t>אבו גוש</t>
  </si>
  <si>
    <t>2111</t>
  </si>
  <si>
    <t>JALJULYE</t>
  </si>
  <si>
    <t>ג'לג'וליה</t>
  </si>
  <si>
    <t>2312</t>
  </si>
  <si>
    <t>BUQ'ATA</t>
  </si>
  <si>
    <t>בוקעאתא</t>
  </si>
  <si>
    <t>JISR AZ-ZARQA</t>
  </si>
  <si>
    <t>ג'סר א-זרקא</t>
  </si>
  <si>
    <t>MAS'ADE</t>
  </si>
  <si>
    <t>מסעדה</t>
  </si>
  <si>
    <t xml:space="preserve">                    914</t>
  </si>
  <si>
    <t>2812</t>
  </si>
  <si>
    <t>KUSEIFE</t>
  </si>
  <si>
    <t>כסיפה</t>
  </si>
  <si>
    <t xml:space="preserve">                    823</t>
  </si>
  <si>
    <t>TEL SHEVA</t>
  </si>
  <si>
    <t>תל שבע</t>
  </si>
  <si>
    <t>2811</t>
  </si>
  <si>
    <t>2711</t>
  </si>
  <si>
    <t>2213</t>
  </si>
  <si>
    <t>2511</t>
  </si>
  <si>
    <t>2212</t>
  </si>
  <si>
    <t>2613</t>
  </si>
  <si>
    <t>2311</t>
  </si>
  <si>
    <t>LAQYE</t>
  </si>
  <si>
    <t>לקיה</t>
  </si>
  <si>
    <t xml:space="preserve">                    141</t>
  </si>
  <si>
    <t>2611</t>
  </si>
  <si>
    <t xml:space="preserve">                    825</t>
  </si>
  <si>
    <t>CLUSTER</t>
  </si>
  <si>
    <t>RANK</t>
  </si>
  <si>
    <t>INDEX VALUE</t>
  </si>
  <si>
    <t>POPULATION</t>
  </si>
  <si>
    <t>STATISTICAL AREA</t>
  </si>
  <si>
    <t>CODE OF STATISTICAL AREA***</t>
  </si>
  <si>
    <t>CODE OF LOCALITY</t>
  </si>
  <si>
    <t>מדד חברתי-כלכלי 2008</t>
  </si>
  <si>
    <t>שם יישוב</t>
  </si>
  <si>
    <t>סמל יישוב</t>
  </si>
  <si>
    <t xml:space="preserve">NAME OF LOCALITY </t>
  </si>
  <si>
    <t>אשכול</t>
  </si>
  <si>
    <t>דירוג</t>
  </si>
  <si>
    <t>ערך מדד</t>
  </si>
  <si>
    <t xml:space="preserve">אוכלוסייה </t>
  </si>
  <si>
    <t>אזור סטטיסטי</t>
  </si>
  <si>
    <r>
      <t>סמל אזור סטטיסטי</t>
    </r>
    <r>
      <rPr>
        <b/>
        <sz val="9"/>
        <rFont val="Arial"/>
        <family val="2"/>
      </rPr>
      <t>***</t>
    </r>
  </si>
  <si>
    <r>
      <t>2008</t>
    </r>
    <r>
      <rPr>
        <b/>
        <sz val="10"/>
        <rFont val="Arial"/>
        <family val="2"/>
      </rPr>
      <t xml:space="preserve"> SOCIO-ECONOMIC INDEX </t>
    </r>
  </si>
  <si>
    <r>
      <t xml:space="preserve">מדד חברתי-כלכלי </t>
    </r>
    <r>
      <rPr>
        <b/>
        <sz val="11"/>
        <rFont val="Arial"/>
        <family val="2"/>
      </rPr>
      <t>2008</t>
    </r>
  </si>
  <si>
    <t xml:space="preserve">                     IN ASCENDING ORDER OF INDEX VALUES</t>
  </si>
  <si>
    <t xml:space="preserve"> לפי סדר עולה של ערכי המדד</t>
  </si>
  <si>
    <r>
      <t xml:space="preserve">מדד חברתי-כלכלי </t>
    </r>
    <r>
      <rPr>
        <b/>
        <sz val="13"/>
        <rFont val="Arial"/>
        <family val="2"/>
      </rPr>
      <t>2008</t>
    </r>
  </si>
  <si>
    <r>
      <t xml:space="preserve">TABLE B2. -  </t>
    </r>
    <r>
      <rPr>
        <b/>
        <sz val="11"/>
        <rFont val="Arial"/>
        <family val="2"/>
      </rPr>
      <t>2008</t>
    </r>
    <r>
      <rPr>
        <b/>
        <sz val="10"/>
        <rFont val="Arial"/>
        <family val="2"/>
      </rPr>
      <t xml:space="preserve"> SOCIO-ECONOMIC INDEX </t>
    </r>
    <r>
      <rPr>
        <b/>
        <sz val="10"/>
        <rFont val="Arial"/>
        <family val="2"/>
      </rPr>
      <t>OF STATISTICAL AREAS,</t>
    </r>
  </si>
  <si>
    <r>
      <t xml:space="preserve">מדד חברתי-כלכלי </t>
    </r>
    <r>
      <rPr>
        <b/>
        <sz val="11"/>
        <rFont val="Arial"/>
        <family val="2"/>
      </rPr>
      <t>2008</t>
    </r>
    <r>
      <rPr>
        <b/>
        <sz val="12"/>
        <rFont val="Arial"/>
        <family val="2"/>
      </rPr>
      <t xml:space="preserve"> של האזורים הסטטיסטיים,  </t>
    </r>
  </si>
  <si>
    <t>לוח ב2. -</t>
  </si>
  <si>
    <t>..</t>
  </si>
  <si>
    <t>NOT FOR PUBLICATION.</t>
  </si>
  <si>
    <t>נתונים שאינם ניתנים לפרסום.</t>
  </si>
  <si>
    <t>(1)</t>
  </si>
  <si>
    <t>THE STANDARDIZED VALUE WAS MULTIPLIED BY (-1) TO OBTAIN A POSITIVE CORRELATION WITH THE INDEX.</t>
  </si>
  <si>
    <t>המשתנה המתוקנן הוכפל ב- (1-) על מנת לקבל יחס ישיר עם המדד.</t>
  </si>
  <si>
    <t xml:space="preserve">המעמד המוניציפלי עודכן לשנת 2011 (פיצול רשויות מקומיות). </t>
  </si>
  <si>
    <t>TAMAR</t>
  </si>
  <si>
    <t>תמר</t>
  </si>
  <si>
    <t>SHAFIR</t>
  </si>
  <si>
    <t>שפיר</t>
  </si>
  <si>
    <t>SHA'AR HANEGEV</t>
  </si>
  <si>
    <t>שער הנגב</t>
  </si>
  <si>
    <t>SHOMERON</t>
  </si>
  <si>
    <t>שומרון</t>
  </si>
  <si>
    <t>SEDOT NEGEV</t>
  </si>
  <si>
    <t>שדות נגב</t>
  </si>
  <si>
    <t>RAMAT NEGEV</t>
  </si>
  <si>
    <t>רמת נגב</t>
  </si>
  <si>
    <t>ARVOT HAYARDEN</t>
  </si>
  <si>
    <t>ערבות הירדן</t>
  </si>
  <si>
    <t>*עספיא</t>
  </si>
  <si>
    <t>EMEQ LOD</t>
  </si>
  <si>
    <t>עמק לוד</t>
  </si>
  <si>
    <t>EMEQ YIZRE'EL</t>
  </si>
  <si>
    <t>עמק יזרעאל</t>
  </si>
  <si>
    <t>EMEQ HEFER</t>
  </si>
  <si>
    <t>עמק חפר</t>
  </si>
  <si>
    <t>EMEQ HAMA'AYANOT</t>
  </si>
  <si>
    <t>עמק המעיינות</t>
  </si>
  <si>
    <t>EMEQ HAYARDEN</t>
  </si>
  <si>
    <t>עמק הירדן</t>
  </si>
  <si>
    <t>NAHAL SOREQ</t>
  </si>
  <si>
    <t>נחל שורק</t>
  </si>
  <si>
    <t>MISGAV</t>
  </si>
  <si>
    <t>משגב</t>
  </si>
  <si>
    <t>MERHAVIM</t>
  </si>
  <si>
    <t>מרחבים</t>
  </si>
  <si>
    <t>MEROM HAGALIL</t>
  </si>
  <si>
    <t>מרום הגליל</t>
  </si>
  <si>
    <t>MA'ALE YOSEF</t>
  </si>
  <si>
    <t>מעלה יוסף</t>
  </si>
  <si>
    <t>MENASHE</t>
  </si>
  <si>
    <t>מנשה</t>
  </si>
  <si>
    <t>MATTE YEHUDA</t>
  </si>
  <si>
    <t>מטה יהודה</t>
  </si>
  <si>
    <t>MATTE BINYAMIN</t>
  </si>
  <si>
    <t>מטה בנימין</t>
  </si>
  <si>
    <t>MATTE ASHER</t>
  </si>
  <si>
    <t>מטה אשר</t>
  </si>
  <si>
    <t>MEGILLOT DEAD SEA</t>
  </si>
  <si>
    <t>מגילות ים המלח</t>
  </si>
  <si>
    <t>MEGIDDO</t>
  </si>
  <si>
    <t>מגידו</t>
  </si>
  <si>
    <t>*מג'ד אל-כרום</t>
  </si>
  <si>
    <t>MEVO'OT HAHERMON</t>
  </si>
  <si>
    <t>מבואות החרמון</t>
  </si>
  <si>
    <t>LAKHISH</t>
  </si>
  <si>
    <t>לכיש</t>
  </si>
  <si>
    <t>LEV HASHARON</t>
  </si>
  <si>
    <t>לב השרון</t>
  </si>
  <si>
    <t>YO'AV</t>
  </si>
  <si>
    <t>יואב</t>
  </si>
  <si>
    <t>HOF HASHARON</t>
  </si>
  <si>
    <t>חוף השרון</t>
  </si>
  <si>
    <t>HOF HAKARMEL</t>
  </si>
  <si>
    <t>חוף הכרמל</t>
  </si>
  <si>
    <t>HOF ASHQELON</t>
  </si>
  <si>
    <t>חוף אשקלון</t>
  </si>
  <si>
    <t>HEVEL MODI'IN</t>
  </si>
  <si>
    <t>חבל מודיעין</t>
  </si>
  <si>
    <t>HEVEL YAVNE</t>
  </si>
  <si>
    <t>חבל יבנה</t>
  </si>
  <si>
    <t>HEVEL ELOT</t>
  </si>
  <si>
    <t>חבל אילות</t>
  </si>
  <si>
    <t>ZEVULUN</t>
  </si>
  <si>
    <t>זבולון</t>
  </si>
  <si>
    <t>HAR HEVRON</t>
  </si>
  <si>
    <t>הר חברון</t>
  </si>
  <si>
    <t>HAARAVA HATIKHONA</t>
  </si>
  <si>
    <t>הערבה התיכונה</t>
  </si>
  <si>
    <t>HAGALIL HATAHTON</t>
  </si>
  <si>
    <t>הגליל התחתון</t>
  </si>
  <si>
    <t>HAGALIL HAELYON</t>
  </si>
  <si>
    <t>הגליל העליון</t>
  </si>
  <si>
    <t>HAGILBO'A</t>
  </si>
  <si>
    <t>הגלבוע</t>
  </si>
  <si>
    <t>DEROM HASHARON</t>
  </si>
  <si>
    <t>דרום השרון</t>
  </si>
  <si>
    <t>*דייר אל-אסד</t>
  </si>
  <si>
    <t>DALIYAT AL-KARMEL*</t>
  </si>
  <si>
    <t>*דאלית אל-כרמל</t>
  </si>
  <si>
    <t>GAN RAWE</t>
  </si>
  <si>
    <t>גן רווה</t>
  </si>
  <si>
    <t>GEZER</t>
  </si>
  <si>
    <t>גזר</t>
  </si>
  <si>
    <t>GUSH EZYON</t>
  </si>
  <si>
    <t>גוש עציון</t>
  </si>
  <si>
    <t>GOLAN</t>
  </si>
  <si>
    <t>גולן</t>
  </si>
  <si>
    <t>GEDEROT</t>
  </si>
  <si>
    <t>גדרות</t>
  </si>
  <si>
    <t>*ג'ת</t>
  </si>
  <si>
    <t>BRENNER</t>
  </si>
  <si>
    <t>ברנר</t>
  </si>
  <si>
    <t>*בענה</t>
  </si>
  <si>
    <t>BENE SHIM'ON</t>
  </si>
  <si>
    <t>בני שמעון</t>
  </si>
  <si>
    <t>BUSTAN EL-MARJ</t>
  </si>
  <si>
    <t>בוסתן אל-מרג'</t>
  </si>
  <si>
    <t>BE'ER TOVIYYA</t>
  </si>
  <si>
    <t>באר טוביה</t>
  </si>
  <si>
    <t>*באקה אל-גרביה</t>
  </si>
  <si>
    <t>ESHKOL</t>
  </si>
  <si>
    <t>ALLONA</t>
  </si>
  <si>
    <t>אלונה</t>
  </si>
  <si>
    <t>AL-BATOF</t>
  </si>
  <si>
    <t>אל-בטוף</t>
  </si>
  <si>
    <t>ABU BASMA</t>
  </si>
  <si>
    <t>אבו בסמה</t>
  </si>
  <si>
    <t>NATIONWIDE VALUE</t>
  </si>
  <si>
    <t>ערך כלל ארצי</t>
  </si>
  <si>
    <t>AVERAGE</t>
  </si>
  <si>
    <t xml:space="preserve">ממוצע </t>
  </si>
  <si>
    <t>STANDARDIZED VALUE</t>
  </si>
  <si>
    <t>VALUE</t>
  </si>
  <si>
    <t>RANK (1)</t>
  </si>
  <si>
    <t>STANDARDIZED VALUE (1)</t>
  </si>
  <si>
    <t>MUNICIPAL STATUS</t>
  </si>
  <si>
    <t>NAME OF LOCAL AUTHORITY</t>
  </si>
  <si>
    <t>ציון תקן</t>
  </si>
  <si>
    <t>ערך</t>
  </si>
  <si>
    <t>דירוג (1)</t>
  </si>
  <si>
    <t>ציון תקן (1)</t>
  </si>
  <si>
    <t>שם רשות מקומית</t>
  </si>
  <si>
    <t>מעמד מוניציפלי</t>
  </si>
  <si>
    <t>PERCENT OF HOUSEHOLDS WITH PC AND INTERNET ACCESS</t>
  </si>
  <si>
    <t>AVERAGE NUMBER OF BATHROOMS PER PERSON IN HOUSEHOLD</t>
  </si>
  <si>
    <t>AVERAGE NUMBER OF ROOMS PER PERSON IN HOUSEHOLD</t>
  </si>
  <si>
    <t>AVERAGE NUMBER OF VEHICLES AT HOUSEHOLD DISPOSAL PER AGED 18 AND OVER</t>
  </si>
  <si>
    <t>AVERAGE MONTHLY INCOME PER STANDARD PERSON</t>
  </si>
  <si>
    <t>PERCENT OF RECIPIENTS OF INCOME SUPPORT AND INCOME SUPPLEMENT TO OLD-AGE PENSION</t>
  </si>
  <si>
    <t>PERCENT OF SUB-MINIMUM WAGE EARNERS</t>
  </si>
  <si>
    <t>PERCENT OF WAGE AND INCOME EARNERS - ABOVE TWICE THE AVERAGE WAGE</t>
  </si>
  <si>
    <t>PERCENT OF WOMEN AGED 25-54 NOT IN CIVILIAN LABOUR FORCE</t>
  </si>
  <si>
    <t>PERCENT OF WAGE AND INCOME EARNERS, OF AGED 15 AND OVER</t>
  </si>
  <si>
    <t>PERCENT OF WORKERS IN ACADEMIC OR MANAGERIAL OCCUPATIONS</t>
  </si>
  <si>
    <t>PERCENT OF ACADEMIC DEGREE HOLDERS, OF AGED 25-54</t>
  </si>
  <si>
    <t>AVERAGE YEARS OF SCHOOLING, OF AGED 25-54</t>
  </si>
  <si>
    <t>AVERAGE NUMBER OF PERSONS PER HOUSEHOLD</t>
  </si>
  <si>
    <t>DEPENDENCY RATIO</t>
  </si>
  <si>
    <t>MEDIAN AGE</t>
  </si>
  <si>
    <r>
      <t>2008</t>
    </r>
    <r>
      <rPr>
        <b/>
        <sz val="12"/>
        <rFont val="Arial"/>
        <family val="2"/>
      </rPr>
      <t xml:space="preserve"> SOCIO-ECONOMIC INDEX </t>
    </r>
  </si>
  <si>
    <t>אחוז משקי בית עם מחשב וחיבור לאינטרנט</t>
  </si>
  <si>
    <t>ממוצע מספר חדרי השירותים לנפש במשק בית</t>
  </si>
  <si>
    <t>ממוצע מספר החדרים לנפש במשק בית</t>
  </si>
  <si>
    <t>ממוצע כלי רכב בשימוש משק בית לבני 18 ומעלה</t>
  </si>
  <si>
    <t>הכנסה חודשית ממוצעת לנפש סטנדרטית</t>
  </si>
  <si>
    <t>אחוז מקבלי הבטחת הכנסה והשלמת הכנסה בזקנה ושאירים</t>
  </si>
  <si>
    <t>אחוז בעלי הכנסה מעבודה מתחת לשכר המינימום</t>
  </si>
  <si>
    <t>אחוז בעלי הכנסה מעבודה מעל פעמיים השכר הממוצע</t>
  </si>
  <si>
    <t xml:space="preserve">  אחוז נשים בנות    54-25 שאינן בכוח העבודה האזרחי </t>
  </si>
  <si>
    <t>אחוז בעלי הכנסה מעבודה מבני 15 ומעלה</t>
  </si>
  <si>
    <t xml:space="preserve"> אחוז עובדים במשלח יד אקדמי או כמנהלים  </t>
  </si>
  <si>
    <t>אחוז בעלי תואר אקדמי מבני 54-25</t>
  </si>
  <si>
    <t>ממוצע שנות לימוד של בני 54-25</t>
  </si>
  <si>
    <t>ממוצע נפשות למשק בית</t>
  </si>
  <si>
    <t>יחס תלות</t>
  </si>
  <si>
    <t>חציון גיל</t>
  </si>
  <si>
    <t>STANDARD OF LIVING</t>
  </si>
  <si>
    <t>רמת חיים</t>
  </si>
  <si>
    <t>EMPLOYMENT AND BENEFITS</t>
  </si>
  <si>
    <t>תעסוקה וגמלאות</t>
  </si>
  <si>
    <t>SCHOOLING AND EDUCATION</t>
  </si>
  <si>
    <t>השכלה וחינוך</t>
  </si>
  <si>
    <t>DEMOGRAPHY</t>
  </si>
  <si>
    <t>דמוגרפיה</t>
  </si>
  <si>
    <t>AND VARIABLES USED IN THE COMPUTATION OF THE INDEX</t>
  </si>
  <si>
    <t>והמשתנים המשמשים לחישוב המדד</t>
  </si>
  <si>
    <t>TABLE A1. -</t>
  </si>
  <si>
    <r>
      <t>2008</t>
    </r>
    <r>
      <rPr>
        <b/>
        <sz val="10"/>
        <rFont val="Arial"/>
        <family val="2"/>
      </rPr>
      <t xml:space="preserve"> SOCIO-ECONOMIC INDEX OF LOCAL AUTHORITIES, IN ALPHABETICAL ORDER OF HEBREW NAMES, </t>
    </r>
  </si>
  <si>
    <r>
      <t xml:space="preserve">מדד חברתי-כלכל </t>
    </r>
    <r>
      <rPr>
        <b/>
        <sz val="11"/>
        <rFont val="Arial"/>
        <family val="2"/>
      </rPr>
      <t>2008</t>
    </r>
    <r>
      <rPr>
        <b/>
        <sz val="13"/>
        <rFont val="Arial"/>
        <family val="2"/>
      </rPr>
      <t xml:space="preserve"> של הרשויות המקומיות, לפי סדר א"ב,</t>
    </r>
  </si>
  <si>
    <t xml:space="preserve">לוח א1. - </t>
  </si>
  <si>
    <t>מקדם סוציו/מקדם השונות - 2010-2013</t>
  </si>
  <si>
    <t>מקדם סוציו/מקדם השונות - 2014-2015</t>
  </si>
  <si>
    <t>אשכול חברתי-כלכלי של הרשות</t>
  </si>
  <si>
    <t>אחוז גילאי 65 ומעלה  באוכלוסייה בסוף השנה</t>
  </si>
  <si>
    <t>אחוז גילאי 17-0  באוכלוסייה בסוף השנה</t>
  </si>
  <si>
    <t>אפרת</t>
  </si>
  <si>
    <t>טובא-זנגרייה</t>
  </si>
  <si>
    <t>סביון*</t>
  </si>
  <si>
    <t>ע'ג'ר</t>
  </si>
  <si>
    <t>דאלית אל-כרמל</t>
  </si>
  <si>
    <t>דאלית אל-כרמל-עספיא*</t>
  </si>
  <si>
    <t>עיר כרמל</t>
  </si>
  <si>
    <t>עספיא</t>
  </si>
  <si>
    <t>בנימינה</t>
  </si>
  <si>
    <t>גבעת עדה</t>
  </si>
  <si>
    <t>בנימינה-גבעת עדה*</t>
  </si>
  <si>
    <t>באקה אל-גרביה</t>
  </si>
  <si>
    <t>ג'ת</t>
  </si>
  <si>
    <t>באקה-ג'ת*</t>
  </si>
  <si>
    <t>בענה</t>
  </si>
  <si>
    <t>דייר אל-אסד</t>
  </si>
  <si>
    <t>מג'ד אל-כרום</t>
  </si>
  <si>
    <t>שגור*</t>
  </si>
  <si>
    <t>נווה אפרים</t>
  </si>
  <si>
    <t>יהוד-נווה אפרים*</t>
  </si>
  <si>
    <t>מודיעין</t>
  </si>
  <si>
    <t>מכבים-רעות</t>
  </si>
  <si>
    <t>מודיעין-מכבים-רעות*</t>
  </si>
  <si>
    <t>צורן</t>
  </si>
  <si>
    <t>קדימה</t>
  </si>
  <si>
    <t>צורן-קדימה*</t>
  </si>
  <si>
    <t>חריש</t>
  </si>
  <si>
    <t>מקדם רווחה</t>
  </si>
  <si>
    <t>מקדם חינוך</t>
  </si>
  <si>
    <t>חינוך</t>
  </si>
  <si>
    <t>פחות מ-34% ילדים</t>
  </si>
  <si>
    <t>34-46 אחוז ילדים</t>
  </si>
  <si>
    <t>46%-52% ילדים</t>
  </si>
  <si>
    <t>מעל 52% ילדים</t>
  </si>
  <si>
    <t>רווחה</t>
  </si>
  <si>
    <t>פחות מ-3% זקנים</t>
  </si>
  <si>
    <t>מעל 9% זקנים</t>
  </si>
  <si>
    <t>ממוצע</t>
  </si>
  <si>
    <t>מקסימום</t>
  </si>
  <si>
    <t>מינימום</t>
  </si>
  <si>
    <t>חציון</t>
  </si>
  <si>
    <t>סטיית תקן</t>
  </si>
  <si>
    <t>סה"כ  אוכלוסייה בסוף השנה (אלפים)</t>
  </si>
  <si>
    <t>אוכלוסיה 65+</t>
  </si>
  <si>
    <t>אוכלוסיה 0-17</t>
  </si>
  <si>
    <t>3%-9% בני 65+</t>
  </si>
  <si>
    <t>פחות מ-3% בני 65+</t>
  </si>
  <si>
    <t>מעל 9% בני 65+</t>
  </si>
  <si>
    <t>בני 65+</t>
  </si>
  <si>
    <t>0-17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</si>
</sst>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_(* #,##0.00_);_(* \(#,##0.00\);_(* &quot;-&quot;??_);_(@_)"/>
    <numFmt numFmtId="165" formatCode="_ * #,##0_ ;_ * \-#,##0_ ;_ * &quot;-&quot;??_ ;_ @_ "/>
    <numFmt numFmtId="166" formatCode="0.000"/>
    <numFmt numFmtId="167" formatCode="0.0"/>
    <numFmt numFmtId="168" formatCode="0.0%"/>
    <numFmt numFmtId="169" formatCode="#,##0.0"/>
  </numFmts>
  <fonts count="2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7"/>
    </font>
    <font>
      <b/>
      <sz val="8"/>
      <name val="Arial (Hebrew)"/>
      <family val="2"/>
      <charset val="177"/>
    </font>
    <font>
      <sz val="10"/>
      <name val="MS Sans Serif"/>
      <family val="2"/>
    </font>
    <font>
      <sz val="8"/>
      <name val="Arial"/>
      <family val="2"/>
    </font>
    <font>
      <sz val="9"/>
      <name val="Times New Roman"/>
      <family val="1"/>
    </font>
    <font>
      <sz val="10"/>
      <name val="Times New Roman"/>
      <family val="1"/>
    </font>
    <font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b/>
      <sz val="9"/>
      <name val="Arial"/>
      <family val="2"/>
    </font>
    <font>
      <u/>
      <sz val="10"/>
      <color indexed="12"/>
      <name val="MS Sans Serif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3"/>
      <name val="Arial"/>
      <family val="2"/>
    </font>
    <font>
      <sz val="11"/>
      <color theme="1"/>
      <name val="Arial"/>
      <family val="2"/>
      <scheme val="minor"/>
    </font>
    <font>
      <sz val="9"/>
      <color indexed="10"/>
      <name val="Arial"/>
      <family val="2"/>
    </font>
    <font>
      <sz val="11"/>
      <name val="Arial"/>
      <family val="2"/>
      <scheme val="minor"/>
    </font>
    <font>
      <sz val="10"/>
      <name val="David"/>
      <family val="2"/>
      <charset val="177"/>
    </font>
    <font>
      <sz val="10"/>
      <color indexed="8"/>
      <name val="Arial"/>
      <family val="2"/>
    </font>
    <font>
      <sz val="9"/>
      <color indexed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/>
      <right style="double">
        <color indexed="64"/>
      </right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double">
        <color indexed="64"/>
      </left>
      <right/>
      <top style="dashed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9" fontId="19" fillId="0" borderId="0" applyFont="0" applyFill="0" applyBorder="0" applyAlignment="0" applyProtection="0"/>
    <xf numFmtId="0" fontId="22" fillId="0" borderId="0"/>
    <xf numFmtId="0" fontId="23" fillId="0" borderId="0"/>
  </cellStyleXfs>
  <cellXfs count="650">
    <xf numFmtId="0" fontId="0" fillId="0" borderId="0" xfId="0"/>
    <xf numFmtId="0" fontId="1" fillId="0" borderId="0" xfId="1"/>
    <xf numFmtId="165" fontId="1" fillId="0" borderId="0" xfId="1" applyNumberFormat="1"/>
    <xf numFmtId="9" fontId="1" fillId="0" borderId="0" xfId="1" applyNumberFormat="1"/>
    <xf numFmtId="0" fontId="1" fillId="0" borderId="0" xfId="1" applyAlignment="1">
      <alignment horizontal="right"/>
    </xf>
    <xf numFmtId="0" fontId="1" fillId="0" borderId="1" xfId="1" applyBorder="1"/>
    <xf numFmtId="0" fontId="1" fillId="0" borderId="2" xfId="1" applyBorder="1"/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  <xf numFmtId="0" fontId="2" fillId="2" borderId="5" xfId="1" applyFont="1" applyFill="1" applyBorder="1" applyAlignment="1">
      <alignment horizontal="center" vertical="top" wrapText="1"/>
    </xf>
    <xf numFmtId="0" fontId="1" fillId="0" borderId="6" xfId="1" applyBorder="1"/>
    <xf numFmtId="0" fontId="1" fillId="0" borderId="8" xfId="1" applyBorder="1"/>
    <xf numFmtId="0" fontId="1" fillId="0" borderId="9" xfId="1" applyBorder="1"/>
    <xf numFmtId="9" fontId="1" fillId="0" borderId="10" xfId="1" applyNumberFormat="1" applyBorder="1"/>
    <xf numFmtId="9" fontId="1" fillId="0" borderId="11" xfId="1" applyNumberFormat="1" applyBorder="1"/>
    <xf numFmtId="9" fontId="1" fillId="0" borderId="12" xfId="1" applyNumberFormat="1" applyBorder="1"/>
    <xf numFmtId="9" fontId="1" fillId="0" borderId="13" xfId="1" applyNumberFormat="1" applyBorder="1"/>
    <xf numFmtId="0" fontId="1" fillId="0" borderId="3" xfId="1" applyBorder="1"/>
    <xf numFmtId="0" fontId="1" fillId="0" borderId="4" xfId="1" applyBorder="1"/>
    <xf numFmtId="0" fontId="1" fillId="0" borderId="5" xfId="1" applyBorder="1"/>
    <xf numFmtId="0" fontId="1" fillId="0" borderId="7" xfId="1" applyBorder="1"/>
    <xf numFmtId="165" fontId="1" fillId="0" borderId="2" xfId="2" applyNumberFormat="1" applyFont="1" applyBorder="1"/>
    <xf numFmtId="165" fontId="1" fillId="0" borderId="1" xfId="2" applyNumberFormat="1" applyFont="1" applyBorder="1"/>
    <xf numFmtId="165" fontId="1" fillId="0" borderId="3" xfId="2" applyNumberFormat="1" applyFont="1" applyBorder="1"/>
    <xf numFmtId="165" fontId="1" fillId="0" borderId="4" xfId="2" applyNumberFormat="1" applyFont="1" applyBorder="1"/>
    <xf numFmtId="165" fontId="1" fillId="0" borderId="5" xfId="2" applyNumberFormat="1" applyFont="1" applyBorder="1"/>
    <xf numFmtId="165" fontId="1" fillId="0" borderId="6" xfId="2" applyNumberFormat="1" applyFont="1" applyBorder="1"/>
    <xf numFmtId="165" fontId="1" fillId="0" borderId="7" xfId="2" applyNumberFormat="1" applyFont="1" applyBorder="1"/>
    <xf numFmtId="165" fontId="1" fillId="0" borderId="8" xfId="2" applyNumberFormat="1" applyFont="1" applyBorder="1"/>
    <xf numFmtId="165" fontId="1" fillId="0" borderId="9" xfId="2" applyNumberFormat="1" applyFont="1" applyBorder="1"/>
    <xf numFmtId="0" fontId="1" fillId="0" borderId="0" xfId="1"/>
    <xf numFmtId="165" fontId="1" fillId="0" borderId="0" xfId="1" applyNumberFormat="1"/>
    <xf numFmtId="9" fontId="1" fillId="0" borderId="0" xfId="1" applyNumberFormat="1"/>
    <xf numFmtId="0" fontId="1" fillId="0" borderId="1" xfId="1" applyBorder="1"/>
    <xf numFmtId="0" fontId="1" fillId="0" borderId="2" xfId="1" applyBorder="1"/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  <xf numFmtId="0" fontId="2" fillId="2" borderId="5" xfId="1" applyFont="1" applyFill="1" applyBorder="1" applyAlignment="1">
      <alignment horizontal="center" vertical="top" wrapText="1"/>
    </xf>
    <xf numFmtId="0" fontId="1" fillId="0" borderId="6" xfId="1" applyBorder="1"/>
    <xf numFmtId="0" fontId="1" fillId="0" borderId="8" xfId="1" applyBorder="1"/>
    <xf numFmtId="0" fontId="1" fillId="0" borderId="9" xfId="1" applyBorder="1"/>
    <xf numFmtId="9" fontId="1" fillId="0" borderId="10" xfId="1" applyNumberFormat="1" applyBorder="1"/>
    <xf numFmtId="9" fontId="1" fillId="0" borderId="11" xfId="1" applyNumberFormat="1" applyBorder="1"/>
    <xf numFmtId="9" fontId="1" fillId="0" borderId="12" xfId="1" applyNumberFormat="1" applyBorder="1"/>
    <xf numFmtId="9" fontId="1" fillId="0" borderId="13" xfId="1" applyNumberFormat="1" applyBorder="1"/>
    <xf numFmtId="0" fontId="1" fillId="0" borderId="3" xfId="1" applyBorder="1"/>
    <xf numFmtId="0" fontId="1" fillId="0" borderId="4" xfId="1" applyBorder="1"/>
    <xf numFmtId="0" fontId="1" fillId="0" borderId="5" xfId="1" applyBorder="1"/>
    <xf numFmtId="0" fontId="1" fillId="0" borderId="7" xfId="1" applyBorder="1"/>
    <xf numFmtId="165" fontId="1" fillId="0" borderId="2" xfId="2" applyNumberFormat="1" applyFont="1" applyBorder="1"/>
    <xf numFmtId="165" fontId="1" fillId="0" borderId="1" xfId="2" applyNumberFormat="1" applyFont="1" applyBorder="1"/>
    <xf numFmtId="165" fontId="1" fillId="0" borderId="3" xfId="2" applyNumberFormat="1" applyFont="1" applyBorder="1"/>
    <xf numFmtId="165" fontId="1" fillId="0" borderId="4" xfId="2" applyNumberFormat="1" applyFont="1" applyBorder="1"/>
    <xf numFmtId="165" fontId="1" fillId="0" borderId="5" xfId="2" applyNumberFormat="1" applyFont="1" applyBorder="1"/>
    <xf numFmtId="165" fontId="1" fillId="0" borderId="6" xfId="2" applyNumberFormat="1" applyFont="1" applyBorder="1"/>
    <xf numFmtId="165" fontId="1" fillId="0" borderId="7" xfId="2" applyNumberFormat="1" applyFont="1" applyBorder="1"/>
    <xf numFmtId="165" fontId="1" fillId="0" borderId="8" xfId="2" applyNumberFormat="1" applyFont="1" applyBorder="1"/>
    <xf numFmtId="165" fontId="1" fillId="0" borderId="9" xfId="2" applyNumberFormat="1" applyFont="1" applyBorder="1"/>
    <xf numFmtId="0" fontId="1" fillId="0" borderId="0" xfId="1"/>
    <xf numFmtId="165" fontId="1" fillId="0" borderId="0" xfId="1" applyNumberFormat="1"/>
    <xf numFmtId="9" fontId="1" fillId="0" borderId="0" xfId="1" applyNumberFormat="1"/>
    <xf numFmtId="0" fontId="1" fillId="0" borderId="1" xfId="1" applyBorder="1"/>
    <xf numFmtId="0" fontId="1" fillId="0" borderId="2" xfId="1" applyBorder="1"/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  <xf numFmtId="0" fontId="2" fillId="2" borderId="5" xfId="1" applyFont="1" applyFill="1" applyBorder="1" applyAlignment="1">
      <alignment horizontal="center" vertical="top" wrapText="1"/>
    </xf>
    <xf numFmtId="0" fontId="1" fillId="0" borderId="6" xfId="1" applyBorder="1"/>
    <xf numFmtId="0" fontId="1" fillId="0" borderId="8" xfId="1" applyBorder="1"/>
    <xf numFmtId="0" fontId="1" fillId="0" borderId="9" xfId="1" applyBorder="1"/>
    <xf numFmtId="9" fontId="1" fillId="0" borderId="10" xfId="1" applyNumberFormat="1" applyBorder="1"/>
    <xf numFmtId="9" fontId="1" fillId="0" borderId="11" xfId="1" applyNumberFormat="1" applyBorder="1"/>
    <xf numFmtId="9" fontId="1" fillId="0" borderId="12" xfId="1" applyNumberFormat="1" applyBorder="1"/>
    <xf numFmtId="9" fontId="1" fillId="0" borderId="13" xfId="1" applyNumberFormat="1" applyBorder="1"/>
    <xf numFmtId="0" fontId="1" fillId="0" borderId="3" xfId="1" applyBorder="1"/>
    <xf numFmtId="0" fontId="1" fillId="0" borderId="4" xfId="1" applyBorder="1"/>
    <xf numFmtId="0" fontId="1" fillId="0" borderId="5" xfId="1" applyBorder="1"/>
    <xf numFmtId="0" fontId="1" fillId="0" borderId="7" xfId="1" applyBorder="1"/>
    <xf numFmtId="165" fontId="1" fillId="0" borderId="2" xfId="2" applyNumberFormat="1" applyFont="1" applyBorder="1"/>
    <xf numFmtId="165" fontId="1" fillId="0" borderId="1" xfId="2" applyNumberFormat="1" applyFont="1" applyBorder="1"/>
    <xf numFmtId="165" fontId="1" fillId="0" borderId="3" xfId="2" applyNumberFormat="1" applyFont="1" applyBorder="1"/>
    <xf numFmtId="165" fontId="1" fillId="0" borderId="4" xfId="2" applyNumberFormat="1" applyFont="1" applyBorder="1"/>
    <xf numFmtId="165" fontId="1" fillId="0" borderId="5" xfId="2" applyNumberFormat="1" applyFont="1" applyBorder="1"/>
    <xf numFmtId="165" fontId="1" fillId="0" borderId="6" xfId="2" applyNumberFormat="1" applyFont="1" applyBorder="1"/>
    <xf numFmtId="165" fontId="1" fillId="0" borderId="7" xfId="2" applyNumberFormat="1" applyFont="1" applyBorder="1"/>
    <xf numFmtId="165" fontId="1" fillId="0" borderId="8" xfId="2" applyNumberFormat="1" applyFont="1" applyBorder="1"/>
    <xf numFmtId="165" fontId="1" fillId="0" borderId="9" xfId="2" applyNumberFormat="1" applyFont="1" applyBorder="1"/>
    <xf numFmtId="0" fontId="1" fillId="0" borderId="0" xfId="1"/>
    <xf numFmtId="165" fontId="1" fillId="0" borderId="0" xfId="1" applyNumberFormat="1"/>
    <xf numFmtId="9" fontId="1" fillId="0" borderId="0" xfId="1" applyNumberFormat="1"/>
    <xf numFmtId="0" fontId="1" fillId="0" borderId="1" xfId="1" applyBorder="1"/>
    <xf numFmtId="0" fontId="1" fillId="0" borderId="2" xfId="1" applyBorder="1"/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  <xf numFmtId="0" fontId="2" fillId="2" borderId="5" xfId="1" applyFont="1" applyFill="1" applyBorder="1" applyAlignment="1">
      <alignment horizontal="center" vertical="top" wrapText="1"/>
    </xf>
    <xf numFmtId="0" fontId="1" fillId="0" borderId="6" xfId="1" applyBorder="1"/>
    <xf numFmtId="0" fontId="1" fillId="0" borderId="8" xfId="1" applyBorder="1"/>
    <xf numFmtId="0" fontId="1" fillId="0" borderId="9" xfId="1" applyBorder="1"/>
    <xf numFmtId="9" fontId="1" fillId="0" borderId="10" xfId="1" applyNumberFormat="1" applyBorder="1"/>
    <xf numFmtId="9" fontId="1" fillId="0" borderId="11" xfId="1" applyNumberFormat="1" applyBorder="1"/>
    <xf numFmtId="9" fontId="1" fillId="0" borderId="12" xfId="1" applyNumberFormat="1" applyBorder="1"/>
    <xf numFmtId="9" fontId="1" fillId="0" borderId="13" xfId="1" applyNumberFormat="1" applyBorder="1"/>
    <xf numFmtId="0" fontId="1" fillId="0" borderId="3" xfId="1" applyBorder="1"/>
    <xf numFmtId="0" fontId="1" fillId="0" borderId="4" xfId="1" applyBorder="1"/>
    <xf numFmtId="0" fontId="1" fillId="0" borderId="5" xfId="1" applyBorder="1"/>
    <xf numFmtId="0" fontId="1" fillId="0" borderId="7" xfId="1" applyBorder="1"/>
    <xf numFmtId="165" fontId="1" fillId="0" borderId="2" xfId="2" applyNumberFormat="1" applyFont="1" applyBorder="1"/>
    <xf numFmtId="165" fontId="1" fillId="0" borderId="1" xfId="2" applyNumberFormat="1" applyFont="1" applyBorder="1"/>
    <xf numFmtId="165" fontId="1" fillId="0" borderId="3" xfId="2" applyNumberFormat="1" applyFont="1" applyBorder="1"/>
    <xf numFmtId="165" fontId="1" fillId="0" borderId="4" xfId="2" applyNumberFormat="1" applyFont="1" applyBorder="1"/>
    <xf numFmtId="165" fontId="1" fillId="0" borderId="5" xfId="2" applyNumberFormat="1" applyFont="1" applyBorder="1"/>
    <xf numFmtId="165" fontId="1" fillId="0" borderId="6" xfId="2" applyNumberFormat="1" applyFont="1" applyBorder="1"/>
    <xf numFmtId="165" fontId="1" fillId="0" borderId="7" xfId="2" applyNumberFormat="1" applyFont="1" applyBorder="1"/>
    <xf numFmtId="165" fontId="1" fillId="0" borderId="8" xfId="2" applyNumberFormat="1" applyFont="1" applyBorder="1"/>
    <xf numFmtId="165" fontId="1" fillId="0" borderId="9" xfId="2" applyNumberFormat="1" applyFont="1" applyBorder="1"/>
    <xf numFmtId="0" fontId="1" fillId="0" borderId="0" xfId="1"/>
    <xf numFmtId="165" fontId="1" fillId="0" borderId="0" xfId="1" applyNumberFormat="1"/>
    <xf numFmtId="9" fontId="1" fillId="0" borderId="0" xfId="1" applyNumberFormat="1"/>
    <xf numFmtId="0" fontId="1" fillId="0" borderId="0" xfId="1" applyAlignment="1">
      <alignment horizontal="right"/>
    </xf>
    <xf numFmtId="0" fontId="1" fillId="0" borderId="1" xfId="1" applyBorder="1"/>
    <xf numFmtId="0" fontId="1" fillId="0" borderId="2" xfId="1" applyBorder="1"/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  <xf numFmtId="0" fontId="2" fillId="2" borderId="5" xfId="1" applyFont="1" applyFill="1" applyBorder="1" applyAlignment="1">
      <alignment horizontal="center" vertical="top" wrapText="1"/>
    </xf>
    <xf numFmtId="0" fontId="1" fillId="0" borderId="6" xfId="1" applyBorder="1"/>
    <xf numFmtId="0" fontId="1" fillId="0" borderId="8" xfId="1" applyBorder="1"/>
    <xf numFmtId="0" fontId="1" fillId="0" borderId="9" xfId="1" applyBorder="1"/>
    <xf numFmtId="9" fontId="1" fillId="0" borderId="10" xfId="1" applyNumberFormat="1" applyBorder="1"/>
    <xf numFmtId="9" fontId="1" fillId="0" borderId="11" xfId="1" applyNumberFormat="1" applyBorder="1"/>
    <xf numFmtId="9" fontId="1" fillId="0" borderId="12" xfId="1" applyNumberFormat="1" applyBorder="1"/>
    <xf numFmtId="9" fontId="1" fillId="0" borderId="13" xfId="1" applyNumberFormat="1" applyBorder="1"/>
    <xf numFmtId="0" fontId="1" fillId="0" borderId="3" xfId="1" applyBorder="1"/>
    <xf numFmtId="0" fontId="1" fillId="0" borderId="4" xfId="1" applyBorder="1"/>
    <xf numFmtId="0" fontId="1" fillId="0" borderId="5" xfId="1" applyBorder="1"/>
    <xf numFmtId="0" fontId="1" fillId="0" borderId="7" xfId="1" applyBorder="1"/>
    <xf numFmtId="165" fontId="1" fillId="0" borderId="2" xfId="2" applyNumberFormat="1" applyFont="1" applyBorder="1"/>
    <xf numFmtId="165" fontId="1" fillId="0" borderId="1" xfId="2" applyNumberFormat="1" applyFont="1" applyBorder="1"/>
    <xf numFmtId="165" fontId="1" fillId="0" borderId="3" xfId="2" applyNumberFormat="1" applyFont="1" applyBorder="1"/>
    <xf numFmtId="165" fontId="1" fillId="0" borderId="4" xfId="2" applyNumberFormat="1" applyFont="1" applyBorder="1"/>
    <xf numFmtId="165" fontId="1" fillId="0" borderId="5" xfId="2" applyNumberFormat="1" applyFont="1" applyBorder="1"/>
    <xf numFmtId="165" fontId="1" fillId="0" borderId="6" xfId="2" applyNumberFormat="1" applyFont="1" applyBorder="1"/>
    <xf numFmtId="165" fontId="1" fillId="0" borderId="7" xfId="2" applyNumberFormat="1" applyFont="1" applyBorder="1"/>
    <xf numFmtId="165" fontId="1" fillId="0" borderId="8" xfId="2" applyNumberFormat="1" applyFont="1" applyBorder="1"/>
    <xf numFmtId="165" fontId="1" fillId="0" borderId="9" xfId="2" applyNumberFormat="1" applyFont="1" applyBorder="1"/>
    <xf numFmtId="0" fontId="1" fillId="0" borderId="0" xfId="1"/>
    <xf numFmtId="165" fontId="1" fillId="0" borderId="0" xfId="1" applyNumberFormat="1"/>
    <xf numFmtId="9" fontId="1" fillId="0" borderId="0" xfId="1" applyNumberFormat="1"/>
    <xf numFmtId="0" fontId="1" fillId="0" borderId="0" xfId="1" applyAlignment="1">
      <alignment horizontal="right"/>
    </xf>
    <xf numFmtId="0" fontId="1" fillId="0" borderId="1" xfId="1" applyBorder="1"/>
    <xf numFmtId="0" fontId="1" fillId="0" borderId="2" xfId="1" applyBorder="1"/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  <xf numFmtId="0" fontId="2" fillId="2" borderId="5" xfId="1" applyFont="1" applyFill="1" applyBorder="1" applyAlignment="1">
      <alignment horizontal="center" vertical="top" wrapText="1"/>
    </xf>
    <xf numFmtId="0" fontId="1" fillId="0" borderId="6" xfId="1" applyBorder="1"/>
    <xf numFmtId="0" fontId="1" fillId="0" borderId="8" xfId="1" applyBorder="1"/>
    <xf numFmtId="0" fontId="1" fillId="0" borderId="9" xfId="1" applyBorder="1"/>
    <xf numFmtId="9" fontId="1" fillId="0" borderId="10" xfId="1" applyNumberFormat="1" applyBorder="1"/>
    <xf numFmtId="9" fontId="1" fillId="0" borderId="11" xfId="1" applyNumberFormat="1" applyBorder="1"/>
    <xf numFmtId="9" fontId="1" fillId="0" borderId="12" xfId="1" applyNumberFormat="1" applyBorder="1"/>
    <xf numFmtId="9" fontId="1" fillId="0" borderId="13" xfId="1" applyNumberFormat="1" applyBorder="1"/>
    <xf numFmtId="0" fontId="1" fillId="0" borderId="3" xfId="1" applyBorder="1"/>
    <xf numFmtId="0" fontId="1" fillId="0" borderId="4" xfId="1" applyBorder="1"/>
    <xf numFmtId="0" fontId="1" fillId="0" borderId="5" xfId="1" applyBorder="1"/>
    <xf numFmtId="0" fontId="1" fillId="0" borderId="7" xfId="1" applyBorder="1"/>
    <xf numFmtId="165" fontId="1" fillId="0" borderId="2" xfId="2" applyNumberFormat="1" applyFont="1" applyBorder="1"/>
    <xf numFmtId="165" fontId="1" fillId="0" borderId="1" xfId="2" applyNumberFormat="1" applyFont="1" applyBorder="1"/>
    <xf numFmtId="165" fontId="1" fillId="0" borderId="3" xfId="2" applyNumberFormat="1" applyFont="1" applyBorder="1"/>
    <xf numFmtId="165" fontId="1" fillId="0" borderId="4" xfId="2" applyNumberFormat="1" applyFont="1" applyBorder="1"/>
    <xf numFmtId="165" fontId="1" fillId="0" borderId="5" xfId="2" applyNumberFormat="1" applyFont="1" applyBorder="1"/>
    <xf numFmtId="165" fontId="1" fillId="0" borderId="6" xfId="2" applyNumberFormat="1" applyFont="1" applyBorder="1"/>
    <xf numFmtId="165" fontId="1" fillId="0" borderId="7" xfId="2" applyNumberFormat="1" applyFont="1" applyBorder="1"/>
    <xf numFmtId="165" fontId="1" fillId="0" borderId="8" xfId="2" applyNumberFormat="1" applyFont="1" applyBorder="1"/>
    <xf numFmtId="165" fontId="1" fillId="0" borderId="9" xfId="2" applyNumberFormat="1" applyFont="1" applyBorder="1"/>
    <xf numFmtId="0" fontId="3" fillId="0" borderId="0" xfId="4"/>
    <xf numFmtId="0" fontId="3" fillId="0" borderId="0" xfId="4" applyBorder="1"/>
    <xf numFmtId="0" fontId="4" fillId="0" borderId="0" xfId="4" applyFont="1" applyAlignment="1">
      <alignment vertical="center"/>
    </xf>
    <xf numFmtId="0" fontId="5" fillId="0" borderId="0" xfId="4" applyFont="1" applyAlignment="1">
      <alignment horizontal="center" vertical="center"/>
    </xf>
    <xf numFmtId="1" fontId="5" fillId="0" borderId="0" xfId="4" applyNumberFormat="1" applyFont="1" applyAlignment="1">
      <alignment horizontal="center" vertical="center"/>
    </xf>
    <xf numFmtId="166" fontId="5" fillId="0" borderId="0" xfId="4" applyNumberFormat="1" applyFont="1" applyAlignment="1">
      <alignment horizontal="right" vertical="center"/>
    </xf>
    <xf numFmtId="165" fontId="5" fillId="0" borderId="0" xfId="5" applyNumberFormat="1" applyFont="1" applyAlignment="1">
      <alignment vertical="center"/>
    </xf>
    <xf numFmtId="1" fontId="5" fillId="0" borderId="0" xfId="4" applyNumberFormat="1" applyFont="1" applyAlignment="1">
      <alignment horizontal="right" vertical="center"/>
    </xf>
    <xf numFmtId="1" fontId="5" fillId="0" borderId="0" xfId="4" applyNumberFormat="1" applyFont="1" applyBorder="1" applyAlignment="1">
      <alignment horizontal="right" vertical="center"/>
    </xf>
    <xf numFmtId="0" fontId="6" fillId="0" borderId="0" xfId="4" applyFont="1" applyAlignment="1">
      <alignment vertical="center"/>
    </xf>
    <xf numFmtId="0" fontId="7" fillId="0" borderId="0" xfId="4" applyFont="1" applyAlignment="1">
      <alignment vertical="center"/>
    </xf>
    <xf numFmtId="0" fontId="7" fillId="0" borderId="0" xfId="4" applyFont="1" applyBorder="1" applyAlignment="1">
      <alignment vertical="center"/>
    </xf>
    <xf numFmtId="0" fontId="7" fillId="0" borderId="0" xfId="4" applyFont="1" applyAlignment="1">
      <alignment horizontal="center" vertical="center"/>
    </xf>
    <xf numFmtId="1" fontId="7" fillId="0" borderId="0" xfId="4" applyNumberFormat="1" applyFont="1" applyAlignment="1">
      <alignment horizontal="center" vertical="center"/>
    </xf>
    <xf numFmtId="166" fontId="7" fillId="0" borderId="0" xfId="4" applyNumberFormat="1" applyFont="1" applyAlignment="1">
      <alignment horizontal="right" vertical="center"/>
    </xf>
    <xf numFmtId="165" fontId="7" fillId="0" borderId="0" xfId="5" applyNumberFormat="1" applyFont="1" applyAlignment="1">
      <alignment vertical="center"/>
    </xf>
    <xf numFmtId="1" fontId="7" fillId="0" borderId="0" xfId="4" applyNumberFormat="1" applyFont="1" applyAlignment="1">
      <alignment horizontal="right" vertical="center"/>
    </xf>
    <xf numFmtId="1" fontId="7" fillId="0" borderId="0" xfId="4" applyNumberFormat="1" applyFont="1" applyBorder="1" applyAlignment="1">
      <alignment horizontal="right" vertical="center"/>
    </xf>
    <xf numFmtId="0" fontId="8" fillId="0" borderId="0" xfId="4" applyFont="1" applyAlignment="1">
      <alignment vertical="center"/>
    </xf>
    <xf numFmtId="0" fontId="9" fillId="0" borderId="0" xfId="4" applyFont="1" applyAlignment="1"/>
    <xf numFmtId="0" fontId="9" fillId="0" borderId="0" xfId="4" applyFont="1" applyBorder="1" applyAlignment="1"/>
    <xf numFmtId="0" fontId="7" fillId="0" borderId="0" xfId="4" applyFont="1" applyBorder="1" applyAlignment="1">
      <alignment horizontal="center" vertical="center"/>
    </xf>
    <xf numFmtId="1" fontId="7" fillId="0" borderId="0" xfId="4" applyNumberFormat="1" applyFont="1" applyBorder="1" applyAlignment="1">
      <alignment horizontal="center" vertical="center"/>
    </xf>
    <xf numFmtId="166" fontId="7" fillId="0" borderId="0" xfId="4" applyNumberFormat="1" applyFont="1" applyBorder="1" applyAlignment="1">
      <alignment horizontal="right" vertical="center"/>
    </xf>
    <xf numFmtId="165" fontId="7" fillId="0" borderId="0" xfId="5" applyNumberFormat="1" applyFont="1" applyBorder="1" applyAlignment="1">
      <alignment vertical="center"/>
    </xf>
    <xf numFmtId="0" fontId="8" fillId="0" borderId="0" xfId="4" applyFont="1" applyBorder="1" applyAlignment="1">
      <alignment vertical="center"/>
    </xf>
    <xf numFmtId="0" fontId="7" fillId="0" borderId="0" xfId="4" applyFont="1" applyAlignment="1"/>
    <xf numFmtId="49" fontId="8" fillId="0" borderId="0" xfId="4" applyNumberFormat="1" applyFont="1" applyBorder="1" applyAlignment="1">
      <alignment horizontal="right"/>
    </xf>
    <xf numFmtId="49" fontId="10" fillId="0" borderId="0" xfId="4" applyNumberFormat="1" applyFont="1" applyAlignment="1"/>
    <xf numFmtId="0" fontId="8" fillId="0" borderId="0" xfId="4" applyFont="1" applyBorder="1" applyAlignment="1">
      <alignment horizontal="right"/>
    </xf>
    <xf numFmtId="1" fontId="10" fillId="0" borderId="0" xfId="4" applyNumberFormat="1" applyFont="1" applyAlignment="1">
      <alignment horizontal="left"/>
    </xf>
    <xf numFmtId="0" fontId="4" fillId="0" borderId="15" xfId="4" applyFont="1" applyBorder="1" applyAlignment="1">
      <alignment vertical="center"/>
    </xf>
    <xf numFmtId="0" fontId="7" fillId="0" borderId="16" xfId="4" applyFont="1" applyBorder="1" applyAlignment="1">
      <alignment horizontal="center" vertical="center"/>
    </xf>
    <xf numFmtId="1" fontId="7" fillId="0" borderId="17" xfId="4" applyNumberFormat="1" applyFont="1" applyBorder="1" applyAlignment="1">
      <alignment horizontal="center" vertical="center"/>
    </xf>
    <xf numFmtId="166" fontId="7" fillId="0" borderId="18" xfId="4" applyNumberFormat="1" applyFont="1" applyBorder="1" applyAlignment="1">
      <alignment horizontal="right" vertical="center"/>
    </xf>
    <xf numFmtId="165" fontId="7" fillId="0" borderId="17" xfId="5" applyNumberFormat="1" applyFont="1" applyBorder="1" applyAlignment="1">
      <alignment vertical="center"/>
    </xf>
    <xf numFmtId="1" fontId="7" fillId="0" borderId="17" xfId="4" applyNumberFormat="1" applyFont="1" applyBorder="1" applyAlignment="1">
      <alignment horizontal="right" vertical="center"/>
    </xf>
    <xf numFmtId="0" fontId="8" fillId="0" borderId="17" xfId="4" applyFont="1" applyBorder="1" applyAlignment="1">
      <alignment vertical="center"/>
    </xf>
    <xf numFmtId="1" fontId="7" fillId="0" borderId="19" xfId="4" applyNumberFormat="1" applyFont="1" applyBorder="1" applyAlignment="1">
      <alignment horizontal="right" vertical="center"/>
    </xf>
    <xf numFmtId="0" fontId="4" fillId="0" borderId="20" xfId="4" applyFont="1" applyBorder="1" applyAlignment="1">
      <alignment vertical="center"/>
    </xf>
    <xf numFmtId="0" fontId="7" fillId="0" borderId="21" xfId="4" applyFont="1" applyBorder="1" applyAlignment="1">
      <alignment horizontal="center" vertical="center"/>
    </xf>
    <xf numFmtId="166" fontId="7" fillId="0" borderId="22" xfId="4" applyNumberFormat="1" applyFont="1" applyBorder="1" applyAlignment="1">
      <alignment horizontal="right" vertical="center"/>
    </xf>
    <xf numFmtId="1" fontId="7" fillId="0" borderId="23" xfId="4" applyNumberFormat="1" applyFont="1" applyBorder="1" applyAlignment="1">
      <alignment horizontal="right" vertical="center"/>
    </xf>
    <xf numFmtId="0" fontId="4" fillId="0" borderId="24" xfId="4" applyFont="1" applyBorder="1" applyAlignment="1">
      <alignment vertical="center"/>
    </xf>
    <xf numFmtId="0" fontId="7" fillId="0" borderId="25" xfId="4" applyFont="1" applyBorder="1" applyAlignment="1">
      <alignment horizontal="center" vertical="center"/>
    </xf>
    <xf numFmtId="1" fontId="7" fillId="0" borderId="26" xfId="4" applyNumberFormat="1" applyFont="1" applyBorder="1" applyAlignment="1">
      <alignment horizontal="center" vertical="center"/>
    </xf>
    <xf numFmtId="166" fontId="7" fillId="0" borderId="27" xfId="4" applyNumberFormat="1" applyFont="1" applyBorder="1" applyAlignment="1">
      <alignment horizontal="right" vertical="center"/>
    </xf>
    <xf numFmtId="165" fontId="7" fillId="0" borderId="26" xfId="5" applyNumberFormat="1" applyFont="1" applyBorder="1" applyAlignment="1">
      <alignment vertical="center"/>
    </xf>
    <xf numFmtId="1" fontId="7" fillId="0" borderId="26" xfId="4" applyNumberFormat="1" applyFont="1" applyBorder="1" applyAlignment="1">
      <alignment horizontal="right" vertical="center"/>
    </xf>
    <xf numFmtId="0" fontId="8" fillId="0" borderId="26" xfId="4" applyFont="1" applyBorder="1" applyAlignment="1">
      <alignment vertical="center"/>
    </xf>
    <xf numFmtId="1" fontId="7" fillId="0" borderId="28" xfId="4" applyNumberFormat="1" applyFont="1" applyBorder="1" applyAlignment="1">
      <alignment horizontal="right" vertical="center"/>
    </xf>
    <xf numFmtId="0" fontId="4" fillId="0" borderId="29" xfId="4" applyFont="1" applyBorder="1" applyAlignment="1">
      <alignment vertical="center"/>
    </xf>
    <xf numFmtId="0" fontId="7" fillId="0" borderId="30" xfId="4" applyFont="1" applyBorder="1" applyAlignment="1">
      <alignment horizontal="center" vertical="center"/>
    </xf>
    <xf numFmtId="1" fontId="7" fillId="0" borderId="31" xfId="4" applyNumberFormat="1" applyFont="1" applyBorder="1" applyAlignment="1">
      <alignment horizontal="center" vertical="center"/>
    </xf>
    <xf numFmtId="166" fontId="7" fillId="0" borderId="32" xfId="4" applyNumberFormat="1" applyFont="1" applyBorder="1" applyAlignment="1">
      <alignment horizontal="right" vertical="center"/>
    </xf>
    <xf numFmtId="165" fontId="7" fillId="0" borderId="31" xfId="5" applyNumberFormat="1" applyFont="1" applyBorder="1" applyAlignment="1">
      <alignment vertical="center"/>
    </xf>
    <xf numFmtId="1" fontId="7" fillId="0" borderId="31" xfId="4" applyNumberFormat="1" applyFont="1" applyBorder="1" applyAlignment="1">
      <alignment horizontal="right" vertical="center"/>
    </xf>
    <xf numFmtId="0" fontId="8" fillId="0" borderId="31" xfId="4" applyFont="1" applyBorder="1" applyAlignment="1">
      <alignment vertical="center"/>
    </xf>
    <xf numFmtId="1" fontId="7" fillId="0" borderId="33" xfId="4" applyNumberFormat="1" applyFont="1" applyBorder="1" applyAlignment="1">
      <alignment horizontal="right" vertical="center"/>
    </xf>
    <xf numFmtId="0" fontId="4" fillId="0" borderId="20" xfId="4" quotePrefix="1" applyNumberFormat="1" applyFont="1" applyBorder="1" applyAlignment="1">
      <alignment horizontal="left" vertical="center"/>
    </xf>
    <xf numFmtId="0" fontId="7" fillId="0" borderId="21" xfId="4" quotePrefix="1" applyNumberFormat="1" applyFont="1" applyBorder="1" applyAlignment="1">
      <alignment horizontal="center" vertical="center"/>
    </xf>
    <xf numFmtId="1" fontId="7" fillId="0" borderId="0" xfId="4" quotePrefix="1" applyNumberFormat="1" applyFont="1" applyBorder="1" applyAlignment="1">
      <alignment horizontal="center" vertical="center"/>
    </xf>
    <xf numFmtId="166" fontId="7" fillId="0" borderId="22" xfId="4" quotePrefix="1" applyNumberFormat="1" applyFont="1" applyBorder="1" applyAlignment="1">
      <alignment horizontal="right" vertical="center"/>
    </xf>
    <xf numFmtId="165" fontId="7" fillId="0" borderId="0" xfId="5" quotePrefix="1" applyNumberFormat="1" applyFont="1" applyBorder="1" applyAlignment="1">
      <alignment vertical="center"/>
    </xf>
    <xf numFmtId="1" fontId="7" fillId="0" borderId="0" xfId="4" quotePrefix="1" applyNumberFormat="1" applyFont="1" applyBorder="1" applyAlignment="1">
      <alignment horizontal="right" vertical="center"/>
    </xf>
    <xf numFmtId="0" fontId="8" fillId="0" borderId="0" xfId="4" quotePrefix="1" applyNumberFormat="1" applyFont="1" applyBorder="1" applyAlignment="1">
      <alignment vertical="center"/>
    </xf>
    <xf numFmtId="1" fontId="7" fillId="0" borderId="23" xfId="4" quotePrefix="1" applyNumberFormat="1" applyFont="1" applyBorder="1" applyAlignment="1">
      <alignment horizontal="right" vertical="center"/>
    </xf>
    <xf numFmtId="0" fontId="8" fillId="0" borderId="0" xfId="4" quotePrefix="1" applyNumberFormat="1" applyFont="1" applyBorder="1" applyAlignment="1">
      <alignment horizontal="right" vertical="center"/>
    </xf>
    <xf numFmtId="0" fontId="8" fillId="0" borderId="0" xfId="4" applyNumberFormat="1" applyFont="1" applyBorder="1" applyAlignment="1">
      <alignment horizontal="right" vertical="center"/>
    </xf>
    <xf numFmtId="0" fontId="4" fillId="0" borderId="29" xfId="4" quotePrefix="1" applyNumberFormat="1" applyFont="1" applyBorder="1" applyAlignment="1">
      <alignment horizontal="left" vertical="center"/>
    </xf>
    <xf numFmtId="0" fontId="7" fillId="0" borderId="30" xfId="4" quotePrefix="1" applyNumberFormat="1" applyFont="1" applyBorder="1" applyAlignment="1">
      <alignment horizontal="center" vertical="center"/>
    </xf>
    <xf numFmtId="1" fontId="7" fillId="0" borderId="31" xfId="4" quotePrefix="1" applyNumberFormat="1" applyFont="1" applyBorder="1" applyAlignment="1">
      <alignment horizontal="center" vertical="center"/>
    </xf>
    <xf numFmtId="166" fontId="7" fillId="0" borderId="32" xfId="4" quotePrefix="1" applyNumberFormat="1" applyFont="1" applyBorder="1" applyAlignment="1">
      <alignment horizontal="right" vertical="center"/>
    </xf>
    <xf numFmtId="165" fontId="7" fillId="0" borderId="31" xfId="5" quotePrefix="1" applyNumberFormat="1" applyFont="1" applyBorder="1" applyAlignment="1">
      <alignment vertical="center"/>
    </xf>
    <xf numFmtId="1" fontId="7" fillId="0" borderId="31" xfId="4" quotePrefix="1" applyNumberFormat="1" applyFont="1" applyBorder="1" applyAlignment="1">
      <alignment horizontal="right" vertical="center"/>
    </xf>
    <xf numFmtId="0" fontId="8" fillId="0" borderId="31" xfId="4" quotePrefix="1" applyNumberFormat="1" applyFont="1" applyBorder="1" applyAlignment="1">
      <alignment vertical="center"/>
    </xf>
    <xf numFmtId="1" fontId="7" fillId="0" borderId="33" xfId="4" quotePrefix="1" applyNumberFormat="1" applyFont="1" applyBorder="1" applyAlignment="1">
      <alignment horizontal="right" vertical="center"/>
    </xf>
    <xf numFmtId="1" fontId="7" fillId="0" borderId="21" xfId="4" quotePrefix="1" applyNumberFormat="1" applyFont="1" applyBorder="1" applyAlignment="1">
      <alignment horizontal="center" vertical="center"/>
    </xf>
    <xf numFmtId="0" fontId="8" fillId="0" borderId="0" xfId="4" applyNumberFormat="1" applyFont="1" applyBorder="1" applyAlignment="1">
      <alignment vertical="center"/>
    </xf>
    <xf numFmtId="0" fontId="4" fillId="0" borderId="24" xfId="4" quotePrefix="1" applyNumberFormat="1" applyFont="1" applyBorder="1" applyAlignment="1">
      <alignment horizontal="left" vertical="center"/>
    </xf>
    <xf numFmtId="0" fontId="7" fillId="0" borderId="25" xfId="4" quotePrefix="1" applyNumberFormat="1" applyFont="1" applyBorder="1" applyAlignment="1">
      <alignment horizontal="center" vertical="center"/>
    </xf>
    <xf numFmtId="1" fontId="7" fillId="0" borderId="26" xfId="4" quotePrefix="1" applyNumberFormat="1" applyFont="1" applyBorder="1" applyAlignment="1">
      <alignment horizontal="center" vertical="center"/>
    </xf>
    <xf numFmtId="166" fontId="7" fillId="0" borderId="27" xfId="4" quotePrefix="1" applyNumberFormat="1" applyFont="1" applyBorder="1" applyAlignment="1">
      <alignment horizontal="right" vertical="center"/>
    </xf>
    <xf numFmtId="165" fontId="7" fillId="0" borderId="26" xfId="5" quotePrefix="1" applyNumberFormat="1" applyFont="1" applyBorder="1" applyAlignment="1">
      <alignment vertical="center"/>
    </xf>
    <xf numFmtId="1" fontId="7" fillId="0" borderId="26" xfId="4" quotePrefix="1" applyNumberFormat="1" applyFont="1" applyBorder="1" applyAlignment="1">
      <alignment horizontal="right" vertical="center"/>
    </xf>
    <xf numFmtId="0" fontId="8" fillId="0" borderId="26" xfId="4" quotePrefix="1" applyNumberFormat="1" applyFont="1" applyBorder="1" applyAlignment="1">
      <alignment vertical="center"/>
    </xf>
    <xf numFmtId="1" fontId="7" fillId="0" borderId="28" xfId="4" quotePrefix="1" applyNumberFormat="1" applyFont="1" applyBorder="1" applyAlignment="1">
      <alignment horizontal="right" vertical="center"/>
    </xf>
    <xf numFmtId="165" fontId="7" fillId="0" borderId="0" xfId="4" applyNumberFormat="1" applyFont="1" applyAlignment="1">
      <alignment vertical="center"/>
    </xf>
    <xf numFmtId="165" fontId="7" fillId="0" borderId="34" xfId="5" applyNumberFormat="1" applyFont="1" applyBorder="1" applyAlignment="1">
      <alignment horizontal="center" vertical="center"/>
    </xf>
    <xf numFmtId="165" fontId="7" fillId="0" borderId="35" xfId="5" applyNumberFormat="1" applyFont="1" applyBorder="1" applyAlignment="1">
      <alignment horizontal="center" vertical="center"/>
    </xf>
    <xf numFmtId="165" fontId="7" fillId="0" borderId="36" xfId="5" applyNumberFormat="1" applyFont="1" applyBorder="1" applyAlignment="1">
      <alignment horizontal="center" vertical="center"/>
    </xf>
    <xf numFmtId="165" fontId="7" fillId="0" borderId="37" xfId="5" applyNumberFormat="1" applyFont="1" applyBorder="1" applyAlignment="1">
      <alignment horizontal="center" vertical="center"/>
    </xf>
    <xf numFmtId="165" fontId="7" fillId="0" borderId="38" xfId="5" applyNumberFormat="1" applyFont="1" applyBorder="1" applyAlignment="1">
      <alignment horizontal="center" vertical="center"/>
    </xf>
    <xf numFmtId="165" fontId="7" fillId="0" borderId="21" xfId="5" applyNumberFormat="1" applyFont="1" applyBorder="1" applyAlignment="1">
      <alignment horizontal="center" vertical="center"/>
    </xf>
    <xf numFmtId="165" fontId="7" fillId="0" borderId="39" xfId="5" applyNumberFormat="1" applyFont="1" applyBorder="1" applyAlignment="1">
      <alignment horizontal="center" vertical="center"/>
    </xf>
    <xf numFmtId="165" fontId="7" fillId="0" borderId="40" xfId="5" applyNumberFormat="1" applyFont="1" applyBorder="1" applyAlignment="1">
      <alignment horizontal="center" vertical="center"/>
    </xf>
    <xf numFmtId="165" fontId="7" fillId="0" borderId="41" xfId="5" applyNumberFormat="1" applyFont="1" applyBorder="1" applyAlignment="1">
      <alignment horizontal="center" vertical="center"/>
    </xf>
    <xf numFmtId="43" fontId="7" fillId="0" borderId="38" xfId="5" applyFont="1" applyBorder="1" applyAlignment="1">
      <alignment horizontal="center" vertical="center"/>
    </xf>
    <xf numFmtId="0" fontId="11" fillId="0" borderId="0" xfId="4" quotePrefix="1" applyNumberFormat="1" applyFont="1" applyBorder="1" applyAlignment="1">
      <alignment vertical="center"/>
    </xf>
    <xf numFmtId="0" fontId="7" fillId="0" borderId="34" xfId="4" applyFont="1" applyBorder="1" applyAlignment="1">
      <alignment horizontal="center" vertical="center"/>
    </xf>
    <xf numFmtId="0" fontId="7" fillId="0" borderId="36" xfId="4" applyFont="1" applyBorder="1" applyAlignment="1">
      <alignment horizontal="center" vertical="center"/>
    </xf>
    <xf numFmtId="0" fontId="7" fillId="0" borderId="35" xfId="4" applyFont="1" applyBorder="1" applyAlignment="1">
      <alignment horizontal="center" vertical="center"/>
    </xf>
    <xf numFmtId="0" fontId="7" fillId="0" borderId="37" xfId="4" applyFont="1" applyBorder="1" applyAlignment="1">
      <alignment horizontal="center" vertical="center"/>
    </xf>
    <xf numFmtId="0" fontId="7" fillId="0" borderId="38" xfId="4" applyFont="1" applyBorder="1" applyAlignment="1">
      <alignment horizontal="center" vertical="center"/>
    </xf>
    <xf numFmtId="0" fontId="9" fillId="0" borderId="16" xfId="4" applyNumberFormat="1" applyFont="1" applyBorder="1" applyAlignment="1">
      <alignment horizontal="center" vertical="center" wrapText="1"/>
    </xf>
    <xf numFmtId="1" fontId="9" fillId="0" borderId="42" xfId="4" applyNumberFormat="1" applyFont="1" applyBorder="1" applyAlignment="1">
      <alignment horizontal="center" vertical="center" wrapText="1"/>
    </xf>
    <xf numFmtId="166" fontId="9" fillId="0" borderId="18" xfId="4" applyNumberFormat="1" applyFont="1" applyBorder="1" applyAlignment="1">
      <alignment horizontal="center" vertical="center" wrapText="1"/>
    </xf>
    <xf numFmtId="165" fontId="12" fillId="0" borderId="17" xfId="5" applyNumberFormat="1" applyFont="1" applyBorder="1" applyAlignment="1">
      <alignment horizontal="center" vertical="center" wrapText="1"/>
    </xf>
    <xf numFmtId="1" fontId="13" fillId="0" borderId="42" xfId="6" applyNumberFormat="1" applyBorder="1" applyAlignment="1">
      <alignment horizontal="center" vertical="center" wrapText="1"/>
    </xf>
    <xf numFmtId="1" fontId="12" fillId="0" borderId="43" xfId="4" applyNumberFormat="1" applyFont="1" applyBorder="1" applyAlignment="1">
      <alignment horizontal="center" vertical="center" wrapText="1"/>
    </xf>
    <xf numFmtId="0" fontId="7" fillId="0" borderId="39" xfId="4" applyFont="1" applyBorder="1" applyAlignment="1">
      <alignment horizontal="center" vertical="center"/>
    </xf>
    <xf numFmtId="0" fontId="7" fillId="0" borderId="41" xfId="4" applyFont="1" applyBorder="1" applyAlignment="1">
      <alignment horizontal="center" vertical="center"/>
    </xf>
    <xf numFmtId="0" fontId="7" fillId="0" borderId="40" xfId="4" applyFont="1" applyBorder="1" applyAlignment="1">
      <alignment horizontal="center" vertical="center"/>
    </xf>
    <xf numFmtId="166" fontId="9" fillId="0" borderId="44" xfId="4" applyNumberFormat="1" applyFont="1" applyBorder="1" applyAlignment="1">
      <alignment horizontal="center" vertical="center" wrapText="1"/>
    </xf>
    <xf numFmtId="0" fontId="14" fillId="0" borderId="12" xfId="4" applyNumberFormat="1" applyFont="1" applyBorder="1" applyAlignment="1">
      <alignment vertical="center" wrapText="1"/>
    </xf>
    <xf numFmtId="1" fontId="14" fillId="0" borderId="45" xfId="4" applyNumberFormat="1" applyFont="1" applyBorder="1" applyAlignment="1">
      <alignment horizontal="center" vertical="center" wrapText="1"/>
    </xf>
    <xf numFmtId="0" fontId="15" fillId="0" borderId="47" xfId="4" applyNumberFormat="1" applyFont="1" applyBorder="1" applyAlignment="1">
      <alignment horizontal="center" vertical="center" wrapText="1"/>
    </xf>
    <xf numFmtId="1" fontId="15" fillId="0" borderId="12" xfId="4" applyNumberFormat="1" applyFont="1" applyBorder="1" applyAlignment="1">
      <alignment horizontal="center" vertical="center" wrapText="1"/>
    </xf>
    <xf numFmtId="166" fontId="15" fillId="0" borderId="48" xfId="4" applyNumberFormat="1" applyFont="1" applyBorder="1" applyAlignment="1">
      <alignment horizontal="center" vertical="center" wrapText="1"/>
    </xf>
    <xf numFmtId="165" fontId="14" fillId="0" borderId="49" xfId="5" applyNumberFormat="1" applyFont="1" applyBorder="1" applyAlignment="1">
      <alignment horizontal="center" vertical="center" wrapText="1"/>
    </xf>
    <xf numFmtId="1" fontId="13" fillId="0" borderId="12" xfId="6" applyNumberFormat="1" applyBorder="1" applyAlignment="1">
      <alignment horizontal="center" vertical="center" wrapText="1"/>
    </xf>
    <xf numFmtId="1" fontId="14" fillId="0" borderId="12" xfId="4" applyNumberFormat="1" applyFont="1" applyBorder="1" applyAlignment="1">
      <alignment horizontal="center" vertical="center" wrapText="1"/>
    </xf>
    <xf numFmtId="0" fontId="3" fillId="0" borderId="0" xfId="4" applyAlignment="1">
      <alignment vertical="center"/>
    </xf>
    <xf numFmtId="0" fontId="3" fillId="0" borderId="0" xfId="4" applyBorder="1" applyAlignment="1">
      <alignment vertical="center"/>
    </xf>
    <xf numFmtId="0" fontId="4" fillId="0" borderId="50" xfId="4" quotePrefix="1" applyNumberFormat="1" applyFont="1" applyBorder="1" applyAlignment="1">
      <alignment horizontal="center" vertical="center" wrapText="1"/>
    </xf>
    <xf numFmtId="165" fontId="12" fillId="0" borderId="52" xfId="5" applyNumberFormat="1" applyFont="1" applyBorder="1" applyAlignment="1">
      <alignment horizontal="center" vertical="center" wrapText="1"/>
    </xf>
    <xf numFmtId="1" fontId="12" fillId="0" borderId="52" xfId="4" applyNumberFormat="1" applyFont="1" applyBorder="1" applyAlignment="1">
      <alignment horizontal="right" vertical="center" wrapText="1"/>
    </xf>
    <xf numFmtId="0" fontId="15" fillId="0" borderId="52" xfId="4" applyNumberFormat="1" applyFont="1" applyBorder="1" applyAlignment="1">
      <alignment vertical="center" wrapText="1"/>
    </xf>
    <xf numFmtId="1" fontId="12" fillId="0" borderId="54" xfId="4" applyNumberFormat="1" applyFont="1" applyBorder="1" applyAlignment="1">
      <alignment horizontal="right" vertical="center" wrapText="1"/>
    </xf>
    <xf numFmtId="0" fontId="14" fillId="0" borderId="55" xfId="4" quotePrefix="1" applyNumberFormat="1" applyFont="1" applyBorder="1" applyAlignment="1">
      <alignment horizontal="center" vertical="center" wrapText="1"/>
    </xf>
    <xf numFmtId="165" fontId="14" fillId="0" borderId="14" xfId="5" applyNumberFormat="1" applyFont="1" applyBorder="1" applyAlignment="1">
      <alignment horizontal="center" vertical="center" wrapText="1"/>
    </xf>
    <xf numFmtId="1" fontId="14" fillId="0" borderId="14" xfId="4" applyNumberFormat="1" applyFont="1" applyBorder="1" applyAlignment="1">
      <alignment horizontal="right" vertical="center" wrapText="1"/>
    </xf>
    <xf numFmtId="0" fontId="15" fillId="0" borderId="14" xfId="4" applyNumberFormat="1" applyFont="1" applyBorder="1" applyAlignment="1">
      <alignment vertical="center" wrapText="1"/>
    </xf>
    <xf numFmtId="1" fontId="14" fillId="0" borderId="44" xfId="4" applyNumberFormat="1" applyFont="1" applyBorder="1" applyAlignment="1">
      <alignment horizontal="right" vertical="center" wrapText="1"/>
    </xf>
    <xf numFmtId="0" fontId="3" fillId="0" borderId="0" xfId="4" applyAlignment="1">
      <alignment vertical="top"/>
    </xf>
    <xf numFmtId="166" fontId="17" fillId="0" borderId="20" xfId="4" applyNumberFormat="1" applyFont="1" applyBorder="1" applyAlignment="1">
      <alignment wrapText="1"/>
    </xf>
    <xf numFmtId="166" fontId="17" fillId="0" borderId="0" xfId="4" applyNumberFormat="1" applyFont="1" applyBorder="1" applyAlignment="1">
      <alignment wrapText="1"/>
    </xf>
    <xf numFmtId="166" fontId="17" fillId="0" borderId="23" xfId="4" applyNumberFormat="1" applyFont="1" applyBorder="1" applyAlignment="1">
      <alignment wrapText="1"/>
    </xf>
    <xf numFmtId="0" fontId="3" fillId="0" borderId="0" xfId="4" applyBorder="1" applyAlignment="1">
      <alignment vertical="top"/>
    </xf>
    <xf numFmtId="1" fontId="16" fillId="0" borderId="0" xfId="4" applyNumberFormat="1" applyFont="1" applyAlignment="1">
      <alignment horizontal="left" vertical="top"/>
    </xf>
    <xf numFmtId="166" fontId="17" fillId="0" borderId="55" xfId="4" applyNumberFormat="1" applyFont="1" applyBorder="1" applyAlignment="1">
      <alignment wrapText="1"/>
    </xf>
    <xf numFmtId="166" fontId="17" fillId="0" borderId="14" xfId="4" applyNumberFormat="1" applyFont="1" applyBorder="1" applyAlignment="1">
      <alignment wrapText="1"/>
    </xf>
    <xf numFmtId="166" fontId="17" fillId="0" borderId="44" xfId="4" applyNumberFormat="1" applyFont="1" applyBorder="1" applyAlignment="1">
      <alignment wrapText="1"/>
    </xf>
    <xf numFmtId="1" fontId="16" fillId="0" borderId="0" xfId="4" applyNumberFormat="1" applyFont="1" applyAlignment="1">
      <alignment horizontal="left"/>
    </xf>
    <xf numFmtId="0" fontId="5" fillId="0" borderId="0" xfId="4" applyFont="1" applyAlignment="1">
      <alignment vertical="center"/>
    </xf>
    <xf numFmtId="2" fontId="5" fillId="0" borderId="0" xfId="4" applyNumberFormat="1" applyFont="1" applyAlignment="1">
      <alignment vertical="center"/>
    </xf>
    <xf numFmtId="3" fontId="5" fillId="0" borderId="0" xfId="4" applyNumberFormat="1" applyFont="1" applyAlignment="1">
      <alignment vertical="center"/>
    </xf>
    <xf numFmtId="1" fontId="5" fillId="0" borderId="0" xfId="4" applyNumberFormat="1" applyFont="1" applyAlignment="1">
      <alignment vertical="center"/>
    </xf>
    <xf numFmtId="167" fontId="5" fillId="0" borderId="0" xfId="4" applyNumberFormat="1" applyFont="1" applyAlignment="1">
      <alignment vertical="center"/>
    </xf>
    <xf numFmtId="0" fontId="5" fillId="0" borderId="0" xfId="4" applyFont="1" applyBorder="1" applyAlignment="1">
      <alignment vertical="center"/>
    </xf>
    <xf numFmtId="2" fontId="5" fillId="0" borderId="0" xfId="4" applyNumberFormat="1" applyFont="1" applyAlignment="1">
      <alignment horizontal="left" vertical="center"/>
    </xf>
    <xf numFmtId="0" fontId="5" fillId="0" borderId="0" xfId="4" applyFont="1" applyAlignment="1"/>
    <xf numFmtId="2" fontId="8" fillId="0" borderId="0" xfId="4" applyNumberFormat="1" applyFont="1" applyBorder="1" applyAlignment="1">
      <alignment horizontal="right"/>
    </xf>
    <xf numFmtId="3" fontId="5" fillId="0" borderId="0" xfId="4" applyNumberFormat="1" applyFont="1" applyAlignment="1"/>
    <xf numFmtId="2" fontId="5" fillId="0" borderId="0" xfId="4" applyNumberFormat="1" applyFont="1" applyAlignment="1"/>
    <xf numFmtId="1" fontId="5" fillId="0" borderId="0" xfId="4" applyNumberFormat="1" applyFont="1" applyAlignment="1"/>
    <xf numFmtId="167" fontId="5" fillId="0" borderId="0" xfId="4" applyNumberFormat="1" applyFont="1" applyAlignment="1"/>
    <xf numFmtId="2" fontId="8" fillId="0" borderId="0" xfId="4" applyNumberFormat="1" applyFont="1" applyBorder="1" applyAlignment="1">
      <alignment horizontal="left"/>
    </xf>
    <xf numFmtId="1" fontId="5" fillId="0" borderId="0" xfId="4" applyNumberFormat="1" applyFont="1" applyAlignment="1">
      <alignment horizontal="center"/>
    </xf>
    <xf numFmtId="0" fontId="5" fillId="0" borderId="0" xfId="4" applyFont="1" applyBorder="1" applyAlignment="1"/>
    <xf numFmtId="49" fontId="7" fillId="0" borderId="0" xfId="4" applyNumberFormat="1" applyFont="1" applyAlignment="1">
      <alignment horizontal="right"/>
    </xf>
    <xf numFmtId="3" fontId="7" fillId="0" borderId="0" xfId="4" applyNumberFormat="1" applyFont="1" applyAlignment="1"/>
    <xf numFmtId="2" fontId="7" fillId="0" borderId="0" xfId="4" applyNumberFormat="1" applyFont="1" applyAlignment="1"/>
    <xf numFmtId="1" fontId="7" fillId="0" borderId="0" xfId="4" applyNumberFormat="1" applyFont="1" applyAlignment="1"/>
    <xf numFmtId="167" fontId="7" fillId="0" borderId="0" xfId="4" applyNumberFormat="1" applyFont="1" applyAlignment="1"/>
    <xf numFmtId="49" fontId="8" fillId="0" borderId="0" xfId="4" applyNumberFormat="1" applyFont="1" applyAlignment="1">
      <alignment horizontal="left"/>
    </xf>
    <xf numFmtId="1" fontId="7" fillId="0" borderId="0" xfId="4" applyNumberFormat="1" applyFont="1" applyAlignment="1">
      <alignment horizontal="center"/>
    </xf>
    <xf numFmtId="0" fontId="7" fillId="0" borderId="0" xfId="4" applyFont="1" applyBorder="1" applyAlignment="1"/>
    <xf numFmtId="0" fontId="8" fillId="0" borderId="14" xfId="4" applyFont="1" applyBorder="1" applyAlignment="1">
      <alignment horizontal="right"/>
    </xf>
    <xf numFmtId="0" fontId="4" fillId="0" borderId="58" xfId="4" quotePrefix="1" applyNumberFormat="1" applyFont="1" applyBorder="1" applyAlignment="1">
      <alignment horizontal="left" vertical="center"/>
    </xf>
    <xf numFmtId="0" fontId="7" fillId="0" borderId="15" xfId="4" quotePrefix="1" applyNumberFormat="1" applyFont="1" applyBorder="1" applyAlignment="1">
      <alignment horizontal="right" vertical="center"/>
    </xf>
    <xf numFmtId="2" fontId="7" fillId="0" borderId="17" xfId="4" quotePrefix="1" applyNumberFormat="1" applyFont="1" applyBorder="1" applyAlignment="1">
      <alignment horizontal="right" vertical="center"/>
    </xf>
    <xf numFmtId="167" fontId="7" fillId="0" borderId="18" xfId="4" quotePrefix="1" applyNumberFormat="1" applyFont="1" applyBorder="1" applyAlignment="1">
      <alignment horizontal="right" vertical="center"/>
    </xf>
    <xf numFmtId="0" fontId="7" fillId="0" borderId="16" xfId="4" quotePrefix="1" applyNumberFormat="1" applyFont="1" applyBorder="1" applyAlignment="1">
      <alignment horizontal="right" vertical="center"/>
    </xf>
    <xf numFmtId="2" fontId="7" fillId="0" borderId="18" xfId="4" quotePrefix="1" applyNumberFormat="1" applyFont="1" applyBorder="1" applyAlignment="1">
      <alignment horizontal="right" vertical="center"/>
    </xf>
    <xf numFmtId="3" fontId="7" fillId="0" borderId="19" xfId="4" quotePrefix="1" applyNumberFormat="1" applyFont="1" applyBorder="1" applyAlignment="1">
      <alignment horizontal="right" vertical="center"/>
    </xf>
    <xf numFmtId="1" fontId="7" fillId="0" borderId="16" xfId="4" quotePrefix="1" applyNumberFormat="1" applyFont="1" applyBorder="1" applyAlignment="1">
      <alignment horizontal="right" vertical="center"/>
    </xf>
    <xf numFmtId="167" fontId="7" fillId="0" borderId="19" xfId="4" quotePrefix="1" applyNumberFormat="1" applyFont="1" applyBorder="1" applyAlignment="1">
      <alignment horizontal="right" vertical="center"/>
    </xf>
    <xf numFmtId="167" fontId="7" fillId="0" borderId="17" xfId="4" quotePrefix="1" applyNumberFormat="1" applyFont="1" applyBorder="1" applyAlignment="1">
      <alignment horizontal="right" vertical="center"/>
    </xf>
    <xf numFmtId="1" fontId="7" fillId="0" borderId="15" xfId="4" quotePrefix="1" applyNumberFormat="1" applyFont="1" applyBorder="1" applyAlignment="1">
      <alignment horizontal="right" vertical="center"/>
    </xf>
    <xf numFmtId="0" fontId="7" fillId="0" borderId="16" xfId="4" applyFont="1" applyBorder="1" applyAlignment="1">
      <alignment horizontal="right" vertical="center"/>
    </xf>
    <xf numFmtId="2" fontId="7" fillId="0" borderId="17" xfId="4" applyNumberFormat="1" applyFont="1" applyBorder="1" applyAlignment="1">
      <alignment horizontal="right" vertical="center"/>
    </xf>
    <xf numFmtId="0" fontId="7" fillId="0" borderId="15" xfId="4" quotePrefix="1" applyNumberFormat="1" applyFont="1" applyBorder="1" applyAlignment="1">
      <alignment horizontal="center" vertical="center"/>
    </xf>
    <xf numFmtId="0" fontId="7" fillId="0" borderId="17" xfId="4" quotePrefix="1" applyNumberFormat="1" applyFont="1" applyBorder="1" applyAlignment="1">
      <alignment vertical="center"/>
    </xf>
    <xf numFmtId="166" fontId="7" fillId="0" borderId="19" xfId="4" quotePrefix="1" applyNumberFormat="1" applyFont="1" applyBorder="1" applyAlignment="1">
      <alignment horizontal="right" vertical="center"/>
    </xf>
    <xf numFmtId="165" fontId="7" fillId="0" borderId="17" xfId="5" quotePrefix="1" applyNumberFormat="1" applyFont="1" applyBorder="1" applyAlignment="1">
      <alignment vertical="center"/>
    </xf>
    <xf numFmtId="0" fontId="8" fillId="0" borderId="17" xfId="4" quotePrefix="1" applyNumberFormat="1" applyFont="1" applyBorder="1" applyAlignment="1">
      <alignment vertical="center"/>
    </xf>
    <xf numFmtId="1" fontId="7" fillId="0" borderId="17" xfId="4" quotePrefix="1" applyNumberFormat="1" applyFont="1" applyBorder="1" applyAlignment="1">
      <alignment horizontal="right" vertical="center"/>
    </xf>
    <xf numFmtId="1" fontId="7" fillId="0" borderId="19" xfId="4" applyNumberFormat="1" applyFont="1" applyBorder="1" applyAlignment="1">
      <alignment horizontal="center" vertical="center"/>
    </xf>
    <xf numFmtId="0" fontId="7" fillId="0" borderId="0" xfId="4" quotePrefix="1" applyNumberFormat="1" applyFont="1" applyBorder="1" applyAlignment="1">
      <alignment vertical="center"/>
    </xf>
    <xf numFmtId="0" fontId="4" fillId="0" borderId="59" xfId="4" quotePrefix="1" applyNumberFormat="1" applyFont="1" applyBorder="1" applyAlignment="1">
      <alignment horizontal="left" vertical="center"/>
    </xf>
    <xf numFmtId="0" fontId="7" fillId="0" borderId="20" xfId="4" quotePrefix="1" applyNumberFormat="1" applyFont="1" applyBorder="1" applyAlignment="1">
      <alignment horizontal="right" vertical="center"/>
    </xf>
    <xf numFmtId="2" fontId="7" fillId="0" borderId="0" xfId="4" quotePrefix="1" applyNumberFormat="1" applyFont="1" applyBorder="1" applyAlignment="1">
      <alignment horizontal="right" vertical="center"/>
    </xf>
    <xf numFmtId="167" fontId="7" fillId="0" borderId="22" xfId="4" quotePrefix="1" applyNumberFormat="1" applyFont="1" applyBorder="1" applyAlignment="1">
      <alignment horizontal="right" vertical="center"/>
    </xf>
    <xf numFmtId="0" fontId="7" fillId="0" borderId="21" xfId="4" quotePrefix="1" applyNumberFormat="1" applyFont="1" applyBorder="1" applyAlignment="1">
      <alignment horizontal="right" vertical="center"/>
    </xf>
    <xf numFmtId="2" fontId="7" fillId="0" borderId="22" xfId="4" quotePrefix="1" applyNumberFormat="1" applyFont="1" applyBorder="1" applyAlignment="1">
      <alignment horizontal="right" vertical="center"/>
    </xf>
    <xf numFmtId="3" fontId="7" fillId="0" borderId="23" xfId="4" quotePrefix="1" applyNumberFormat="1" applyFont="1" applyBorder="1" applyAlignment="1">
      <alignment horizontal="right" vertical="center"/>
    </xf>
    <xf numFmtId="1" fontId="7" fillId="0" borderId="21" xfId="4" quotePrefix="1" applyNumberFormat="1" applyFont="1" applyBorder="1" applyAlignment="1">
      <alignment horizontal="right" vertical="center"/>
    </xf>
    <xf numFmtId="167" fontId="7" fillId="0" borderId="23" xfId="4" quotePrefix="1" applyNumberFormat="1" applyFont="1" applyBorder="1" applyAlignment="1">
      <alignment horizontal="right" vertical="center"/>
    </xf>
    <xf numFmtId="167" fontId="7" fillId="0" borderId="0" xfId="4" quotePrefix="1" applyNumberFormat="1" applyFont="1" applyBorder="1" applyAlignment="1">
      <alignment horizontal="right" vertical="center"/>
    </xf>
    <xf numFmtId="1" fontId="7" fillId="0" borderId="20" xfId="4" quotePrefix="1" applyNumberFormat="1" applyFont="1" applyBorder="1" applyAlignment="1">
      <alignment horizontal="right" vertical="center"/>
    </xf>
    <xf numFmtId="0" fontId="7" fillId="0" borderId="20" xfId="4" quotePrefix="1" applyNumberFormat="1" applyFont="1" applyBorder="1" applyAlignment="1">
      <alignment horizontal="center" vertical="center"/>
    </xf>
    <xf numFmtId="166" fontId="7" fillId="0" borderId="23" xfId="4" quotePrefix="1" applyNumberFormat="1" applyFont="1" applyBorder="1" applyAlignment="1">
      <alignment horizontal="right" vertical="center"/>
    </xf>
    <xf numFmtId="1" fontId="7" fillId="0" borderId="23" xfId="4" applyNumberFormat="1" applyFont="1" applyBorder="1" applyAlignment="1">
      <alignment horizontal="center" vertical="center"/>
    </xf>
    <xf numFmtId="0" fontId="7" fillId="0" borderId="0" xfId="4" quotePrefix="1" applyNumberFormat="1" applyFont="1" applyBorder="1" applyAlignment="1">
      <alignment horizontal="right" vertical="center"/>
    </xf>
    <xf numFmtId="0" fontId="7" fillId="0" borderId="0" xfId="4" applyNumberFormat="1" applyFont="1" applyBorder="1" applyAlignment="1">
      <alignment horizontal="right" vertical="center"/>
    </xf>
    <xf numFmtId="0" fontId="7" fillId="0" borderId="0" xfId="4" applyFont="1" applyAlignment="1">
      <alignment horizontal="right" vertical="center"/>
    </xf>
    <xf numFmtId="2" fontId="7" fillId="0" borderId="0" xfId="4" applyNumberFormat="1" applyFont="1" applyBorder="1" applyAlignment="1">
      <alignment horizontal="right" vertical="center"/>
    </xf>
    <xf numFmtId="2" fontId="7" fillId="0" borderId="0" xfId="4" applyNumberFormat="1" applyFont="1" applyAlignment="1">
      <alignment vertical="center"/>
    </xf>
    <xf numFmtId="1" fontId="7" fillId="0" borderId="20" xfId="4" quotePrefix="1" applyNumberFormat="1" applyFont="1" applyBorder="1" applyAlignment="1">
      <alignment horizontal="center" vertical="center"/>
    </xf>
    <xf numFmtId="1" fontId="7" fillId="0" borderId="0" xfId="4" quotePrefix="1" applyNumberFormat="1" applyFont="1" applyBorder="1" applyAlignment="1">
      <alignment vertical="center"/>
    </xf>
    <xf numFmtId="0" fontId="7" fillId="0" borderId="0" xfId="4" applyNumberFormat="1" applyFont="1" applyBorder="1" applyAlignment="1">
      <alignment vertical="center"/>
    </xf>
    <xf numFmtId="0" fontId="12" fillId="0" borderId="0" xfId="4" applyFont="1" applyBorder="1" applyAlignment="1">
      <alignment vertical="top" wrapText="1"/>
    </xf>
    <xf numFmtId="0" fontId="12" fillId="0" borderId="59" xfId="4" applyNumberFormat="1" applyFont="1" applyBorder="1" applyAlignment="1">
      <alignment vertical="top" wrapText="1"/>
    </xf>
    <xf numFmtId="167" fontId="12" fillId="0" borderId="20" xfId="4" applyNumberFormat="1" applyFont="1" applyBorder="1" applyAlignment="1">
      <alignment vertical="top" wrapText="1"/>
    </xf>
    <xf numFmtId="167" fontId="12" fillId="0" borderId="0" xfId="4" applyNumberFormat="1" applyFont="1" applyBorder="1" applyAlignment="1">
      <alignment vertical="top" wrapText="1"/>
    </xf>
    <xf numFmtId="167" fontId="12" fillId="0" borderId="22" xfId="4" applyNumberFormat="1" applyFont="1" applyBorder="1" applyAlignment="1">
      <alignment vertical="top" wrapText="1"/>
    </xf>
    <xf numFmtId="2" fontId="12" fillId="0" borderId="21" xfId="4" applyNumberFormat="1" applyFont="1" applyBorder="1" applyAlignment="1">
      <alignment vertical="top" wrapText="1"/>
    </xf>
    <xf numFmtId="2" fontId="12" fillId="0" borderId="0" xfId="4" applyNumberFormat="1" applyFont="1" applyBorder="1" applyAlignment="1">
      <alignment vertical="top" wrapText="1"/>
    </xf>
    <xf numFmtId="2" fontId="12" fillId="0" borderId="22" xfId="4" applyNumberFormat="1" applyFont="1" applyBorder="1" applyAlignment="1">
      <alignment vertical="top" wrapText="1"/>
    </xf>
    <xf numFmtId="3" fontId="12" fillId="0" borderId="21" xfId="4" applyNumberFormat="1" applyFont="1" applyBorder="1" applyAlignment="1">
      <alignment vertical="top" wrapText="1"/>
    </xf>
    <xf numFmtId="3" fontId="12" fillId="0" borderId="0" xfId="4" applyNumberFormat="1" applyFont="1" applyBorder="1" applyAlignment="1">
      <alignment vertical="top" wrapText="1"/>
    </xf>
    <xf numFmtId="3" fontId="12" fillId="0" borderId="23" xfId="4" applyNumberFormat="1" applyFont="1" applyBorder="1" applyAlignment="1">
      <alignment vertical="top" wrapText="1"/>
    </xf>
    <xf numFmtId="2" fontId="12" fillId="0" borderId="20" xfId="4" applyNumberFormat="1" applyFont="1" applyBorder="1" applyAlignment="1">
      <alignment vertical="top" wrapText="1"/>
    </xf>
    <xf numFmtId="167" fontId="12" fillId="0" borderId="21" xfId="4" applyNumberFormat="1" applyFont="1" applyBorder="1" applyAlignment="1">
      <alignment vertical="top" wrapText="1"/>
    </xf>
    <xf numFmtId="167" fontId="12" fillId="0" borderId="23" xfId="4" applyNumberFormat="1" applyFont="1" applyBorder="1" applyAlignment="1">
      <alignment vertical="top" wrapText="1"/>
    </xf>
    <xf numFmtId="0" fontId="12" fillId="0" borderId="0" xfId="4" applyNumberFormat="1" applyFont="1" applyBorder="1" applyAlignment="1">
      <alignment vertical="top" wrapText="1"/>
    </xf>
    <xf numFmtId="1" fontId="12" fillId="0" borderId="23" xfId="4" applyNumberFormat="1" applyFont="1" applyBorder="1" applyAlignment="1">
      <alignment vertical="top" wrapText="1"/>
    </xf>
    <xf numFmtId="0" fontId="12" fillId="0" borderId="20" xfId="4" applyNumberFormat="1" applyFont="1" applyBorder="1" applyAlignment="1">
      <alignment vertical="top" wrapText="1"/>
    </xf>
    <xf numFmtId="166" fontId="12" fillId="0" borderId="23" xfId="4" applyNumberFormat="1" applyFont="1" applyBorder="1" applyAlignment="1">
      <alignment vertical="top" wrapText="1"/>
    </xf>
    <xf numFmtId="165" fontId="12" fillId="0" borderId="0" xfId="5" applyNumberFormat="1" applyFont="1" applyBorder="1" applyAlignment="1">
      <alignment vertical="top" wrapText="1"/>
    </xf>
    <xf numFmtId="0" fontId="14" fillId="0" borderId="0" xfId="4" applyNumberFormat="1" applyFont="1" applyBorder="1" applyAlignment="1">
      <alignment vertical="top" wrapText="1"/>
    </xf>
    <xf numFmtId="1" fontId="12" fillId="0" borderId="0" xfId="4" applyNumberFormat="1" applyFont="1" applyBorder="1" applyAlignment="1">
      <alignment vertical="top" wrapText="1"/>
    </xf>
    <xf numFmtId="0" fontId="12" fillId="0" borderId="0" xfId="4" applyFont="1" applyBorder="1" applyAlignment="1">
      <alignment vertical="center" wrapText="1"/>
    </xf>
    <xf numFmtId="0" fontId="12" fillId="0" borderId="59" xfId="4" applyNumberFormat="1" applyFont="1" applyBorder="1" applyAlignment="1">
      <alignment vertical="center" wrapText="1"/>
    </xf>
    <xf numFmtId="167" fontId="12" fillId="0" borderId="20" xfId="4" applyNumberFormat="1" applyFont="1" applyBorder="1" applyAlignment="1">
      <alignment vertical="center" wrapText="1"/>
    </xf>
    <xf numFmtId="167" fontId="12" fillId="0" borderId="0" xfId="4" applyNumberFormat="1" applyFont="1" applyBorder="1" applyAlignment="1">
      <alignment vertical="center" wrapText="1"/>
    </xf>
    <xf numFmtId="167" fontId="12" fillId="0" borderId="22" xfId="4" applyNumberFormat="1" applyFont="1" applyBorder="1" applyAlignment="1">
      <alignment vertical="center" wrapText="1"/>
    </xf>
    <xf numFmtId="2" fontId="12" fillId="0" borderId="21" xfId="4" applyNumberFormat="1" applyFont="1" applyBorder="1" applyAlignment="1">
      <alignment vertical="center" wrapText="1"/>
    </xf>
    <xf numFmtId="2" fontId="12" fillId="0" borderId="0" xfId="4" applyNumberFormat="1" applyFont="1" applyBorder="1" applyAlignment="1">
      <alignment vertical="center" wrapText="1"/>
    </xf>
    <xf numFmtId="2" fontId="12" fillId="0" borderId="22" xfId="4" applyNumberFormat="1" applyFont="1" applyBorder="1" applyAlignment="1">
      <alignment vertical="center" wrapText="1"/>
    </xf>
    <xf numFmtId="3" fontId="12" fillId="0" borderId="21" xfId="4" applyNumberFormat="1" applyFont="1" applyBorder="1" applyAlignment="1">
      <alignment vertical="center" wrapText="1"/>
    </xf>
    <xf numFmtId="3" fontId="12" fillId="0" borderId="0" xfId="4" applyNumberFormat="1" applyFont="1" applyBorder="1" applyAlignment="1">
      <alignment vertical="center" wrapText="1"/>
    </xf>
    <xf numFmtId="3" fontId="12" fillId="0" borderId="23" xfId="4" applyNumberFormat="1" applyFont="1" applyBorder="1" applyAlignment="1">
      <alignment vertical="center" wrapText="1"/>
    </xf>
    <xf numFmtId="2" fontId="12" fillId="0" borderId="20" xfId="4" applyNumberFormat="1" applyFont="1" applyBorder="1" applyAlignment="1">
      <alignment vertical="center" wrapText="1"/>
    </xf>
    <xf numFmtId="167" fontId="12" fillId="0" borderId="21" xfId="4" applyNumberFormat="1" applyFont="1" applyBorder="1" applyAlignment="1">
      <alignment vertical="center" wrapText="1"/>
    </xf>
    <xf numFmtId="167" fontId="12" fillId="0" borderId="23" xfId="4" applyNumberFormat="1" applyFont="1" applyBorder="1" applyAlignment="1">
      <alignment vertical="center" wrapText="1"/>
    </xf>
    <xf numFmtId="0" fontId="12" fillId="0" borderId="0" xfId="4" applyNumberFormat="1" applyFont="1" applyBorder="1" applyAlignment="1">
      <alignment vertical="center" wrapText="1"/>
    </xf>
    <xf numFmtId="1" fontId="12" fillId="0" borderId="23" xfId="4" applyNumberFormat="1" applyFont="1" applyBorder="1" applyAlignment="1">
      <alignment vertical="center" wrapText="1"/>
    </xf>
    <xf numFmtId="0" fontId="12" fillId="0" borderId="20" xfId="4" applyNumberFormat="1" applyFont="1" applyBorder="1" applyAlignment="1">
      <alignment vertical="center" wrapText="1"/>
    </xf>
    <xf numFmtId="166" fontId="12" fillId="0" borderId="23" xfId="4" applyNumberFormat="1" applyFont="1" applyBorder="1" applyAlignment="1">
      <alignment vertical="center" wrapText="1"/>
    </xf>
    <xf numFmtId="165" fontId="12" fillId="0" borderId="0" xfId="5" applyNumberFormat="1" applyFont="1" applyBorder="1" applyAlignment="1">
      <alignment vertical="center" wrapText="1"/>
    </xf>
    <xf numFmtId="0" fontId="14" fillId="0" borderId="0" xfId="4" applyNumberFormat="1" applyFont="1" applyBorder="1" applyAlignment="1">
      <alignment vertical="center" wrapText="1"/>
    </xf>
    <xf numFmtId="1" fontId="12" fillId="0" borderId="0" xfId="4" applyNumberFormat="1" applyFont="1" applyBorder="1" applyAlignment="1">
      <alignment vertical="center" wrapText="1"/>
    </xf>
    <xf numFmtId="0" fontId="4" fillId="0" borderId="0" xfId="4" applyFont="1" applyBorder="1" applyAlignment="1">
      <alignment horizontal="center" vertical="center" wrapText="1"/>
    </xf>
    <xf numFmtId="0" fontId="4" fillId="0" borderId="15" xfId="4" applyNumberFormat="1" applyFont="1" applyBorder="1" applyAlignment="1">
      <alignment horizontal="center" vertical="center" wrapText="1"/>
    </xf>
    <xf numFmtId="0" fontId="4" fillId="0" borderId="42" xfId="4" applyNumberFormat="1" applyFont="1" applyBorder="1" applyAlignment="1">
      <alignment horizontal="center" vertical="center" wrapText="1"/>
    </xf>
    <xf numFmtId="1" fontId="4" fillId="0" borderId="42" xfId="4" applyNumberFormat="1" applyFont="1" applyBorder="1" applyAlignment="1">
      <alignment horizontal="center" vertical="center" wrapText="1"/>
    </xf>
    <xf numFmtId="1" fontId="4" fillId="0" borderId="43" xfId="4" applyNumberFormat="1" applyFont="1" applyBorder="1" applyAlignment="1">
      <alignment horizontal="center" vertical="center" wrapText="1"/>
    </xf>
    <xf numFmtId="0" fontId="4" fillId="0" borderId="60" xfId="4" applyNumberFormat="1" applyFont="1" applyBorder="1" applyAlignment="1">
      <alignment horizontal="center" vertical="center" wrapText="1"/>
    </xf>
    <xf numFmtId="1" fontId="4" fillId="0" borderId="16" xfId="4" applyNumberFormat="1" applyFont="1" applyBorder="1" applyAlignment="1">
      <alignment horizontal="center" vertical="center" wrapText="1"/>
    </xf>
    <xf numFmtId="167" fontId="4" fillId="0" borderId="42" xfId="4" applyNumberFormat="1" applyFont="1" applyBorder="1" applyAlignment="1">
      <alignment horizontal="center" vertical="center" wrapText="1"/>
    </xf>
    <xf numFmtId="1" fontId="4" fillId="0" borderId="19" xfId="4" applyNumberFormat="1" applyFont="1" applyBorder="1" applyAlignment="1">
      <alignment horizontal="center" vertical="center" wrapText="1"/>
    </xf>
    <xf numFmtId="0" fontId="9" fillId="0" borderId="15" xfId="4" applyNumberFormat="1" applyFont="1" applyBorder="1" applyAlignment="1">
      <alignment horizontal="center" vertical="center" wrapText="1"/>
    </xf>
    <xf numFmtId="0" fontId="9" fillId="0" borderId="42" xfId="4" applyNumberFormat="1" applyFont="1" applyBorder="1" applyAlignment="1">
      <alignment horizontal="center" vertical="center" wrapText="1"/>
    </xf>
    <xf numFmtId="166" fontId="9" fillId="0" borderId="19" xfId="4" applyNumberFormat="1" applyFont="1" applyBorder="1" applyAlignment="1">
      <alignment horizontal="center" vertical="center" wrapText="1"/>
    </xf>
    <xf numFmtId="165" fontId="12" fillId="0" borderId="15" xfId="5" applyNumberFormat="1" applyFont="1" applyBorder="1" applyAlignment="1">
      <alignment horizontal="center" vertical="center" wrapText="1"/>
    </xf>
    <xf numFmtId="1" fontId="12" fillId="0" borderId="42" xfId="4" applyNumberFormat="1" applyFont="1" applyBorder="1" applyAlignment="1">
      <alignment horizontal="right" vertical="center" wrapText="1"/>
    </xf>
    <xf numFmtId="1" fontId="12" fillId="0" borderId="19" xfId="4" applyNumberFormat="1" applyFont="1" applyBorder="1" applyAlignment="1">
      <alignment horizontal="center" vertical="center" wrapText="1"/>
    </xf>
    <xf numFmtId="0" fontId="8" fillId="0" borderId="0" xfId="4" applyFont="1" applyBorder="1" applyAlignment="1">
      <alignment horizontal="center" vertical="center" wrapText="1"/>
    </xf>
    <xf numFmtId="0" fontId="8" fillId="0" borderId="20" xfId="4" applyNumberFormat="1" applyFont="1" applyBorder="1" applyAlignment="1">
      <alignment horizontal="center" vertical="center" wrapText="1"/>
    </xf>
    <xf numFmtId="0" fontId="8" fillId="0" borderId="12" xfId="4" applyNumberFormat="1" applyFont="1" applyBorder="1" applyAlignment="1">
      <alignment horizontal="center" vertical="center" wrapText="1"/>
    </xf>
    <xf numFmtId="1" fontId="8" fillId="0" borderId="12" xfId="4" applyNumberFormat="1" applyFont="1" applyBorder="1" applyAlignment="1">
      <alignment horizontal="center" vertical="center" wrapText="1"/>
    </xf>
    <xf numFmtId="1" fontId="8" fillId="0" borderId="45" xfId="4" applyNumberFormat="1" applyFont="1" applyBorder="1" applyAlignment="1">
      <alignment horizontal="center" vertical="center" wrapText="1"/>
    </xf>
    <xf numFmtId="0" fontId="8" fillId="0" borderId="62" xfId="4" applyNumberFormat="1" applyFont="1" applyBorder="1" applyAlignment="1">
      <alignment horizontal="center" vertical="center" wrapText="1"/>
    </xf>
    <xf numFmtId="1" fontId="8" fillId="0" borderId="47" xfId="4" applyNumberFormat="1" applyFont="1" applyBorder="1" applyAlignment="1">
      <alignment horizontal="center" vertical="center" wrapText="1"/>
    </xf>
    <xf numFmtId="167" fontId="8" fillId="0" borderId="12" xfId="4" applyNumberFormat="1" applyFont="1" applyBorder="1" applyAlignment="1">
      <alignment horizontal="center" vertical="center" wrapText="1"/>
    </xf>
    <xf numFmtId="1" fontId="8" fillId="0" borderId="23" xfId="4" applyNumberFormat="1" applyFont="1" applyBorder="1" applyAlignment="1">
      <alignment horizontal="center" vertical="center" wrapText="1"/>
    </xf>
    <xf numFmtId="0" fontId="15" fillId="0" borderId="46" xfId="4" applyNumberFormat="1" applyFont="1" applyBorder="1" applyAlignment="1">
      <alignment horizontal="center" vertical="center" wrapText="1"/>
    </xf>
    <xf numFmtId="0" fontId="15" fillId="0" borderId="12" xfId="4" applyNumberFormat="1" applyFont="1" applyBorder="1" applyAlignment="1">
      <alignment horizontal="center" vertical="center" wrapText="1"/>
    </xf>
    <xf numFmtId="166" fontId="15" fillId="0" borderId="63" xfId="4" applyNumberFormat="1" applyFont="1" applyBorder="1" applyAlignment="1">
      <alignment horizontal="center" vertical="center" wrapText="1"/>
    </xf>
    <xf numFmtId="165" fontId="14" fillId="0" borderId="46" xfId="5" applyNumberFormat="1" applyFont="1" applyBorder="1" applyAlignment="1">
      <alignment horizontal="center" vertical="center" wrapText="1"/>
    </xf>
    <xf numFmtId="1" fontId="14" fillId="0" borderId="63" xfId="4" applyNumberFormat="1" applyFont="1" applyBorder="1" applyAlignment="1">
      <alignment horizontal="center" vertical="center" wrapText="1"/>
    </xf>
    <xf numFmtId="0" fontId="4" fillId="0" borderId="20" xfId="4" quotePrefix="1" applyNumberFormat="1" applyFont="1" applyBorder="1" applyAlignment="1">
      <alignment horizontal="center" vertical="center" wrapText="1"/>
    </xf>
    <xf numFmtId="165" fontId="12" fillId="0" borderId="0" xfId="5" applyNumberFormat="1" applyFont="1" applyBorder="1" applyAlignment="1">
      <alignment horizontal="center" vertical="center" wrapText="1"/>
    </xf>
    <xf numFmtId="1" fontId="12" fillId="0" borderId="0" xfId="4" applyNumberFormat="1" applyFont="1" applyBorder="1" applyAlignment="1">
      <alignment horizontal="right" vertical="center" wrapText="1"/>
    </xf>
    <xf numFmtId="1" fontId="12" fillId="0" borderId="23" xfId="4" applyNumberFormat="1" applyFont="1" applyBorder="1" applyAlignment="1">
      <alignment horizontal="center" vertical="center" wrapText="1"/>
    </xf>
    <xf numFmtId="0" fontId="14" fillId="0" borderId="0" xfId="4" applyFont="1" applyBorder="1" applyAlignment="1">
      <alignment horizontal="center" vertical="center" wrapText="1"/>
    </xf>
    <xf numFmtId="0" fontId="14" fillId="0" borderId="20" xfId="4" quotePrefix="1" applyNumberFormat="1" applyFont="1" applyBorder="1" applyAlignment="1">
      <alignment horizontal="center" vertical="center" wrapText="1"/>
    </xf>
    <xf numFmtId="165" fontId="14" fillId="0" borderId="0" xfId="5" applyNumberFormat="1" applyFont="1" applyBorder="1" applyAlignment="1">
      <alignment horizontal="center" vertical="center" wrapText="1"/>
    </xf>
    <xf numFmtId="1" fontId="14" fillId="0" borderId="0" xfId="4" applyNumberFormat="1" applyFont="1" applyBorder="1" applyAlignment="1">
      <alignment horizontal="right" vertical="center" wrapText="1"/>
    </xf>
    <xf numFmtId="1" fontId="14" fillId="0" borderId="23" xfId="4" applyNumberFormat="1" applyFont="1" applyBorder="1" applyAlignment="1">
      <alignment horizontal="center" vertical="center" wrapText="1"/>
    </xf>
    <xf numFmtId="0" fontId="16" fillId="0" borderId="0" xfId="4" applyFont="1" applyBorder="1" applyAlignment="1">
      <alignment horizontal="center" vertical="center" wrapText="1"/>
    </xf>
    <xf numFmtId="0" fontId="16" fillId="0" borderId="55" xfId="4" quotePrefix="1" applyNumberFormat="1" applyFont="1" applyBorder="1" applyAlignment="1">
      <alignment horizontal="center" vertical="center" wrapText="1"/>
    </xf>
    <xf numFmtId="0" fontId="16" fillId="0" borderId="64" xfId="4" quotePrefix="1" applyNumberFormat="1" applyFont="1" applyBorder="1" applyAlignment="1">
      <alignment horizontal="center" vertical="center" wrapText="1"/>
    </xf>
    <xf numFmtId="2" fontId="16" fillId="0" borderId="64" xfId="4" quotePrefix="1" applyNumberFormat="1" applyFont="1" applyBorder="1" applyAlignment="1">
      <alignment horizontal="center" vertical="center" wrapText="1"/>
    </xf>
    <xf numFmtId="2" fontId="15" fillId="0" borderId="64" xfId="4" applyNumberFormat="1" applyFont="1" applyBorder="1" applyAlignment="1">
      <alignment vertical="center" wrapText="1"/>
    </xf>
    <xf numFmtId="2" fontId="15" fillId="0" borderId="14" xfId="4" applyNumberFormat="1" applyFont="1" applyBorder="1" applyAlignment="1">
      <alignment vertical="center" wrapText="1"/>
    </xf>
    <xf numFmtId="1" fontId="16" fillId="0" borderId="64" xfId="4" quotePrefix="1" applyNumberFormat="1" applyFont="1" applyBorder="1" applyAlignment="1">
      <alignment horizontal="center" vertical="center" wrapText="1"/>
    </xf>
    <xf numFmtId="0" fontId="15" fillId="0" borderId="64" xfId="4" applyNumberFormat="1" applyFont="1" applyBorder="1" applyAlignment="1">
      <alignment vertical="center" wrapText="1"/>
    </xf>
    <xf numFmtId="0" fontId="15" fillId="0" borderId="64" xfId="4" quotePrefix="1" applyNumberFormat="1" applyFont="1" applyBorder="1" applyAlignment="1">
      <alignment vertical="center" wrapText="1"/>
    </xf>
    <xf numFmtId="1" fontId="16" fillId="0" borderId="64" xfId="4" quotePrefix="1" applyNumberFormat="1" applyFont="1" applyBorder="1" applyAlignment="1">
      <alignment vertical="center" wrapText="1"/>
    </xf>
    <xf numFmtId="167" fontId="16" fillId="0" borderId="64" xfId="4" applyNumberFormat="1" applyFont="1" applyBorder="1" applyAlignment="1">
      <alignment vertical="center" wrapText="1"/>
    </xf>
    <xf numFmtId="165" fontId="16" fillId="0" borderId="14" xfId="5" quotePrefix="1" applyNumberFormat="1" applyFont="1" applyBorder="1" applyAlignment="1">
      <alignment horizontal="center" vertical="center" wrapText="1"/>
    </xf>
    <xf numFmtId="0" fontId="16" fillId="0" borderId="14" xfId="4" quotePrefix="1" applyNumberFormat="1" applyFont="1" applyBorder="1" applyAlignment="1">
      <alignment horizontal="center" vertical="center" wrapText="1"/>
    </xf>
    <xf numFmtId="1" fontId="16" fillId="0" borderId="14" xfId="4" quotePrefix="1" applyNumberFormat="1" applyFont="1" applyBorder="1" applyAlignment="1">
      <alignment horizontal="right" vertical="center" wrapText="1"/>
    </xf>
    <xf numFmtId="1" fontId="16" fillId="0" borderId="44" xfId="4" applyNumberFormat="1" applyFont="1" applyBorder="1" applyAlignment="1">
      <alignment horizontal="center" vertical="center" wrapText="1"/>
    </xf>
    <xf numFmtId="0" fontId="16" fillId="0" borderId="0" xfId="4" quotePrefix="1" applyNumberFormat="1" applyFont="1" applyBorder="1" applyAlignment="1">
      <alignment horizontal="center" vertical="center" wrapText="1"/>
    </xf>
    <xf numFmtId="0" fontId="16" fillId="0" borderId="0" xfId="4" applyFont="1" applyAlignment="1">
      <alignment vertical="top"/>
    </xf>
    <xf numFmtId="0" fontId="15" fillId="0" borderId="0" xfId="4" applyFont="1" applyAlignment="1">
      <alignment vertical="top"/>
    </xf>
    <xf numFmtId="1" fontId="16" fillId="0" borderId="0" xfId="4" applyNumberFormat="1" applyFont="1" applyAlignment="1">
      <alignment vertical="top"/>
    </xf>
    <xf numFmtId="167" fontId="16" fillId="0" borderId="0" xfId="4" applyNumberFormat="1" applyFont="1" applyAlignment="1">
      <alignment vertical="top"/>
    </xf>
    <xf numFmtId="0" fontId="18" fillId="0" borderId="0" xfId="4" applyFont="1" applyAlignment="1">
      <alignment vertical="top"/>
    </xf>
    <xf numFmtId="0" fontId="16" fillId="0" borderId="0" xfId="4" applyFont="1" applyBorder="1" applyAlignment="1">
      <alignment vertical="top"/>
    </xf>
    <xf numFmtId="0" fontId="16" fillId="0" borderId="0" xfId="4" applyFont="1" applyAlignment="1"/>
    <xf numFmtId="0" fontId="15" fillId="0" borderId="0" xfId="4" applyFont="1" applyAlignment="1">
      <alignment horizontal="right"/>
    </xf>
    <xf numFmtId="0" fontId="15" fillId="0" borderId="0" xfId="4" applyFont="1" applyAlignment="1"/>
    <xf numFmtId="1" fontId="16" fillId="0" borderId="0" xfId="4" applyNumberFormat="1" applyFont="1" applyAlignment="1"/>
    <xf numFmtId="167" fontId="16" fillId="0" borderId="0" xfId="4" applyNumberFormat="1" applyFont="1" applyAlignment="1"/>
    <xf numFmtId="1" fontId="18" fillId="0" borderId="0" xfId="4" applyNumberFormat="1" applyFont="1" applyAlignment="1">
      <alignment horizontal="left"/>
    </xf>
    <xf numFmtId="0" fontId="16" fillId="0" borderId="0" xfId="4" applyFont="1" applyBorder="1" applyAlignment="1"/>
    <xf numFmtId="43" fontId="7" fillId="0" borderId="0" xfId="4" applyNumberFormat="1" applyFont="1" applyAlignment="1">
      <alignment vertical="center"/>
    </xf>
    <xf numFmtId="0" fontId="7" fillId="0" borderId="66" xfId="4" applyFont="1" applyBorder="1" applyAlignment="1">
      <alignment vertical="center"/>
    </xf>
    <xf numFmtId="0" fontId="7" fillId="0" borderId="67" xfId="4" applyFont="1" applyBorder="1" applyAlignment="1">
      <alignment vertical="center"/>
    </xf>
    <xf numFmtId="43" fontId="7" fillId="0" borderId="68" xfId="5" applyFont="1" applyBorder="1" applyAlignment="1">
      <alignment horizontal="center" vertical="center"/>
    </xf>
    <xf numFmtId="0" fontId="7" fillId="0" borderId="69" xfId="4" applyFont="1" applyBorder="1" applyAlignment="1">
      <alignment vertical="center"/>
    </xf>
    <xf numFmtId="0" fontId="7" fillId="0" borderId="70" xfId="4" applyFont="1" applyBorder="1" applyAlignment="1">
      <alignment vertical="center"/>
    </xf>
    <xf numFmtId="43" fontId="7" fillId="0" borderId="71" xfId="5" applyFont="1" applyBorder="1" applyAlignment="1">
      <alignment horizontal="center" vertical="center"/>
    </xf>
    <xf numFmtId="43" fontId="7" fillId="0" borderId="72" xfId="4" applyNumberFormat="1" applyFont="1" applyBorder="1" applyAlignment="1">
      <alignment vertical="center"/>
    </xf>
    <xf numFmtId="168" fontId="1" fillId="0" borderId="0" xfId="7" applyNumberFormat="1" applyFont="1"/>
    <xf numFmtId="168" fontId="0" fillId="0" borderId="0" xfId="0" applyNumberFormat="1"/>
    <xf numFmtId="0" fontId="2" fillId="2" borderId="73" xfId="1" applyFont="1" applyFill="1" applyBorder="1" applyAlignment="1">
      <alignment horizontal="center" vertical="top" wrapText="1"/>
    </xf>
    <xf numFmtId="168" fontId="0" fillId="0" borderId="74" xfId="0" applyNumberFormat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top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top" wrapText="1"/>
    </xf>
    <xf numFmtId="168" fontId="0" fillId="0" borderId="8" xfId="0" applyNumberFormat="1" applyBorder="1" applyAlignment="1">
      <alignment horizontal="center" vertical="center"/>
    </xf>
    <xf numFmtId="168" fontId="0" fillId="0" borderId="9" xfId="0" applyNumberFormat="1" applyBorder="1" applyAlignment="1">
      <alignment horizontal="center" vertical="center"/>
    </xf>
    <xf numFmtId="168" fontId="0" fillId="0" borderId="75" xfId="0" applyNumberFormat="1" applyBorder="1" applyAlignment="1">
      <alignment horizontal="center" vertical="center"/>
    </xf>
    <xf numFmtId="0" fontId="7" fillId="2" borderId="0" xfId="1" applyFont="1" applyFill="1" applyBorder="1" applyAlignment="1">
      <alignment horizontal="center" vertical="center" wrapText="1" readingOrder="2"/>
    </xf>
    <xf numFmtId="164" fontId="8" fillId="0" borderId="0" xfId="5" applyNumberFormat="1" applyFont="1" applyBorder="1" applyAlignment="1">
      <alignment horizontal="center"/>
    </xf>
    <xf numFmtId="164" fontId="8" fillId="0" borderId="37" xfId="5" applyNumberFormat="1" applyFont="1" applyBorder="1" applyAlignment="1">
      <alignment horizontal="center"/>
    </xf>
    <xf numFmtId="0" fontId="20" fillId="3" borderId="67" xfId="1" applyFont="1" applyFill="1" applyBorder="1" applyAlignment="1">
      <alignment horizontal="center" vertical="center" wrapText="1" readingOrder="2"/>
    </xf>
    <xf numFmtId="0" fontId="21" fillId="0" borderId="76" xfId="1" applyFont="1" applyFill="1" applyBorder="1" applyAlignment="1">
      <alignment horizontal="center" vertical="center" readingOrder="2"/>
    </xf>
    <xf numFmtId="0" fontId="21" fillId="0" borderId="76" xfId="1" applyNumberFormat="1" applyFont="1" applyFill="1" applyBorder="1" applyAlignment="1">
      <alignment horizontal="center" vertical="center" readingOrder="2"/>
    </xf>
    <xf numFmtId="0" fontId="21" fillId="0" borderId="67" xfId="1" applyNumberFormat="1" applyFont="1" applyFill="1" applyBorder="1" applyAlignment="1">
      <alignment horizontal="center" vertical="center" readingOrder="2"/>
    </xf>
    <xf numFmtId="0" fontId="21" fillId="0" borderId="67" xfId="1" applyFont="1" applyFill="1" applyBorder="1" applyAlignment="1">
      <alignment horizontal="center" vertical="center" readingOrder="2"/>
    </xf>
    <xf numFmtId="0" fontId="21" fillId="4" borderId="76" xfId="1" applyFont="1" applyFill="1" applyBorder="1" applyAlignment="1">
      <alignment horizontal="center" vertical="center" readingOrder="2"/>
    </xf>
    <xf numFmtId="0" fontId="21" fillId="4" borderId="76" xfId="1" applyNumberFormat="1" applyFont="1" applyFill="1" applyBorder="1" applyAlignment="1">
      <alignment horizontal="center" vertical="center" readingOrder="2"/>
    </xf>
    <xf numFmtId="0" fontId="21" fillId="5" borderId="76" xfId="1" applyFont="1" applyFill="1" applyBorder="1" applyAlignment="1">
      <alignment horizontal="center" vertical="center" wrapText="1" readingOrder="2"/>
    </xf>
    <xf numFmtId="0" fontId="21" fillId="5" borderId="76" xfId="1" applyFont="1" applyFill="1" applyBorder="1" applyAlignment="1">
      <alignment horizontal="center" vertical="center" readingOrder="2"/>
    </xf>
    <xf numFmtId="0" fontId="21" fillId="6" borderId="76" xfId="1" applyFont="1" applyFill="1" applyBorder="1" applyAlignment="1">
      <alignment horizontal="center" vertical="center" wrapText="1" readingOrder="2"/>
    </xf>
    <xf numFmtId="0" fontId="21" fillId="6" borderId="76" xfId="1" applyNumberFormat="1" applyFont="1" applyFill="1" applyBorder="1" applyAlignment="1">
      <alignment horizontal="center" vertical="center" readingOrder="2"/>
    </xf>
    <xf numFmtId="0" fontId="21" fillId="7" borderId="76" xfId="1" applyFont="1" applyFill="1" applyBorder="1" applyAlignment="1">
      <alignment horizontal="center" vertical="center" wrapText="1" readingOrder="2"/>
    </xf>
    <xf numFmtId="0" fontId="21" fillId="8" borderId="76" xfId="1" applyFont="1" applyFill="1" applyBorder="1" applyAlignment="1">
      <alignment horizontal="center" vertical="center" wrapText="1" readingOrder="2"/>
    </xf>
    <xf numFmtId="0" fontId="21" fillId="8" borderId="76" xfId="1" applyNumberFormat="1" applyFont="1" applyFill="1" applyBorder="1" applyAlignment="1">
      <alignment horizontal="center" vertical="center" readingOrder="2"/>
    </xf>
    <xf numFmtId="0" fontId="21" fillId="9" borderId="76" xfId="1" applyFont="1" applyFill="1" applyBorder="1" applyAlignment="1">
      <alignment horizontal="center" vertical="center" wrapText="1" readingOrder="2"/>
    </xf>
    <xf numFmtId="0" fontId="21" fillId="9" borderId="76" xfId="1" applyNumberFormat="1" applyFont="1" applyFill="1" applyBorder="1" applyAlignment="1">
      <alignment horizontal="center" vertical="center" readingOrder="2"/>
    </xf>
    <xf numFmtId="0" fontId="21" fillId="10" borderId="76" xfId="1" applyFont="1" applyFill="1" applyBorder="1" applyAlignment="1">
      <alignment horizontal="center" vertical="center" wrapText="1" readingOrder="2"/>
    </xf>
    <xf numFmtId="0" fontId="21" fillId="10" borderId="77" xfId="1" applyFont="1" applyFill="1" applyBorder="1" applyAlignment="1">
      <alignment horizontal="center" vertical="center" wrapText="1" readingOrder="2"/>
    </xf>
    <xf numFmtId="0" fontId="20" fillId="3" borderId="67" xfId="8" applyFont="1" applyFill="1" applyBorder="1" applyAlignment="1">
      <alignment horizontal="center" vertical="center" wrapText="1" readingOrder="2"/>
    </xf>
    <xf numFmtId="0" fontId="21" fillId="0" borderId="76" xfId="8" applyFont="1" applyFill="1" applyBorder="1" applyAlignment="1">
      <alignment horizontal="center" vertical="center" readingOrder="2"/>
    </xf>
    <xf numFmtId="0" fontId="21" fillId="0" borderId="76" xfId="8" applyNumberFormat="1" applyFont="1" applyFill="1" applyBorder="1" applyAlignment="1">
      <alignment horizontal="center" vertical="center" readingOrder="2"/>
    </xf>
    <xf numFmtId="0" fontId="21" fillId="0" borderId="67" xfId="8" applyNumberFormat="1" applyFont="1" applyFill="1" applyBorder="1" applyAlignment="1">
      <alignment horizontal="center" vertical="center" readingOrder="2"/>
    </xf>
    <xf numFmtId="0" fontId="21" fillId="0" borderId="67" xfId="8" applyFont="1" applyFill="1" applyBorder="1" applyAlignment="1">
      <alignment horizontal="center" vertical="center" readingOrder="2"/>
    </xf>
    <xf numFmtId="0" fontId="21" fillId="4" borderId="76" xfId="8" applyFont="1" applyFill="1" applyBorder="1" applyAlignment="1">
      <alignment horizontal="center" vertical="center" readingOrder="2"/>
    </xf>
    <xf numFmtId="0" fontId="21" fillId="4" borderId="76" xfId="8" applyNumberFormat="1" applyFont="1" applyFill="1" applyBorder="1" applyAlignment="1">
      <alignment horizontal="center" vertical="center" readingOrder="2"/>
    </xf>
    <xf numFmtId="0" fontId="21" fillId="5" borderId="76" xfId="8" applyFont="1" applyFill="1" applyBorder="1" applyAlignment="1">
      <alignment horizontal="center" vertical="center" wrapText="1" readingOrder="2"/>
    </xf>
    <xf numFmtId="0" fontId="21" fillId="5" borderId="76" xfId="8" applyFont="1" applyFill="1" applyBorder="1" applyAlignment="1">
      <alignment horizontal="center" vertical="center" readingOrder="2"/>
    </xf>
    <xf numFmtId="0" fontId="21" fillId="6" borderId="76" xfId="8" applyFont="1" applyFill="1" applyBorder="1" applyAlignment="1">
      <alignment horizontal="center" vertical="center" wrapText="1" readingOrder="2"/>
    </xf>
    <xf numFmtId="0" fontId="21" fillId="6" borderId="76" xfId="8" applyNumberFormat="1" applyFont="1" applyFill="1" applyBorder="1" applyAlignment="1">
      <alignment horizontal="center" vertical="center" readingOrder="2"/>
    </xf>
    <xf numFmtId="0" fontId="21" fillId="7" borderId="76" xfId="8" applyFont="1" applyFill="1" applyBorder="1" applyAlignment="1">
      <alignment horizontal="center" vertical="center" wrapText="1" readingOrder="2"/>
    </xf>
    <xf numFmtId="0" fontId="21" fillId="8" borderId="76" xfId="8" applyFont="1" applyFill="1" applyBorder="1" applyAlignment="1">
      <alignment horizontal="center" vertical="center" wrapText="1" readingOrder="2"/>
    </xf>
    <xf numFmtId="0" fontId="21" fillId="8" borderId="76" xfId="8" applyNumberFormat="1" applyFont="1" applyFill="1" applyBorder="1" applyAlignment="1">
      <alignment horizontal="center" vertical="center" readingOrder="2"/>
    </xf>
    <xf numFmtId="0" fontId="21" fillId="9" borderId="76" xfId="8" applyFont="1" applyFill="1" applyBorder="1" applyAlignment="1">
      <alignment horizontal="center" vertical="center" wrapText="1" readingOrder="2"/>
    </xf>
    <xf numFmtId="0" fontId="21" fillId="9" borderId="76" xfId="8" applyNumberFormat="1" applyFont="1" applyFill="1" applyBorder="1" applyAlignment="1">
      <alignment horizontal="center" vertical="center" readingOrder="2"/>
    </xf>
    <xf numFmtId="0" fontId="21" fillId="10" borderId="76" xfId="8" applyFont="1" applyFill="1" applyBorder="1" applyAlignment="1">
      <alignment horizontal="center" vertical="center" wrapText="1" readingOrder="2"/>
    </xf>
    <xf numFmtId="0" fontId="21" fillId="10" borderId="77" xfId="8" applyFont="1" applyFill="1" applyBorder="1" applyAlignment="1">
      <alignment horizontal="center" vertical="center" wrapText="1" readingOrder="2"/>
    </xf>
    <xf numFmtId="0" fontId="7" fillId="2" borderId="0" xfId="1" applyFont="1" applyFill="1" applyAlignment="1">
      <alignment horizontal="center" vertical="center" wrapText="1" readingOrder="2"/>
    </xf>
    <xf numFmtId="169" fontId="24" fillId="0" borderId="0" xfId="9" applyNumberFormat="1" applyFont="1" applyFill="1" applyBorder="1" applyAlignment="1">
      <alignment horizontal="right"/>
    </xf>
    <xf numFmtId="169" fontId="7" fillId="0" borderId="0" xfId="0" applyNumberFormat="1" applyFont="1" applyBorder="1" applyAlignment="1">
      <alignment horizontal="right" readingOrder="2"/>
    </xf>
    <xf numFmtId="169" fontId="7" fillId="0" borderId="0" xfId="0" applyNumberFormat="1" applyFont="1" applyBorder="1" applyAlignment="1">
      <alignment horizontal="right" readingOrder="1"/>
    </xf>
    <xf numFmtId="169" fontId="7" fillId="0" borderId="0" xfId="0" applyNumberFormat="1" applyFont="1" applyFill="1" applyBorder="1" applyAlignment="1">
      <alignment horizontal="right" readingOrder="1"/>
    </xf>
    <xf numFmtId="9" fontId="0" fillId="0" borderId="0" xfId="3" applyFont="1"/>
    <xf numFmtId="9" fontId="0" fillId="0" borderId="0" xfId="7" applyFont="1"/>
    <xf numFmtId="0" fontId="0" fillId="0" borderId="1" xfId="0" applyBorder="1"/>
    <xf numFmtId="9" fontId="0" fillId="0" borderId="1" xfId="0" applyNumberFormat="1" applyBorder="1"/>
    <xf numFmtId="9" fontId="0" fillId="0" borderId="1" xfId="3" applyFont="1" applyBorder="1"/>
    <xf numFmtId="165" fontId="0" fillId="0" borderId="1" xfId="2" applyNumberFormat="1" applyFont="1" applyBorder="1"/>
    <xf numFmtId="165" fontId="0" fillId="0" borderId="0" xfId="0" applyNumberFormat="1"/>
    <xf numFmtId="164" fontId="0" fillId="0" borderId="0" xfId="0" applyNumberFormat="1"/>
    <xf numFmtId="168" fontId="0" fillId="0" borderId="0" xfId="7" applyNumberFormat="1" applyFont="1"/>
    <xf numFmtId="9" fontId="0" fillId="0" borderId="0" xfId="7" applyFont="1" applyFill="1" applyBorder="1"/>
    <xf numFmtId="169" fontId="0" fillId="0" borderId="0" xfId="0" applyNumberFormat="1"/>
    <xf numFmtId="0" fontId="21" fillId="11" borderId="22" xfId="1" applyFont="1" applyFill="1" applyBorder="1" applyAlignment="1">
      <alignment horizontal="center" vertical="center" wrapText="1" readingOrder="2"/>
    </xf>
    <xf numFmtId="0" fontId="21" fillId="11" borderId="0" xfId="1" applyFont="1" applyFill="1" applyBorder="1" applyAlignment="1">
      <alignment horizontal="center" vertical="center" wrapText="1" readingOrder="2"/>
    </xf>
    <xf numFmtId="0" fontId="7" fillId="2" borderId="0" xfId="1" applyNumberFormat="1" applyFont="1" applyFill="1" applyAlignment="1">
      <alignment horizontal="center" vertical="center" wrapText="1" readingOrder="2"/>
    </xf>
    <xf numFmtId="0" fontId="24" fillId="0" borderId="49" xfId="9" applyNumberFormat="1" applyFont="1" applyFill="1" applyBorder="1" applyAlignment="1">
      <alignment wrapText="1"/>
    </xf>
    <xf numFmtId="0" fontId="24" fillId="0" borderId="0" xfId="9" applyNumberFormat="1" applyFont="1" applyFill="1" applyBorder="1" applyAlignment="1">
      <alignment wrapText="1"/>
    </xf>
    <xf numFmtId="0" fontId="7" fillId="0" borderId="0" xfId="0" applyNumberFormat="1" applyFont="1" applyBorder="1" applyAlignment="1">
      <alignment horizontal="right" readingOrder="2"/>
    </xf>
    <xf numFmtId="0" fontId="7" fillId="0" borderId="0" xfId="0" applyNumberFormat="1" applyFont="1" applyBorder="1" applyAlignment="1">
      <alignment horizontal="right" readingOrder="1"/>
    </xf>
    <xf numFmtId="0" fontId="7" fillId="0" borderId="0" xfId="0" applyNumberFormat="1" applyFont="1" applyFill="1" applyBorder="1" applyAlignment="1">
      <alignment horizontal="right" readingOrder="1"/>
    </xf>
    <xf numFmtId="0" fontId="7" fillId="2" borderId="70" xfId="1" applyNumberFormat="1" applyFont="1" applyFill="1" applyBorder="1" applyAlignment="1">
      <alignment horizontal="center" vertical="center" wrapText="1" readingOrder="2"/>
    </xf>
    <xf numFmtId="164" fontId="8" fillId="0" borderId="70" xfId="5" applyNumberFormat="1" applyFont="1" applyBorder="1" applyAlignment="1">
      <alignment horizontal="center"/>
    </xf>
    <xf numFmtId="164" fontId="8" fillId="0" borderId="39" xfId="5" applyNumberFormat="1" applyFont="1" applyBorder="1" applyAlignment="1">
      <alignment horizontal="center"/>
    </xf>
    <xf numFmtId="0" fontId="7" fillId="2" borderId="0" xfId="1" applyNumberFormat="1" applyFont="1" applyFill="1" applyBorder="1" applyAlignment="1">
      <alignment horizontal="center" vertical="center" wrapText="1" readingOrder="2"/>
    </xf>
    <xf numFmtId="168" fontId="21" fillId="11" borderId="0" xfId="7" applyNumberFormat="1" applyFont="1" applyFill="1" applyBorder="1" applyAlignment="1">
      <alignment horizontal="center" vertical="center" wrapText="1" readingOrder="2"/>
    </xf>
    <xf numFmtId="165" fontId="0" fillId="0" borderId="1" xfId="0" applyNumberFormat="1" applyBorder="1"/>
    <xf numFmtId="0" fontId="0" fillId="0" borderId="1" xfId="0" applyBorder="1" applyAlignment="1">
      <alignment readingOrder="2"/>
    </xf>
    <xf numFmtId="0" fontId="21" fillId="0" borderId="1" xfId="1" applyFont="1" applyFill="1" applyBorder="1" applyAlignment="1">
      <alignment horizontal="center" vertical="center" wrapText="1" readingOrder="2"/>
    </xf>
    <xf numFmtId="164" fontId="0" fillId="0" borderId="1" xfId="0" applyNumberFormat="1" applyBorder="1"/>
    <xf numFmtId="0" fontId="3" fillId="0" borderId="0" xfId="4" applyFont="1" applyAlignment="1">
      <alignment horizontal="center" vertical="center" wrapText="1"/>
    </xf>
    <xf numFmtId="0" fontId="3" fillId="0" borderId="0" xfId="4" applyAlignment="1">
      <alignment horizontal="center" vertical="center" wrapText="1"/>
    </xf>
    <xf numFmtId="1" fontId="16" fillId="0" borderId="0" xfId="4" applyNumberFormat="1" applyFont="1" applyAlignment="1">
      <alignment horizontal="right"/>
    </xf>
    <xf numFmtId="1" fontId="16" fillId="0" borderId="17" xfId="4" applyNumberFormat="1" applyFont="1" applyBorder="1" applyAlignment="1">
      <alignment vertical="top"/>
    </xf>
    <xf numFmtId="0" fontId="15" fillId="0" borderId="17" xfId="4" applyFont="1" applyBorder="1" applyAlignment="1">
      <alignment horizontal="left" vertical="top"/>
    </xf>
    <xf numFmtId="0" fontId="8" fillId="0" borderId="0" xfId="4" applyFont="1" applyAlignment="1">
      <alignment horizontal="right"/>
    </xf>
    <xf numFmtId="0" fontId="15" fillId="0" borderId="0" xfId="4" applyNumberFormat="1" applyFont="1" applyBorder="1" applyAlignment="1">
      <alignment horizontal="center" vertical="center" wrapText="1"/>
    </xf>
    <xf numFmtId="0" fontId="8" fillId="0" borderId="0" xfId="4" applyFont="1" applyBorder="1" applyAlignment="1">
      <alignment horizontal="right"/>
    </xf>
    <xf numFmtId="0" fontId="8" fillId="0" borderId="14" xfId="4" applyFont="1" applyBorder="1" applyAlignment="1">
      <alignment horizontal="right"/>
    </xf>
    <xf numFmtId="0" fontId="14" fillId="0" borderId="12" xfId="4" applyNumberFormat="1" applyFont="1" applyBorder="1" applyAlignment="1">
      <alignment horizontal="center" vertical="center" wrapText="1"/>
    </xf>
    <xf numFmtId="0" fontId="14" fillId="0" borderId="42" xfId="4" applyNumberFormat="1" applyFont="1" applyBorder="1" applyAlignment="1">
      <alignment horizontal="center" vertical="center" wrapText="1"/>
    </xf>
    <xf numFmtId="0" fontId="15" fillId="0" borderId="0" xfId="4" applyFont="1" applyAlignment="1">
      <alignment horizontal="left"/>
    </xf>
    <xf numFmtId="166" fontId="16" fillId="0" borderId="57" xfId="4" applyNumberFormat="1" applyFont="1" applyBorder="1" applyAlignment="1">
      <alignment horizontal="center" wrapText="1"/>
    </xf>
    <xf numFmtId="166" fontId="16" fillId="0" borderId="14" xfId="4" applyNumberFormat="1" applyFont="1" applyBorder="1" applyAlignment="1">
      <alignment horizontal="center" wrapText="1"/>
    </xf>
    <xf numFmtId="166" fontId="16" fillId="0" borderId="56" xfId="4" applyNumberFormat="1" applyFont="1" applyBorder="1" applyAlignment="1">
      <alignment horizontal="center" wrapText="1"/>
    </xf>
    <xf numFmtId="0" fontId="4" fillId="0" borderId="0" xfId="4" applyFont="1" applyAlignment="1">
      <alignment horizontal="left"/>
    </xf>
    <xf numFmtId="0" fontId="4" fillId="0" borderId="14" xfId="4" applyFont="1" applyBorder="1" applyAlignment="1">
      <alignment horizontal="left"/>
    </xf>
    <xf numFmtId="0" fontId="12" fillId="0" borderId="46" xfId="4" applyNumberFormat="1" applyFont="1" applyBorder="1" applyAlignment="1">
      <alignment horizontal="center" vertical="center" wrapText="1"/>
    </xf>
    <xf numFmtId="0" fontId="12" fillId="0" borderId="15" xfId="4" applyNumberFormat="1" applyFont="1" applyBorder="1" applyAlignment="1">
      <alignment horizontal="center" vertical="center" wrapText="1"/>
    </xf>
    <xf numFmtId="166" fontId="14" fillId="0" borderId="53" xfId="4" applyNumberFormat="1" applyFont="1" applyBorder="1" applyAlignment="1">
      <alignment horizontal="center" vertical="center" wrapText="1"/>
    </xf>
    <xf numFmtId="166" fontId="15" fillId="0" borderId="52" xfId="4" quotePrefix="1" applyNumberFormat="1" applyFont="1" applyBorder="1" applyAlignment="1">
      <alignment horizontal="center" vertical="center" wrapText="1"/>
    </xf>
    <xf numFmtId="166" fontId="15" fillId="0" borderId="51" xfId="4" quotePrefix="1" applyNumberFormat="1" applyFont="1" applyBorder="1" applyAlignment="1">
      <alignment horizontal="center" vertical="center" wrapText="1"/>
    </xf>
    <xf numFmtId="1" fontId="18" fillId="0" borderId="0" xfId="4" applyNumberFormat="1" applyFont="1" applyAlignment="1">
      <alignment horizontal="right"/>
    </xf>
    <xf numFmtId="1" fontId="18" fillId="0" borderId="17" xfId="4" applyNumberFormat="1" applyFont="1" applyBorder="1" applyAlignment="1">
      <alignment vertical="top"/>
    </xf>
    <xf numFmtId="1" fontId="12" fillId="0" borderId="54" xfId="4" applyNumberFormat="1" applyFont="1" applyBorder="1" applyAlignment="1">
      <alignment horizontal="center" vertical="center" wrapText="1"/>
    </xf>
    <xf numFmtId="1" fontId="12" fillId="0" borderId="52" xfId="4" quotePrefix="1" applyNumberFormat="1" applyFont="1" applyBorder="1" applyAlignment="1">
      <alignment horizontal="center" vertical="center" wrapText="1"/>
    </xf>
    <xf numFmtId="1" fontId="12" fillId="0" borderId="51" xfId="4" quotePrefix="1" applyNumberFormat="1" applyFont="1" applyBorder="1" applyAlignment="1">
      <alignment horizontal="center" vertical="center" wrapText="1"/>
    </xf>
    <xf numFmtId="1" fontId="12" fillId="0" borderId="53" xfId="4" applyNumberFormat="1" applyFont="1" applyBorder="1" applyAlignment="1">
      <alignment horizontal="center" vertical="center" wrapText="1"/>
    </xf>
    <xf numFmtId="1" fontId="12" fillId="0" borderId="50" xfId="4" quotePrefix="1" applyNumberFormat="1" applyFont="1" applyBorder="1" applyAlignment="1">
      <alignment horizontal="center" vertical="center" wrapText="1"/>
    </xf>
    <xf numFmtId="1" fontId="14" fillId="0" borderId="48" xfId="4" applyNumberFormat="1" applyFont="1" applyBorder="1" applyAlignment="1">
      <alignment horizontal="center" vertical="center" wrapText="1"/>
    </xf>
    <xf numFmtId="1" fontId="14" fillId="0" borderId="49" xfId="4" quotePrefix="1" applyNumberFormat="1" applyFont="1" applyBorder="1" applyAlignment="1">
      <alignment horizontal="center" vertical="center" wrapText="1"/>
    </xf>
    <xf numFmtId="1" fontId="14" fillId="0" borderId="47" xfId="4" quotePrefix="1" applyNumberFormat="1" applyFont="1" applyBorder="1" applyAlignment="1">
      <alignment horizontal="center" vertical="center" wrapText="1"/>
    </xf>
    <xf numFmtId="0" fontId="14" fillId="0" borderId="0" xfId="4" applyFont="1" applyAlignment="1"/>
    <xf numFmtId="0" fontId="15" fillId="0" borderId="0" xfId="4" applyFont="1" applyAlignment="1"/>
    <xf numFmtId="1" fontId="14" fillId="0" borderId="49" xfId="4" applyNumberFormat="1" applyFont="1" applyBorder="1" applyAlignment="1">
      <alignment horizontal="center" vertical="center" wrapText="1"/>
    </xf>
    <xf numFmtId="1" fontId="14" fillId="0" borderId="47" xfId="4" applyNumberFormat="1" applyFont="1" applyBorder="1" applyAlignment="1">
      <alignment horizontal="center" vertical="center" wrapText="1"/>
    </xf>
    <xf numFmtId="2" fontId="15" fillId="0" borderId="64" xfId="4" applyNumberFormat="1" applyFont="1" applyBorder="1" applyAlignment="1">
      <alignment horizontal="center" vertical="center" wrapText="1"/>
    </xf>
    <xf numFmtId="2" fontId="15" fillId="0" borderId="65" xfId="4" applyNumberFormat="1" applyFont="1" applyBorder="1" applyAlignment="1">
      <alignment horizontal="center" vertical="center" wrapText="1"/>
    </xf>
    <xf numFmtId="1" fontId="14" fillId="0" borderId="46" xfId="4" quotePrefix="1" applyNumberFormat="1" applyFont="1" applyBorder="1" applyAlignment="1">
      <alignment horizontal="center" vertical="center" wrapText="1"/>
    </xf>
    <xf numFmtId="0" fontId="15" fillId="0" borderId="61" xfId="4" applyNumberFormat="1" applyFont="1" applyBorder="1" applyAlignment="1">
      <alignment horizontal="center" vertical="center" wrapText="1"/>
    </xf>
    <xf numFmtId="0" fontId="15" fillId="0" borderId="58" xfId="4" applyNumberFormat="1" applyFont="1" applyBorder="1" applyAlignment="1">
      <alignment horizontal="center" vertical="center" wrapText="1"/>
    </xf>
    <xf numFmtId="0" fontId="15" fillId="0" borderId="14" xfId="4" applyNumberFormat="1" applyFont="1" applyBorder="1" applyAlignment="1">
      <alignment horizontal="center" vertical="center" wrapText="1"/>
    </xf>
    <xf numFmtId="0" fontId="15" fillId="0" borderId="14" xfId="4" quotePrefix="1" applyNumberFormat="1" applyFont="1" applyBorder="1" applyAlignment="1">
      <alignment horizontal="center" vertical="center" wrapText="1"/>
    </xf>
    <xf numFmtId="0" fontId="15" fillId="0" borderId="55" xfId="4" quotePrefix="1" applyNumberFormat="1" applyFont="1" applyBorder="1" applyAlignment="1">
      <alignment horizontal="center" vertical="center" wrapText="1"/>
    </xf>
    <xf numFmtId="3" fontId="16" fillId="0" borderId="44" xfId="4" applyNumberFormat="1" applyFont="1" applyBorder="1" applyAlignment="1">
      <alignment horizontal="center" vertical="center" wrapText="1"/>
    </xf>
    <xf numFmtId="3" fontId="16" fillId="0" borderId="14" xfId="4" quotePrefix="1" applyNumberFormat="1" applyFont="1" applyBorder="1" applyAlignment="1">
      <alignment horizontal="center" vertical="center" wrapText="1"/>
    </xf>
    <xf numFmtId="1" fontId="14" fillId="0" borderId="63" xfId="4" applyNumberFormat="1" applyFont="1" applyBorder="1" applyAlignment="1">
      <alignment horizontal="center" vertical="center" wrapText="1"/>
    </xf>
    <xf numFmtId="0" fontId="14" fillId="0" borderId="21" xfId="4" applyNumberFormat="1" applyFont="1" applyBorder="1" applyAlignment="1">
      <alignment horizontal="center" vertical="center" wrapText="1"/>
    </xf>
    <xf numFmtId="1" fontId="12" fillId="0" borderId="52" xfId="4" applyNumberFormat="1" applyFont="1" applyBorder="1" applyAlignment="1">
      <alignment horizontal="center" vertical="center" wrapText="1"/>
    </xf>
    <xf numFmtId="166" fontId="18" fillId="0" borderId="23" xfId="4" applyNumberFormat="1" applyFont="1" applyBorder="1" applyAlignment="1">
      <alignment horizontal="center" vertical="center" wrapText="1"/>
    </xf>
    <xf numFmtId="166" fontId="16" fillId="0" borderId="0" xfId="4" quotePrefix="1" applyNumberFormat="1" applyFont="1" applyBorder="1" applyAlignment="1">
      <alignment horizontal="center" vertical="center" wrapText="1"/>
    </xf>
    <xf numFmtId="166" fontId="16" fillId="0" borderId="20" xfId="4" quotePrefix="1" applyNumberFormat="1" applyFont="1" applyBorder="1" applyAlignment="1">
      <alignment horizontal="center" vertical="center" wrapText="1"/>
    </xf>
    <xf numFmtId="1" fontId="16" fillId="0" borderId="44" xfId="4" applyNumberFormat="1" applyFont="1" applyBorder="1" applyAlignment="1">
      <alignment horizontal="center" vertical="center" wrapText="1"/>
    </xf>
    <xf numFmtId="1" fontId="16" fillId="0" borderId="14" xfId="4" quotePrefix="1" applyNumberFormat="1" applyFont="1" applyBorder="1" applyAlignment="1">
      <alignment horizontal="center" vertical="center" wrapText="1"/>
    </xf>
    <xf numFmtId="166" fontId="17" fillId="0" borderId="44" xfId="4" applyNumberFormat="1" applyFont="1" applyBorder="1" applyAlignment="1">
      <alignment horizontal="center" wrapText="1"/>
    </xf>
    <xf numFmtId="166" fontId="17" fillId="0" borderId="14" xfId="4" applyNumberFormat="1" applyFont="1" applyBorder="1" applyAlignment="1">
      <alignment horizontal="center" wrapText="1"/>
    </xf>
    <xf numFmtId="166" fontId="17" fillId="0" borderId="55" xfId="4" applyNumberFormat="1" applyFont="1" applyBorder="1" applyAlignment="1">
      <alignment horizontal="center" wrapText="1"/>
    </xf>
    <xf numFmtId="166" fontId="17" fillId="0" borderId="23" xfId="4" applyNumberFormat="1" applyFont="1" applyBorder="1" applyAlignment="1">
      <alignment horizontal="center" wrapText="1"/>
    </xf>
    <xf numFmtId="166" fontId="17" fillId="0" borderId="0" xfId="4" applyNumberFormat="1" applyFont="1" applyBorder="1" applyAlignment="1">
      <alignment horizontal="center" wrapText="1"/>
    </xf>
    <xf numFmtId="166" fontId="17" fillId="0" borderId="20" xfId="4" applyNumberFormat="1" applyFont="1" applyBorder="1" applyAlignment="1">
      <alignment horizontal="center" wrapText="1"/>
    </xf>
    <xf numFmtId="0" fontId="16" fillId="0" borderId="44" xfId="4" applyNumberFormat="1" applyFont="1" applyBorder="1" applyAlignment="1">
      <alignment horizontal="center" vertical="center" wrapText="1"/>
    </xf>
    <xf numFmtId="0" fontId="16" fillId="0" borderId="14" xfId="4" applyNumberFormat="1" applyFont="1" applyBorder="1" applyAlignment="1">
      <alignment horizontal="center" vertical="center" wrapText="1"/>
    </xf>
    <xf numFmtId="0" fontId="15" fillId="0" borderId="64" xfId="4" applyNumberFormat="1" applyFont="1" applyBorder="1" applyAlignment="1">
      <alignment horizontal="center" vertical="center" wrapText="1"/>
    </xf>
    <xf numFmtId="0" fontId="15" fillId="0" borderId="65" xfId="4" applyNumberFormat="1" applyFont="1" applyBorder="1" applyAlignment="1">
      <alignment horizontal="center" vertical="center" wrapText="1"/>
    </xf>
    <xf numFmtId="0" fontId="16" fillId="0" borderId="14" xfId="4" quotePrefix="1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0">
    <cellStyle name="Comma 2" xfId="2" xr:uid="{00000000-0005-0000-0000-000000000000}"/>
    <cellStyle name="Comma 3" xfId="5" xr:uid="{00000000-0005-0000-0000-000001000000}"/>
    <cellStyle name="Hyperlink" xfId="6" builtinId="8"/>
    <cellStyle name="Normal" xfId="0" builtinId="0"/>
    <cellStyle name="Normal 2" xfId="1" xr:uid="{00000000-0005-0000-0000-000004000000}"/>
    <cellStyle name="Normal 2 2" xfId="8" xr:uid="{00000000-0005-0000-0000-000005000000}"/>
    <cellStyle name="Normal 3" xfId="4" xr:uid="{00000000-0005-0000-0000-000006000000}"/>
    <cellStyle name="Normal_גיליון1" xfId="9" xr:uid="{00000000-0005-0000-0000-000007000000}"/>
    <cellStyle name="Percent" xfId="7" builtinId="5"/>
    <cellStyle name="Percent 2" xfId="3" xr:uid="{00000000-0005-0000-0000-000009000000}"/>
  </cellStyles>
  <dxfs count="1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'שינויים דמוגרפיים'!$HS$2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cat>
            <c:strRef>
              <c:f>'שינויים דמוגרפיים'!$IC$4:$IC$24</c:f>
              <c:strCache>
                <c:ptCount val="21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  <c:pt idx="15">
                  <c:v>15-16</c:v>
                </c:pt>
                <c:pt idx="16">
                  <c:v>16-17</c:v>
                </c:pt>
                <c:pt idx="17">
                  <c:v>17-18</c:v>
                </c:pt>
                <c:pt idx="18">
                  <c:v>18-19</c:v>
                </c:pt>
                <c:pt idx="19">
                  <c:v>19-20</c:v>
                </c:pt>
                <c:pt idx="20">
                  <c:v>20-21</c:v>
                </c:pt>
              </c:strCache>
            </c:strRef>
          </c:cat>
          <c:val>
            <c:numRef>
              <c:f>'שינויים דמוגרפיים'!$HY$4:$HY$24</c:f>
              <c:numCache>
                <c:formatCode>General</c:formatCode>
                <c:ptCount val="21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26</c:v>
                </c:pt>
                <c:pt idx="4">
                  <c:v>27</c:v>
                </c:pt>
                <c:pt idx="5">
                  <c:v>25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11</c:v>
                </c:pt>
                <c:pt idx="11">
                  <c:v>12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2</c:v>
                </c:pt>
                <c:pt idx="17">
                  <c:v>8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6-483C-B273-A16771A3CB85}"/>
            </c:ext>
          </c:extLst>
        </c:ser>
        <c:ser>
          <c:idx val="1"/>
          <c:order val="1"/>
          <c:tx>
            <c:strRef>
              <c:f>'שינויים דמוגרפיים'!$HT$2</c:f>
              <c:strCache>
                <c:ptCount val="1"/>
                <c:pt idx="0">
                  <c:v>2002</c:v>
                </c:pt>
              </c:strCache>
            </c:strRef>
          </c:tx>
          <c:marker>
            <c:symbol val="none"/>
          </c:marker>
          <c:cat>
            <c:strRef>
              <c:f>'שינויים דמוגרפיים'!$IC$4:$IC$24</c:f>
              <c:strCache>
                <c:ptCount val="21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  <c:pt idx="15">
                  <c:v>15-16</c:v>
                </c:pt>
                <c:pt idx="16">
                  <c:v>16-17</c:v>
                </c:pt>
                <c:pt idx="17">
                  <c:v>17-18</c:v>
                </c:pt>
                <c:pt idx="18">
                  <c:v>18-19</c:v>
                </c:pt>
                <c:pt idx="19">
                  <c:v>19-20</c:v>
                </c:pt>
                <c:pt idx="20">
                  <c:v>20-21</c:v>
                </c:pt>
              </c:strCache>
            </c:strRef>
          </c:cat>
          <c:val>
            <c:numRef>
              <c:f>'שינויים דמוגרפיים'!$HZ$4:$HZ$24</c:f>
              <c:numCache>
                <c:formatCode>General</c:formatCode>
                <c:ptCount val="21"/>
                <c:pt idx="0">
                  <c:v>3</c:v>
                </c:pt>
                <c:pt idx="1">
                  <c:v>16</c:v>
                </c:pt>
                <c:pt idx="2">
                  <c:v>37</c:v>
                </c:pt>
                <c:pt idx="3">
                  <c:v>31</c:v>
                </c:pt>
                <c:pt idx="4">
                  <c:v>20</c:v>
                </c:pt>
                <c:pt idx="5">
                  <c:v>10</c:v>
                </c:pt>
                <c:pt idx="6">
                  <c:v>8</c:v>
                </c:pt>
                <c:pt idx="7">
                  <c:v>9</c:v>
                </c:pt>
                <c:pt idx="8">
                  <c:v>16</c:v>
                </c:pt>
                <c:pt idx="9">
                  <c:v>9</c:v>
                </c:pt>
                <c:pt idx="10">
                  <c:v>7</c:v>
                </c:pt>
                <c:pt idx="11">
                  <c:v>13</c:v>
                </c:pt>
                <c:pt idx="12">
                  <c:v>5</c:v>
                </c:pt>
                <c:pt idx="13">
                  <c:v>5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  <c:pt idx="17">
                  <c:v>4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6-483C-B273-A16771A3C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78848"/>
        <c:axId val="40880768"/>
      </c:lineChart>
      <c:catAx>
        <c:axId val="4087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880768"/>
        <c:crosses val="autoZero"/>
        <c:auto val="1"/>
        <c:lblAlgn val="ctr"/>
        <c:lblOffset val="100"/>
        <c:noMultiLvlLbl val="0"/>
      </c:catAx>
      <c:valAx>
        <c:axId val="4088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878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'שינויים דמוגרפיים'!$HS$2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cat>
            <c:strRef>
              <c:f>'שינויים דמוגרפיים'!$HW$4:$HW$26</c:f>
              <c:strCache>
                <c:ptCount val="23"/>
                <c:pt idx="0">
                  <c:v>19-22</c:v>
                </c:pt>
                <c:pt idx="1">
                  <c:v>22-24</c:v>
                </c:pt>
                <c:pt idx="2">
                  <c:v>24-26</c:v>
                </c:pt>
                <c:pt idx="3">
                  <c:v>26-28</c:v>
                </c:pt>
                <c:pt idx="4">
                  <c:v>28-30</c:v>
                </c:pt>
                <c:pt idx="5">
                  <c:v>30-32</c:v>
                </c:pt>
                <c:pt idx="6">
                  <c:v>32-34</c:v>
                </c:pt>
                <c:pt idx="7">
                  <c:v>34-36</c:v>
                </c:pt>
                <c:pt idx="8">
                  <c:v>36-38</c:v>
                </c:pt>
                <c:pt idx="9">
                  <c:v>38-40</c:v>
                </c:pt>
                <c:pt idx="10">
                  <c:v>40-42</c:v>
                </c:pt>
                <c:pt idx="11">
                  <c:v>42-44</c:v>
                </c:pt>
                <c:pt idx="12">
                  <c:v>44-46</c:v>
                </c:pt>
                <c:pt idx="13">
                  <c:v>46-48</c:v>
                </c:pt>
                <c:pt idx="14">
                  <c:v>48-50</c:v>
                </c:pt>
                <c:pt idx="15">
                  <c:v>50-52</c:v>
                </c:pt>
                <c:pt idx="16">
                  <c:v>52-54</c:v>
                </c:pt>
                <c:pt idx="17">
                  <c:v>54-56</c:v>
                </c:pt>
                <c:pt idx="18">
                  <c:v>56-58</c:v>
                </c:pt>
                <c:pt idx="19">
                  <c:v>58-60</c:v>
                </c:pt>
                <c:pt idx="20">
                  <c:v>60-62</c:v>
                </c:pt>
                <c:pt idx="21">
                  <c:v>62-64</c:v>
                </c:pt>
                <c:pt idx="22">
                  <c:v>64-66</c:v>
                </c:pt>
              </c:strCache>
            </c:strRef>
          </c:cat>
          <c:val>
            <c:numRef>
              <c:f>'שינויים דמוגרפיים'!$HS$4:$HS$26</c:f>
              <c:numCache>
                <c:formatCode>General</c:formatCode>
                <c:ptCount val="23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20</c:v>
                </c:pt>
                <c:pt idx="4">
                  <c:v>20</c:v>
                </c:pt>
                <c:pt idx="5">
                  <c:v>19</c:v>
                </c:pt>
                <c:pt idx="6">
                  <c:v>12</c:v>
                </c:pt>
                <c:pt idx="7">
                  <c:v>20</c:v>
                </c:pt>
                <c:pt idx="8">
                  <c:v>18</c:v>
                </c:pt>
                <c:pt idx="9">
                  <c:v>16</c:v>
                </c:pt>
                <c:pt idx="10">
                  <c:v>19</c:v>
                </c:pt>
                <c:pt idx="11">
                  <c:v>12</c:v>
                </c:pt>
                <c:pt idx="12">
                  <c:v>4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F-46D2-B7EC-46A5BE45983A}"/>
            </c:ext>
          </c:extLst>
        </c:ser>
        <c:ser>
          <c:idx val="1"/>
          <c:order val="1"/>
          <c:tx>
            <c:strRef>
              <c:f>'שינויים דמוגרפיים'!$HT$2</c:f>
              <c:strCache>
                <c:ptCount val="1"/>
                <c:pt idx="0">
                  <c:v>2002</c:v>
                </c:pt>
              </c:strCache>
            </c:strRef>
          </c:tx>
          <c:marker>
            <c:symbol val="none"/>
          </c:marker>
          <c:cat>
            <c:strRef>
              <c:f>'שינויים דמוגרפיים'!$HW$4:$HW$26</c:f>
              <c:strCache>
                <c:ptCount val="23"/>
                <c:pt idx="0">
                  <c:v>19-22</c:v>
                </c:pt>
                <c:pt idx="1">
                  <c:v>22-24</c:v>
                </c:pt>
                <c:pt idx="2">
                  <c:v>24-26</c:v>
                </c:pt>
                <c:pt idx="3">
                  <c:v>26-28</c:v>
                </c:pt>
                <c:pt idx="4">
                  <c:v>28-30</c:v>
                </c:pt>
                <c:pt idx="5">
                  <c:v>30-32</c:v>
                </c:pt>
                <c:pt idx="6">
                  <c:v>32-34</c:v>
                </c:pt>
                <c:pt idx="7">
                  <c:v>34-36</c:v>
                </c:pt>
                <c:pt idx="8">
                  <c:v>36-38</c:v>
                </c:pt>
                <c:pt idx="9">
                  <c:v>38-40</c:v>
                </c:pt>
                <c:pt idx="10">
                  <c:v>40-42</c:v>
                </c:pt>
                <c:pt idx="11">
                  <c:v>42-44</c:v>
                </c:pt>
                <c:pt idx="12">
                  <c:v>44-46</c:v>
                </c:pt>
                <c:pt idx="13">
                  <c:v>46-48</c:v>
                </c:pt>
                <c:pt idx="14">
                  <c:v>48-50</c:v>
                </c:pt>
                <c:pt idx="15">
                  <c:v>50-52</c:v>
                </c:pt>
                <c:pt idx="16">
                  <c:v>52-54</c:v>
                </c:pt>
                <c:pt idx="17">
                  <c:v>54-56</c:v>
                </c:pt>
                <c:pt idx="18">
                  <c:v>56-58</c:v>
                </c:pt>
                <c:pt idx="19">
                  <c:v>58-60</c:v>
                </c:pt>
                <c:pt idx="20">
                  <c:v>60-62</c:v>
                </c:pt>
                <c:pt idx="21">
                  <c:v>62-64</c:v>
                </c:pt>
                <c:pt idx="22">
                  <c:v>64-66</c:v>
                </c:pt>
              </c:strCache>
            </c:strRef>
          </c:cat>
          <c:val>
            <c:numRef>
              <c:f>'שינויים דמוגרפיים'!$HT$4:$HT$26</c:f>
              <c:numCache>
                <c:formatCode>General</c:formatCode>
                <c:ptCount val="23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15</c:v>
                </c:pt>
                <c:pt idx="4">
                  <c:v>11</c:v>
                </c:pt>
                <c:pt idx="5">
                  <c:v>15</c:v>
                </c:pt>
                <c:pt idx="6">
                  <c:v>19</c:v>
                </c:pt>
                <c:pt idx="7">
                  <c:v>13</c:v>
                </c:pt>
                <c:pt idx="8">
                  <c:v>19</c:v>
                </c:pt>
                <c:pt idx="9">
                  <c:v>8</c:v>
                </c:pt>
                <c:pt idx="10">
                  <c:v>8</c:v>
                </c:pt>
                <c:pt idx="11">
                  <c:v>12</c:v>
                </c:pt>
                <c:pt idx="12">
                  <c:v>20</c:v>
                </c:pt>
                <c:pt idx="13">
                  <c:v>15</c:v>
                </c:pt>
                <c:pt idx="14">
                  <c:v>11</c:v>
                </c:pt>
                <c:pt idx="15">
                  <c:v>7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0</c:v>
                </c:pt>
                <c:pt idx="20">
                  <c:v>5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3F-46D2-B7EC-46A5BE459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50656"/>
        <c:axId val="108952192"/>
      </c:lineChart>
      <c:catAx>
        <c:axId val="10895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952192"/>
        <c:crosses val="autoZero"/>
        <c:auto val="1"/>
        <c:lblAlgn val="ctr"/>
        <c:lblOffset val="100"/>
        <c:noMultiLvlLbl val="0"/>
      </c:catAx>
      <c:valAx>
        <c:axId val="10895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95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216</xdr:col>
      <xdr:colOff>381000</xdr:colOff>
      <xdr:row>4</xdr:row>
      <xdr:rowOff>74083</xdr:rowOff>
    </xdr:from>
    <xdr:to>
      <xdr:col>224</xdr:col>
      <xdr:colOff>42334</xdr:colOff>
      <xdr:row>11</xdr:row>
      <xdr:rowOff>306916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214</xdr:col>
      <xdr:colOff>762000</xdr:colOff>
      <xdr:row>11</xdr:row>
      <xdr:rowOff>412750</xdr:rowOff>
    </xdr:from>
    <xdr:to>
      <xdr:col>225</xdr:col>
      <xdr:colOff>42333</xdr:colOff>
      <xdr:row>22</xdr:row>
      <xdr:rowOff>169333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bs.gov.il/mifkad/mifkad_2008/download/mainstreets_neighborhoods_statisticalarea.xls" TargetMode="External"/><Relationship Id="rId1" Type="http://schemas.openxmlformats.org/officeDocument/2006/relationships/hyperlink" Target="http://www.cbs.gov.il/mifkad/mifkad_2008/download/mainstreets_neighborhoods_statisticalarea.xl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4"/>
  <sheetViews>
    <sheetView rightToLeft="1" topLeftCell="A101" workbookViewId="0">
      <selection activeCell="D119" sqref="D119"/>
    </sheetView>
  </sheetViews>
  <sheetFormatPr defaultRowHeight="14.25" x14ac:dyDescent="0.2"/>
  <cols>
    <col min="2" max="2" width="8.875" bestFit="1" customWidth="1"/>
    <col min="3" max="8" width="11.375" bestFit="1" customWidth="1"/>
  </cols>
  <sheetData>
    <row r="1" spans="1:13" x14ac:dyDescent="0.2">
      <c r="A1" s="1"/>
      <c r="B1" s="6">
        <v>2010</v>
      </c>
      <c r="C1" s="7" t="s">
        <v>0</v>
      </c>
      <c r="D1" s="7" t="s">
        <v>1</v>
      </c>
      <c r="E1" s="7" t="s">
        <v>2</v>
      </c>
      <c r="F1" s="7" t="s">
        <v>3</v>
      </c>
      <c r="G1" s="8" t="s">
        <v>4</v>
      </c>
      <c r="H1" s="1"/>
      <c r="I1" s="1"/>
      <c r="J1" s="1"/>
      <c r="K1" s="1"/>
      <c r="L1" s="1"/>
      <c r="M1" s="1"/>
    </row>
    <row r="2" spans="1:13" ht="34.5" thickBot="1" x14ac:dyDescent="0.25">
      <c r="A2" s="1"/>
      <c r="B2" s="9" t="s">
        <v>5</v>
      </c>
      <c r="C2" s="15">
        <v>0</v>
      </c>
      <c r="D2" s="15">
        <v>0.01</v>
      </c>
      <c r="E2" s="15">
        <v>0.02</v>
      </c>
      <c r="F2" s="15">
        <v>0.03</v>
      </c>
      <c r="G2" s="16">
        <v>0.04</v>
      </c>
      <c r="H2" s="1"/>
      <c r="I2" s="1"/>
      <c r="J2" s="1"/>
      <c r="K2" s="1"/>
      <c r="L2" s="1"/>
      <c r="M2" s="1"/>
    </row>
    <row r="3" spans="1:13" x14ac:dyDescent="0.2">
      <c r="A3" s="4">
        <v>1</v>
      </c>
      <c r="B3" s="13">
        <v>0.1</v>
      </c>
      <c r="C3" s="6">
        <v>11</v>
      </c>
      <c r="D3" s="17">
        <v>0</v>
      </c>
      <c r="E3" s="17">
        <v>0</v>
      </c>
      <c r="F3" s="17">
        <v>0</v>
      </c>
      <c r="G3" s="18">
        <v>0</v>
      </c>
      <c r="H3" s="1">
        <v>11</v>
      </c>
      <c r="I3" s="3">
        <v>0.1</v>
      </c>
      <c r="J3" s="3"/>
      <c r="K3" s="3"/>
      <c r="L3" s="3"/>
      <c r="M3" s="3"/>
    </row>
    <row r="4" spans="1:13" x14ac:dyDescent="0.2">
      <c r="A4" s="4" t="s">
        <v>6</v>
      </c>
      <c r="B4" s="13">
        <v>0.05</v>
      </c>
      <c r="C4" s="19">
        <v>63</v>
      </c>
      <c r="D4" s="5">
        <v>3</v>
      </c>
      <c r="E4" s="5">
        <v>0</v>
      </c>
      <c r="F4" s="5">
        <v>2</v>
      </c>
      <c r="G4" s="10">
        <v>0</v>
      </c>
      <c r="H4" s="1">
        <v>68</v>
      </c>
      <c r="I4" s="3">
        <v>0.05</v>
      </c>
      <c r="J4" s="3">
        <v>6.0000000000000005E-2</v>
      </c>
      <c r="K4" s="3"/>
      <c r="L4" s="3">
        <v>0.08</v>
      </c>
      <c r="M4" s="3"/>
    </row>
    <row r="5" spans="1:13" x14ac:dyDescent="0.2">
      <c r="A5" s="4">
        <v>4</v>
      </c>
      <c r="B5" s="13">
        <v>0.02</v>
      </c>
      <c r="C5" s="19">
        <v>20</v>
      </c>
      <c r="D5" s="5">
        <v>6</v>
      </c>
      <c r="E5" s="5">
        <v>0</v>
      </c>
      <c r="F5" s="5">
        <v>1</v>
      </c>
      <c r="G5" s="10">
        <v>2</v>
      </c>
      <c r="H5" s="1">
        <v>29</v>
      </c>
      <c r="I5" s="3">
        <v>0.02</v>
      </c>
      <c r="J5" s="3">
        <v>0.03</v>
      </c>
      <c r="K5" s="3"/>
      <c r="L5" s="3">
        <v>0.05</v>
      </c>
      <c r="M5" s="3">
        <v>0.06</v>
      </c>
    </row>
    <row r="6" spans="1:13" x14ac:dyDescent="0.2">
      <c r="A6" s="4">
        <v>5</v>
      </c>
      <c r="B6" s="13">
        <v>-0.01</v>
      </c>
      <c r="C6" s="19">
        <v>19</v>
      </c>
      <c r="D6" s="5">
        <v>9</v>
      </c>
      <c r="E6" s="5">
        <v>2</v>
      </c>
      <c r="F6" s="5">
        <v>4</v>
      </c>
      <c r="G6" s="10">
        <v>2</v>
      </c>
      <c r="H6" s="1">
        <v>36</v>
      </c>
      <c r="I6" s="3">
        <v>-0.01</v>
      </c>
      <c r="J6" s="3">
        <v>0</v>
      </c>
      <c r="K6" s="3">
        <v>0.01</v>
      </c>
      <c r="L6" s="3">
        <v>1.9999999999999997E-2</v>
      </c>
      <c r="M6" s="3">
        <v>0.03</v>
      </c>
    </row>
    <row r="7" spans="1:13" x14ac:dyDescent="0.2">
      <c r="A7" s="4">
        <v>6</v>
      </c>
      <c r="B7" s="13">
        <v>-0.03</v>
      </c>
      <c r="C7" s="19">
        <v>26</v>
      </c>
      <c r="D7" s="5">
        <v>12</v>
      </c>
      <c r="E7" s="5">
        <v>6</v>
      </c>
      <c r="F7" s="5">
        <v>5</v>
      </c>
      <c r="G7" s="10">
        <v>4</v>
      </c>
      <c r="H7" s="1">
        <v>53</v>
      </c>
      <c r="I7" s="3">
        <v>-0.03</v>
      </c>
      <c r="J7" s="3">
        <v>-1.9999999999999997E-2</v>
      </c>
      <c r="K7" s="3">
        <v>-9.9999999999999985E-3</v>
      </c>
      <c r="L7" s="3">
        <v>0</v>
      </c>
      <c r="M7" s="3">
        <v>1.0000000000000002E-2</v>
      </c>
    </row>
    <row r="8" spans="1:13" x14ac:dyDescent="0.2">
      <c r="A8" s="4" t="s">
        <v>7</v>
      </c>
      <c r="B8" s="13">
        <v>-0.06</v>
      </c>
      <c r="C8" s="19">
        <v>25</v>
      </c>
      <c r="D8" s="5">
        <v>8</v>
      </c>
      <c r="E8" s="5">
        <v>4</v>
      </c>
      <c r="F8" s="5">
        <v>4</v>
      </c>
      <c r="G8" s="10">
        <v>4</v>
      </c>
      <c r="H8" s="1">
        <v>45</v>
      </c>
      <c r="I8" s="3">
        <v>-0.06</v>
      </c>
      <c r="J8" s="3">
        <v>-4.9999999999999996E-2</v>
      </c>
      <c r="K8" s="3">
        <v>-3.9999999999999994E-2</v>
      </c>
      <c r="L8" s="3">
        <v>-0.03</v>
      </c>
      <c r="M8" s="3">
        <v>-1.9999999999999997E-2</v>
      </c>
    </row>
    <row r="9" spans="1:13" x14ac:dyDescent="0.2">
      <c r="A9" s="4">
        <v>9</v>
      </c>
      <c r="B9" s="13">
        <v>-0.1</v>
      </c>
      <c r="C9" s="19">
        <v>7</v>
      </c>
      <c r="D9" s="5">
        <v>2</v>
      </c>
      <c r="E9" s="5">
        <v>0</v>
      </c>
      <c r="F9" s="5">
        <v>0</v>
      </c>
      <c r="G9" s="10">
        <v>0</v>
      </c>
      <c r="H9" s="1">
        <v>9</v>
      </c>
      <c r="I9" s="3">
        <v>-0.1</v>
      </c>
      <c r="J9" s="3">
        <v>-9.0000000000000011E-2</v>
      </c>
      <c r="K9" s="3"/>
      <c r="L9" s="3"/>
      <c r="M9" s="3"/>
    </row>
    <row r="10" spans="1:13" ht="15" thickBot="1" x14ac:dyDescent="0.25">
      <c r="A10" s="4">
        <v>10</v>
      </c>
      <c r="B10" s="14">
        <v>-0.15</v>
      </c>
      <c r="C10" s="20">
        <v>3</v>
      </c>
      <c r="D10" s="11">
        <v>0</v>
      </c>
      <c r="E10" s="11">
        <v>0</v>
      </c>
      <c r="F10" s="11">
        <v>0</v>
      </c>
      <c r="G10" s="12">
        <v>0</v>
      </c>
      <c r="H10" s="1">
        <v>3</v>
      </c>
      <c r="I10" s="3">
        <v>-0.15</v>
      </c>
      <c r="J10" s="3"/>
      <c r="K10" s="3"/>
      <c r="L10" s="3"/>
      <c r="M10" s="3"/>
    </row>
    <row r="11" spans="1:13" x14ac:dyDescent="0.2">
      <c r="A11" s="1"/>
      <c r="B11" s="1"/>
      <c r="C11" s="1"/>
      <c r="D11" s="1"/>
      <c r="E11" s="1"/>
      <c r="F11" s="1"/>
      <c r="G11" s="1"/>
      <c r="H11" s="1">
        <v>254</v>
      </c>
      <c r="I11" s="1"/>
      <c r="J11" s="1"/>
      <c r="K11" s="1"/>
      <c r="L11" s="1"/>
      <c r="M11" s="1"/>
    </row>
    <row r="12" spans="1:13" ht="15" thickBo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">
      <c r="A13" s="1"/>
      <c r="B13" s="6">
        <v>2010</v>
      </c>
      <c r="C13" s="7" t="s">
        <v>0</v>
      </c>
      <c r="D13" s="7" t="s">
        <v>1</v>
      </c>
      <c r="E13" s="7" t="s">
        <v>2</v>
      </c>
      <c r="F13" s="7" t="s">
        <v>3</v>
      </c>
      <c r="G13" s="8" t="s">
        <v>4</v>
      </c>
      <c r="H13" s="1"/>
      <c r="I13" s="1"/>
      <c r="J13" s="1"/>
      <c r="K13" s="1"/>
      <c r="L13" s="1"/>
      <c r="M13" s="1"/>
    </row>
    <row r="14" spans="1:13" ht="34.5" thickBot="1" x14ac:dyDescent="0.25">
      <c r="A14" s="1"/>
      <c r="B14" s="9" t="s">
        <v>5</v>
      </c>
      <c r="C14" s="15">
        <v>0</v>
      </c>
      <c r="D14" s="15">
        <v>0.01</v>
      </c>
      <c r="E14" s="15">
        <v>0.02</v>
      </c>
      <c r="F14" s="15">
        <v>0.03</v>
      </c>
      <c r="G14" s="16">
        <v>0.04</v>
      </c>
      <c r="H14" s="1"/>
      <c r="I14" s="1"/>
      <c r="J14" s="1"/>
      <c r="K14" s="1"/>
      <c r="L14" s="1"/>
      <c r="M14" s="1"/>
    </row>
    <row r="15" spans="1:13" x14ac:dyDescent="0.2">
      <c r="A15" s="146">
        <v>1</v>
      </c>
      <c r="B15" s="13">
        <v>0.1</v>
      </c>
      <c r="C15" s="21">
        <v>210203</v>
      </c>
      <c r="D15" s="23">
        <v>0</v>
      </c>
      <c r="E15" s="23">
        <v>0</v>
      </c>
      <c r="F15" s="23">
        <v>0</v>
      </c>
      <c r="G15" s="24">
        <v>0</v>
      </c>
      <c r="H15" s="2">
        <v>210203</v>
      </c>
      <c r="I15" s="501">
        <f>(C15*I3+D15*J3+E15*K3+L3*F15+M3*G15)/H15</f>
        <v>0.10000000000000002</v>
      </c>
      <c r="J15" s="1"/>
      <c r="K15" s="1"/>
      <c r="L15" s="1"/>
      <c r="M15" s="1"/>
    </row>
    <row r="16" spans="1:13" x14ac:dyDescent="0.2">
      <c r="A16" s="146" t="s">
        <v>6</v>
      </c>
      <c r="B16" s="13">
        <v>0.05</v>
      </c>
      <c r="C16" s="25">
        <v>785952</v>
      </c>
      <c r="D16" s="22">
        <v>277521</v>
      </c>
      <c r="E16" s="22">
        <v>0</v>
      </c>
      <c r="F16" s="22">
        <v>12289</v>
      </c>
      <c r="G16" s="26">
        <v>0</v>
      </c>
      <c r="H16" s="2">
        <v>1075762</v>
      </c>
      <c r="I16" s="501">
        <f t="shared" ref="I16:I22" si="0">(C16*I4+D16*J4+E16*K4+L4*F16+M4*G16)/H16</f>
        <v>5.292246798083592E-2</v>
      </c>
    </row>
    <row r="17" spans="1:13" x14ac:dyDescent="0.2">
      <c r="A17" s="146">
        <v>4</v>
      </c>
      <c r="B17" s="13">
        <v>0.02</v>
      </c>
      <c r="C17" s="25">
        <v>336189</v>
      </c>
      <c r="D17" s="22">
        <v>275427</v>
      </c>
      <c r="E17" s="22">
        <v>0</v>
      </c>
      <c r="F17" s="22">
        <v>47189</v>
      </c>
      <c r="G17" s="26">
        <v>849757</v>
      </c>
      <c r="H17" s="2">
        <v>1508562</v>
      </c>
      <c r="I17" s="501">
        <f t="shared" si="0"/>
        <v>4.5295758477278354E-2</v>
      </c>
    </row>
    <row r="18" spans="1:13" x14ac:dyDescent="0.2">
      <c r="A18" s="146">
        <v>5</v>
      </c>
      <c r="B18" s="13">
        <v>-0.01</v>
      </c>
      <c r="C18" s="25">
        <v>217675</v>
      </c>
      <c r="D18" s="22">
        <v>468924</v>
      </c>
      <c r="E18" s="22">
        <v>245635</v>
      </c>
      <c r="F18" s="22">
        <v>173890</v>
      </c>
      <c r="G18" s="26">
        <v>33591</v>
      </c>
      <c r="H18" s="2">
        <v>1139715</v>
      </c>
      <c r="I18" s="501">
        <f t="shared" si="0"/>
        <v>4.1809838424518402E-3</v>
      </c>
    </row>
    <row r="19" spans="1:13" x14ac:dyDescent="0.2">
      <c r="A19" s="146">
        <v>6</v>
      </c>
      <c r="B19" s="13">
        <v>-0.03</v>
      </c>
      <c r="C19" s="25">
        <v>693778</v>
      </c>
      <c r="D19" s="22">
        <v>819361</v>
      </c>
      <c r="E19" s="22">
        <v>96926</v>
      </c>
      <c r="F19" s="22">
        <v>105725</v>
      </c>
      <c r="G19" s="26">
        <v>88316</v>
      </c>
      <c r="H19" s="2">
        <v>1804106</v>
      </c>
      <c r="I19" s="501">
        <f t="shared" si="0"/>
        <v>-2.0667665868856929E-2</v>
      </c>
    </row>
    <row r="20" spans="1:13" x14ac:dyDescent="0.2">
      <c r="A20" s="146" t="s">
        <v>7</v>
      </c>
      <c r="B20" s="13">
        <v>-0.06</v>
      </c>
      <c r="C20" s="25">
        <v>597977</v>
      </c>
      <c r="D20" s="22">
        <v>527868</v>
      </c>
      <c r="E20" s="22">
        <v>88493</v>
      </c>
      <c r="F20" s="22">
        <v>112090</v>
      </c>
      <c r="G20" s="26">
        <v>821160</v>
      </c>
      <c r="H20" s="2">
        <v>2147588</v>
      </c>
      <c r="I20" s="501">
        <f t="shared" si="0"/>
        <v>-3.9857570446472965E-2</v>
      </c>
    </row>
    <row r="21" spans="1:13" x14ac:dyDescent="0.2">
      <c r="A21" s="146">
        <v>9</v>
      </c>
      <c r="B21" s="13">
        <v>-0.1</v>
      </c>
      <c r="C21" s="25">
        <v>98804</v>
      </c>
      <c r="D21" s="22">
        <v>76814</v>
      </c>
      <c r="E21" s="22">
        <v>0</v>
      </c>
      <c r="F21" s="22">
        <v>0</v>
      </c>
      <c r="G21" s="26">
        <v>0</v>
      </c>
      <c r="H21" s="2">
        <v>175618</v>
      </c>
      <c r="I21" s="501">
        <f t="shared" si="0"/>
        <v>-9.5626074775934156E-2</v>
      </c>
    </row>
    <row r="22" spans="1:13" ht="15" thickBot="1" x14ac:dyDescent="0.25">
      <c r="A22" s="146">
        <v>10</v>
      </c>
      <c r="B22" s="14">
        <v>-0.15</v>
      </c>
      <c r="C22" s="27">
        <v>14123</v>
      </c>
      <c r="D22" s="28">
        <v>0</v>
      </c>
      <c r="E22" s="28">
        <v>0</v>
      </c>
      <c r="F22" s="28">
        <v>0</v>
      </c>
      <c r="G22" s="29">
        <v>0</v>
      </c>
      <c r="H22" s="2">
        <v>14123</v>
      </c>
      <c r="I22" s="501">
        <f t="shared" si="0"/>
        <v>-0.15</v>
      </c>
    </row>
    <row r="23" spans="1:13" x14ac:dyDescent="0.2">
      <c r="A23" s="1"/>
      <c r="B23" s="1"/>
      <c r="C23" s="2">
        <v>2954701</v>
      </c>
      <c r="D23" s="2">
        <v>2445915</v>
      </c>
      <c r="E23" s="2">
        <v>431054</v>
      </c>
      <c r="F23" s="2">
        <v>451183</v>
      </c>
      <c r="G23" s="2">
        <v>1792824</v>
      </c>
      <c r="H23" s="2">
        <v>8075677</v>
      </c>
    </row>
    <row r="24" spans="1:13" ht="15" thickBot="1" x14ac:dyDescent="0.25"/>
    <row r="25" spans="1:13" x14ac:dyDescent="0.2">
      <c r="A25" s="30"/>
      <c r="B25" s="34">
        <v>2011</v>
      </c>
      <c r="C25" s="35" t="s">
        <v>0</v>
      </c>
      <c r="D25" s="35" t="s">
        <v>1</v>
      </c>
      <c r="E25" s="35" t="s">
        <v>2</v>
      </c>
      <c r="F25" s="35" t="s">
        <v>3</v>
      </c>
      <c r="G25" s="36" t="s">
        <v>4</v>
      </c>
      <c r="H25" s="30"/>
      <c r="I25" s="30"/>
      <c r="J25" s="30"/>
      <c r="K25" s="30"/>
      <c r="L25" s="30"/>
      <c r="M25" s="30"/>
    </row>
    <row r="26" spans="1:13" ht="34.5" thickBot="1" x14ac:dyDescent="0.25">
      <c r="A26" s="30"/>
      <c r="B26" s="37" t="s">
        <v>5</v>
      </c>
      <c r="C26" s="43">
        <v>0</v>
      </c>
      <c r="D26" s="43">
        <v>0.01</v>
      </c>
      <c r="E26" s="43">
        <v>0.02</v>
      </c>
      <c r="F26" s="43">
        <v>0.03</v>
      </c>
      <c r="G26" s="44">
        <v>0.04</v>
      </c>
      <c r="H26" s="30"/>
      <c r="I26" s="30"/>
      <c r="J26" s="30"/>
      <c r="K26" s="30"/>
      <c r="L26" s="30"/>
      <c r="M26" s="30"/>
    </row>
    <row r="27" spans="1:13" x14ac:dyDescent="0.2">
      <c r="A27" s="146">
        <v>1</v>
      </c>
      <c r="B27" s="41">
        <v>0.1</v>
      </c>
      <c r="C27" s="34">
        <v>11</v>
      </c>
      <c r="D27" s="45">
        <v>0</v>
      </c>
      <c r="E27" s="45">
        <v>0</v>
      </c>
      <c r="F27" s="45">
        <v>0</v>
      </c>
      <c r="G27" s="46">
        <v>0</v>
      </c>
      <c r="H27" s="30">
        <v>11</v>
      </c>
      <c r="I27" s="32">
        <v>0.1</v>
      </c>
      <c r="J27" s="32"/>
      <c r="K27" s="32"/>
      <c r="L27" s="32"/>
      <c r="M27" s="32"/>
    </row>
    <row r="28" spans="1:13" x14ac:dyDescent="0.2">
      <c r="A28" s="146" t="s">
        <v>6</v>
      </c>
      <c r="B28" s="41">
        <v>0.05</v>
      </c>
      <c r="C28" s="47">
        <v>63</v>
      </c>
      <c r="D28" s="33">
        <v>3</v>
      </c>
      <c r="E28" s="33">
        <v>0</v>
      </c>
      <c r="F28" s="33">
        <v>2</v>
      </c>
      <c r="G28" s="38">
        <v>0</v>
      </c>
      <c r="H28" s="30">
        <v>68</v>
      </c>
      <c r="I28" s="32">
        <v>0.05</v>
      </c>
      <c r="J28" s="32">
        <v>6.0000000000000005E-2</v>
      </c>
      <c r="K28" s="32"/>
      <c r="L28" s="32">
        <v>0.08</v>
      </c>
      <c r="M28" s="32"/>
    </row>
    <row r="29" spans="1:13" x14ac:dyDescent="0.2">
      <c r="A29" s="146">
        <v>4</v>
      </c>
      <c r="B29" s="41">
        <v>0.02</v>
      </c>
      <c r="C29" s="47">
        <v>20</v>
      </c>
      <c r="D29" s="33">
        <v>6</v>
      </c>
      <c r="E29" s="33">
        <v>0</v>
      </c>
      <c r="F29" s="33">
        <v>1</v>
      </c>
      <c r="G29" s="38">
        <v>2</v>
      </c>
      <c r="H29" s="30">
        <v>29</v>
      </c>
      <c r="I29" s="32">
        <v>0.02</v>
      </c>
      <c r="J29" s="32">
        <v>0.03</v>
      </c>
      <c r="K29" s="32"/>
      <c r="L29" s="32">
        <v>0.05</v>
      </c>
      <c r="M29" s="32">
        <v>0.06</v>
      </c>
    </row>
    <row r="30" spans="1:13" x14ac:dyDescent="0.2">
      <c r="A30" s="146">
        <v>5</v>
      </c>
      <c r="B30" s="41">
        <v>0</v>
      </c>
      <c r="C30" s="47">
        <v>19</v>
      </c>
      <c r="D30" s="33">
        <v>9</v>
      </c>
      <c r="E30" s="33">
        <v>2</v>
      </c>
      <c r="F30" s="33">
        <v>4</v>
      </c>
      <c r="G30" s="38">
        <v>2</v>
      </c>
      <c r="H30" s="30">
        <v>36</v>
      </c>
      <c r="I30" s="32">
        <v>0</v>
      </c>
      <c r="J30" s="32">
        <v>0.01</v>
      </c>
      <c r="K30" s="32">
        <v>0.02</v>
      </c>
      <c r="L30" s="32">
        <v>0.03</v>
      </c>
      <c r="M30" s="32">
        <v>0.04</v>
      </c>
    </row>
    <row r="31" spans="1:13" x14ac:dyDescent="0.2">
      <c r="A31" s="146">
        <v>6</v>
      </c>
      <c r="B31" s="41">
        <v>-0.02</v>
      </c>
      <c r="C31" s="47">
        <v>25</v>
      </c>
      <c r="D31" s="33">
        <v>12</v>
      </c>
      <c r="E31" s="33">
        <v>6</v>
      </c>
      <c r="F31" s="33">
        <v>5</v>
      </c>
      <c r="G31" s="38">
        <v>4</v>
      </c>
      <c r="H31" s="30">
        <v>52</v>
      </c>
      <c r="I31" s="32">
        <v>-0.02</v>
      </c>
      <c r="J31" s="32">
        <v>-0.01</v>
      </c>
      <c r="K31" s="32">
        <v>0</v>
      </c>
      <c r="L31" s="32">
        <v>9.9999999999999985E-3</v>
      </c>
      <c r="M31" s="32">
        <v>0.02</v>
      </c>
    </row>
    <row r="32" spans="1:13" x14ac:dyDescent="0.2">
      <c r="A32" s="146" t="s">
        <v>7</v>
      </c>
      <c r="B32" s="41">
        <v>-0.06</v>
      </c>
      <c r="C32" s="47">
        <v>25</v>
      </c>
      <c r="D32" s="33">
        <v>8</v>
      </c>
      <c r="E32" s="33">
        <v>4</v>
      </c>
      <c r="F32" s="33">
        <v>4</v>
      </c>
      <c r="G32" s="38">
        <v>4</v>
      </c>
      <c r="H32" s="30">
        <v>45</v>
      </c>
      <c r="I32" s="32">
        <v>-0.06</v>
      </c>
      <c r="J32" s="32">
        <v>-4.9999999999999996E-2</v>
      </c>
      <c r="K32" s="32">
        <v>-3.9999999999999994E-2</v>
      </c>
      <c r="L32" s="32">
        <v>-0.03</v>
      </c>
      <c r="M32" s="32">
        <v>-1.9999999999999997E-2</v>
      </c>
    </row>
    <row r="33" spans="1:13" x14ac:dyDescent="0.2">
      <c r="A33" s="146">
        <v>9</v>
      </c>
      <c r="B33" s="41">
        <v>-0.1</v>
      </c>
      <c r="C33" s="47">
        <v>7</v>
      </c>
      <c r="D33" s="33">
        <v>2</v>
      </c>
      <c r="E33" s="33">
        <v>0</v>
      </c>
      <c r="F33" s="33">
        <v>0</v>
      </c>
      <c r="G33" s="38">
        <v>0</v>
      </c>
      <c r="H33" s="30">
        <v>9</v>
      </c>
      <c r="I33" s="32">
        <v>-0.1</v>
      </c>
      <c r="J33" s="32">
        <v>-9.0000000000000011E-2</v>
      </c>
      <c r="K33" s="32"/>
      <c r="L33" s="32"/>
      <c r="M33" s="32"/>
    </row>
    <row r="34" spans="1:13" ht="15" thickBot="1" x14ac:dyDescent="0.25">
      <c r="A34" s="146">
        <v>10</v>
      </c>
      <c r="B34" s="42">
        <v>-0.15</v>
      </c>
      <c r="C34" s="48">
        <v>3</v>
      </c>
      <c r="D34" s="39">
        <v>0</v>
      </c>
      <c r="E34" s="39">
        <v>0</v>
      </c>
      <c r="F34" s="39">
        <v>0</v>
      </c>
      <c r="G34" s="40">
        <v>0</v>
      </c>
      <c r="H34" s="30">
        <v>3</v>
      </c>
      <c r="I34" s="32">
        <v>-0.15</v>
      </c>
      <c r="J34" s="32"/>
      <c r="K34" s="32"/>
      <c r="L34" s="32"/>
      <c r="M34" s="32"/>
    </row>
    <row r="35" spans="1:13" x14ac:dyDescent="0.2">
      <c r="A35" s="143"/>
      <c r="B35" s="30"/>
      <c r="C35" s="30"/>
      <c r="D35" s="30"/>
      <c r="E35" s="30"/>
      <c r="F35" s="30"/>
      <c r="G35" s="30"/>
      <c r="H35" s="30">
        <v>253</v>
      </c>
      <c r="I35" s="30"/>
      <c r="J35" s="30"/>
      <c r="K35" s="30"/>
      <c r="L35" s="30"/>
      <c r="M35" s="30"/>
    </row>
    <row r="36" spans="1:13" ht="15" thickBot="1" x14ac:dyDescent="0.25">
      <c r="A36" s="143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</row>
    <row r="37" spans="1:13" x14ac:dyDescent="0.2">
      <c r="A37" s="143"/>
      <c r="B37" s="34">
        <v>2011</v>
      </c>
      <c r="C37" s="35" t="s">
        <v>0</v>
      </c>
      <c r="D37" s="35" t="s">
        <v>1</v>
      </c>
      <c r="E37" s="35" t="s">
        <v>2</v>
      </c>
      <c r="F37" s="35" t="s">
        <v>3</v>
      </c>
      <c r="G37" s="36" t="s">
        <v>4</v>
      </c>
      <c r="H37" s="30"/>
      <c r="I37" s="30"/>
      <c r="J37" s="30"/>
      <c r="K37" s="30"/>
      <c r="L37" s="30"/>
      <c r="M37" s="30"/>
    </row>
    <row r="38" spans="1:13" ht="34.5" thickBot="1" x14ac:dyDescent="0.25">
      <c r="A38" s="143"/>
      <c r="B38" s="37" t="s">
        <v>5</v>
      </c>
      <c r="C38" s="43">
        <v>0</v>
      </c>
      <c r="D38" s="43">
        <v>0.01</v>
      </c>
      <c r="E38" s="43">
        <v>0.02</v>
      </c>
      <c r="F38" s="43">
        <v>0.03</v>
      </c>
      <c r="G38" s="44">
        <v>0.04</v>
      </c>
      <c r="H38" s="30"/>
      <c r="I38" s="30"/>
      <c r="J38" s="30"/>
      <c r="K38" s="30"/>
      <c r="L38" s="30"/>
      <c r="M38" s="30"/>
    </row>
    <row r="39" spans="1:13" x14ac:dyDescent="0.2">
      <c r="A39" s="146">
        <v>1</v>
      </c>
      <c r="B39" s="41">
        <v>0.1</v>
      </c>
      <c r="C39" s="49">
        <v>221476</v>
      </c>
      <c r="D39" s="51">
        <v>0</v>
      </c>
      <c r="E39" s="51">
        <v>0</v>
      </c>
      <c r="F39" s="51">
        <v>0</v>
      </c>
      <c r="G39" s="52">
        <v>0</v>
      </c>
      <c r="H39" s="31">
        <v>221476</v>
      </c>
      <c r="I39" s="501">
        <f>(C39*I27+D39*J27+E39*K27+L27*F39+M27*G39)/H39</f>
        <v>0.1</v>
      </c>
      <c r="J39" s="30"/>
      <c r="K39" s="30"/>
      <c r="L39" s="30"/>
      <c r="M39" s="30"/>
    </row>
    <row r="40" spans="1:13" x14ac:dyDescent="0.2">
      <c r="A40" s="146" t="s">
        <v>6</v>
      </c>
      <c r="B40" s="41">
        <v>0.05</v>
      </c>
      <c r="C40" s="53">
        <v>803782</v>
      </c>
      <c r="D40" s="50">
        <v>287168</v>
      </c>
      <c r="E40" s="50">
        <v>0</v>
      </c>
      <c r="F40" s="50">
        <v>13019</v>
      </c>
      <c r="G40" s="54">
        <v>0</v>
      </c>
      <c r="H40" s="31">
        <v>1103969</v>
      </c>
      <c r="I40" s="501">
        <f t="shared" ref="I40:I46" si="1">(C40*I28+D40*J28+E40*K28+L28*F40+M28*G40)/H40</f>
        <v>5.2955019570295907E-2</v>
      </c>
    </row>
    <row r="41" spans="1:13" x14ac:dyDescent="0.2">
      <c r="A41" s="146">
        <v>4</v>
      </c>
      <c r="B41" s="41">
        <v>0.02</v>
      </c>
      <c r="C41" s="53">
        <v>340617</v>
      </c>
      <c r="D41" s="50">
        <v>277064</v>
      </c>
      <c r="E41" s="50">
        <v>0</v>
      </c>
      <c r="F41" s="50">
        <v>49260</v>
      </c>
      <c r="G41" s="54">
        <v>865929</v>
      </c>
      <c r="H41" s="31">
        <v>1532870</v>
      </c>
      <c r="I41" s="501">
        <f t="shared" si="1"/>
        <v>4.5367839412344166E-2</v>
      </c>
    </row>
    <row r="42" spans="1:13" x14ac:dyDescent="0.2">
      <c r="A42" s="146">
        <v>5</v>
      </c>
      <c r="B42" s="41">
        <v>0</v>
      </c>
      <c r="C42" s="53">
        <v>220422</v>
      </c>
      <c r="D42" s="50">
        <v>471418</v>
      </c>
      <c r="E42" s="50">
        <v>250096</v>
      </c>
      <c r="F42" s="50">
        <v>177125</v>
      </c>
      <c r="G42" s="54">
        <v>35491</v>
      </c>
      <c r="H42" s="31">
        <v>1154552</v>
      </c>
      <c r="I42" s="501">
        <f t="shared" si="1"/>
        <v>1.4247508990500212E-2</v>
      </c>
    </row>
    <row r="43" spans="1:13" x14ac:dyDescent="0.2">
      <c r="A43" s="146">
        <v>6</v>
      </c>
      <c r="B43" s="41">
        <v>-0.02</v>
      </c>
      <c r="C43" s="53">
        <v>705453</v>
      </c>
      <c r="D43" s="50">
        <v>834299</v>
      </c>
      <c r="E43" s="50">
        <v>99630</v>
      </c>
      <c r="F43" s="50">
        <v>108638</v>
      </c>
      <c r="G43" s="54">
        <v>90337</v>
      </c>
      <c r="H43" s="31">
        <v>1838357</v>
      </c>
      <c r="I43" s="501">
        <f t="shared" si="1"/>
        <v>-1.063935350968283E-2</v>
      </c>
    </row>
    <row r="44" spans="1:13" x14ac:dyDescent="0.2">
      <c r="A44" s="146" t="s">
        <v>7</v>
      </c>
      <c r="B44" s="41">
        <v>-0.06</v>
      </c>
      <c r="C44" s="53">
        <v>610014</v>
      </c>
      <c r="D44" s="50">
        <v>533503</v>
      </c>
      <c r="E44" s="50">
        <v>91595</v>
      </c>
      <c r="F44" s="50">
        <v>115520</v>
      </c>
      <c r="G44" s="54">
        <v>828531</v>
      </c>
      <c r="H44" s="31">
        <v>2179163</v>
      </c>
      <c r="I44" s="501">
        <f t="shared" si="1"/>
        <v>-3.9912576525941379E-2</v>
      </c>
    </row>
    <row r="45" spans="1:13" x14ac:dyDescent="0.2">
      <c r="A45" s="146">
        <v>9</v>
      </c>
      <c r="B45" s="41">
        <v>-0.1</v>
      </c>
      <c r="C45" s="53">
        <v>100946</v>
      </c>
      <c r="D45" s="50">
        <v>79190</v>
      </c>
      <c r="E45" s="50">
        <v>0</v>
      </c>
      <c r="F45" s="50">
        <v>0</v>
      </c>
      <c r="G45" s="54">
        <v>0</v>
      </c>
      <c r="H45" s="31">
        <v>180136</v>
      </c>
      <c r="I45" s="501">
        <f t="shared" si="1"/>
        <v>-9.5603877070657733E-2</v>
      </c>
    </row>
    <row r="46" spans="1:13" ht="15" thickBot="1" x14ac:dyDescent="0.25">
      <c r="A46" s="146">
        <v>10</v>
      </c>
      <c r="B46" s="42">
        <v>-0.15</v>
      </c>
      <c r="C46" s="55">
        <v>14221</v>
      </c>
      <c r="D46" s="56">
        <v>0</v>
      </c>
      <c r="E46" s="56">
        <v>0</v>
      </c>
      <c r="F46" s="56">
        <v>0</v>
      </c>
      <c r="G46" s="57">
        <v>0</v>
      </c>
      <c r="H46" s="31">
        <v>14221</v>
      </c>
      <c r="I46" s="501">
        <f t="shared" si="1"/>
        <v>-0.15</v>
      </c>
    </row>
    <row r="47" spans="1:13" x14ac:dyDescent="0.2">
      <c r="A47" s="30"/>
      <c r="B47" s="30"/>
      <c r="C47" s="31">
        <v>3016931</v>
      </c>
      <c r="D47" s="31">
        <v>2482642</v>
      </c>
      <c r="E47" s="31">
        <v>441321</v>
      </c>
      <c r="F47" s="31">
        <v>463562</v>
      </c>
      <c r="G47" s="31">
        <v>1820288</v>
      </c>
      <c r="H47" s="31">
        <v>8224744</v>
      </c>
    </row>
    <row r="48" spans="1:13" ht="15" thickBot="1" x14ac:dyDescent="0.25"/>
    <row r="49" spans="1:13" x14ac:dyDescent="0.2">
      <c r="A49" s="58"/>
      <c r="B49" s="62">
        <v>2012</v>
      </c>
      <c r="C49" s="63" t="s">
        <v>0</v>
      </c>
      <c r="D49" s="63" t="s">
        <v>1</v>
      </c>
      <c r="E49" s="63" t="s">
        <v>2</v>
      </c>
      <c r="F49" s="63" t="s">
        <v>3</v>
      </c>
      <c r="G49" s="64" t="s">
        <v>4</v>
      </c>
      <c r="H49" s="58"/>
      <c r="I49" s="58"/>
      <c r="J49" s="58"/>
      <c r="K49" s="58"/>
      <c r="L49" s="58"/>
      <c r="M49" s="58"/>
    </row>
    <row r="50" spans="1:13" ht="34.5" thickBot="1" x14ac:dyDescent="0.25">
      <c r="A50" s="58"/>
      <c r="B50" s="65" t="s">
        <v>5</v>
      </c>
      <c r="C50" s="71">
        <v>0</v>
      </c>
      <c r="D50" s="71">
        <v>0.01</v>
      </c>
      <c r="E50" s="71">
        <v>0.02</v>
      </c>
      <c r="F50" s="71">
        <v>0.03</v>
      </c>
      <c r="G50" s="72">
        <v>0.04</v>
      </c>
      <c r="H50" s="58"/>
      <c r="I50" s="58"/>
      <c r="J50" s="58"/>
      <c r="K50" s="58"/>
      <c r="L50" s="58"/>
      <c r="M50" s="58"/>
    </row>
    <row r="51" spans="1:13" x14ac:dyDescent="0.2">
      <c r="A51" s="146">
        <v>1</v>
      </c>
      <c r="B51" s="69">
        <v>0.1</v>
      </c>
      <c r="C51" s="62">
        <v>11</v>
      </c>
      <c r="D51" s="73">
        <v>0</v>
      </c>
      <c r="E51" s="73">
        <v>0</v>
      </c>
      <c r="F51" s="73">
        <v>0</v>
      </c>
      <c r="G51" s="74">
        <v>0</v>
      </c>
      <c r="H51" s="58">
        <v>11</v>
      </c>
      <c r="I51" s="60">
        <v>0.1</v>
      </c>
      <c r="J51" s="60"/>
      <c r="K51" s="60"/>
      <c r="L51" s="60"/>
      <c r="M51" s="60"/>
    </row>
    <row r="52" spans="1:13" x14ac:dyDescent="0.2">
      <c r="A52" s="146" t="s">
        <v>6</v>
      </c>
      <c r="B52" s="69">
        <v>0.05</v>
      </c>
      <c r="C52" s="75">
        <v>63</v>
      </c>
      <c r="D52" s="61">
        <v>3</v>
      </c>
      <c r="E52" s="61">
        <v>0</v>
      </c>
      <c r="F52" s="61">
        <v>2</v>
      </c>
      <c r="G52" s="66">
        <v>0</v>
      </c>
      <c r="H52" s="58">
        <v>68</v>
      </c>
      <c r="I52" s="60">
        <v>0.05</v>
      </c>
      <c r="J52" s="60">
        <v>6.0000000000000005E-2</v>
      </c>
      <c r="K52" s="60"/>
      <c r="L52" s="60">
        <v>0.08</v>
      </c>
      <c r="M52" s="60"/>
    </row>
    <row r="53" spans="1:13" x14ac:dyDescent="0.2">
      <c r="A53" s="146">
        <v>4</v>
      </c>
      <c r="B53" s="69">
        <v>0.02</v>
      </c>
      <c r="C53" s="75">
        <v>21</v>
      </c>
      <c r="D53" s="61">
        <v>6</v>
      </c>
      <c r="E53" s="61">
        <v>0</v>
      </c>
      <c r="F53" s="61">
        <v>1</v>
      </c>
      <c r="G53" s="66">
        <v>2</v>
      </c>
      <c r="H53" s="58">
        <v>30</v>
      </c>
      <c r="I53" s="60">
        <v>0.02</v>
      </c>
      <c r="J53" s="60">
        <v>0.03</v>
      </c>
      <c r="K53" s="60"/>
      <c r="L53" s="60">
        <v>0.05</v>
      </c>
      <c r="M53" s="60">
        <v>0.06</v>
      </c>
    </row>
    <row r="54" spans="1:13" x14ac:dyDescent="0.2">
      <c r="A54" s="146">
        <v>5</v>
      </c>
      <c r="B54" s="69">
        <v>0</v>
      </c>
      <c r="C54" s="75">
        <v>19</v>
      </c>
      <c r="D54" s="61">
        <v>9</v>
      </c>
      <c r="E54" s="61">
        <v>2</v>
      </c>
      <c r="F54" s="61">
        <v>4</v>
      </c>
      <c r="G54" s="66">
        <v>2</v>
      </c>
      <c r="H54" s="58">
        <v>36</v>
      </c>
      <c r="I54" s="60">
        <v>0</v>
      </c>
      <c r="J54" s="60">
        <v>0.01</v>
      </c>
      <c r="K54" s="60">
        <v>0.02</v>
      </c>
      <c r="L54" s="60">
        <v>0.03</v>
      </c>
      <c r="M54" s="60">
        <v>0.04</v>
      </c>
    </row>
    <row r="55" spans="1:13" x14ac:dyDescent="0.2">
      <c r="A55" s="146">
        <v>6</v>
      </c>
      <c r="B55" s="69">
        <v>-0.02</v>
      </c>
      <c r="C55" s="75">
        <v>25</v>
      </c>
      <c r="D55" s="61">
        <v>12</v>
      </c>
      <c r="E55" s="61">
        <v>6</v>
      </c>
      <c r="F55" s="61">
        <v>5</v>
      </c>
      <c r="G55" s="66">
        <v>4</v>
      </c>
      <c r="H55" s="58">
        <v>52</v>
      </c>
      <c r="I55" s="60">
        <v>-0.02</v>
      </c>
      <c r="J55" s="60">
        <v>-0.01</v>
      </c>
      <c r="K55" s="60">
        <v>0</v>
      </c>
      <c r="L55" s="60">
        <v>9.9999999999999985E-3</v>
      </c>
      <c r="M55" s="60">
        <v>0.02</v>
      </c>
    </row>
    <row r="56" spans="1:13" x14ac:dyDescent="0.2">
      <c r="A56" s="146" t="s">
        <v>7</v>
      </c>
      <c r="B56" s="69">
        <v>-0.06</v>
      </c>
      <c r="C56" s="75">
        <v>25</v>
      </c>
      <c r="D56" s="61">
        <v>8</v>
      </c>
      <c r="E56" s="61">
        <v>4</v>
      </c>
      <c r="F56" s="61">
        <v>4</v>
      </c>
      <c r="G56" s="66">
        <v>4</v>
      </c>
      <c r="H56" s="58">
        <v>45</v>
      </c>
      <c r="I56" s="60">
        <v>-0.06</v>
      </c>
      <c r="J56" s="60">
        <v>-4.9999999999999996E-2</v>
      </c>
      <c r="K56" s="60">
        <v>-3.9999999999999994E-2</v>
      </c>
      <c r="L56" s="60">
        <v>-0.03</v>
      </c>
      <c r="M56" s="60">
        <v>-1.9999999999999997E-2</v>
      </c>
    </row>
    <row r="57" spans="1:13" x14ac:dyDescent="0.2">
      <c r="A57" s="146">
        <v>9</v>
      </c>
      <c r="B57" s="69">
        <v>-0.1</v>
      </c>
      <c r="C57" s="75">
        <v>7</v>
      </c>
      <c r="D57" s="61">
        <v>2</v>
      </c>
      <c r="E57" s="61">
        <v>0</v>
      </c>
      <c r="F57" s="61">
        <v>0</v>
      </c>
      <c r="G57" s="66">
        <v>0</v>
      </c>
      <c r="H57" s="58">
        <v>9</v>
      </c>
      <c r="I57" s="60">
        <v>-0.1</v>
      </c>
      <c r="J57" s="60">
        <v>-9.0000000000000011E-2</v>
      </c>
      <c r="K57" s="60"/>
      <c r="L57" s="60"/>
      <c r="M57" s="60"/>
    </row>
    <row r="58" spans="1:13" ht="15" thickBot="1" x14ac:dyDescent="0.25">
      <c r="A58" s="146">
        <v>10</v>
      </c>
      <c r="B58" s="70">
        <v>-0.15</v>
      </c>
      <c r="C58" s="76">
        <v>3</v>
      </c>
      <c r="D58" s="67">
        <v>0</v>
      </c>
      <c r="E58" s="67">
        <v>0</v>
      </c>
      <c r="F58" s="67">
        <v>0</v>
      </c>
      <c r="G58" s="68">
        <v>0</v>
      </c>
      <c r="H58" s="58">
        <v>3</v>
      </c>
      <c r="I58" s="60">
        <v>-0.15</v>
      </c>
      <c r="J58" s="60"/>
      <c r="K58" s="60"/>
      <c r="L58" s="60"/>
      <c r="M58" s="60"/>
    </row>
    <row r="59" spans="1:13" x14ac:dyDescent="0.2">
      <c r="A59" s="143"/>
      <c r="B59" s="58"/>
      <c r="C59" s="58"/>
      <c r="D59" s="58"/>
      <c r="E59" s="58"/>
      <c r="F59" s="58"/>
      <c r="G59" s="58"/>
      <c r="H59" s="58">
        <v>254</v>
      </c>
      <c r="I59" s="58"/>
      <c r="J59" s="58"/>
      <c r="K59" s="58"/>
      <c r="L59" s="58"/>
      <c r="M59" s="58"/>
    </row>
    <row r="60" spans="1:13" ht="15" thickBot="1" x14ac:dyDescent="0.25">
      <c r="A60" s="143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</row>
    <row r="61" spans="1:13" x14ac:dyDescent="0.2">
      <c r="A61" s="143"/>
      <c r="B61" s="62">
        <v>2012</v>
      </c>
      <c r="C61" s="63" t="s">
        <v>0</v>
      </c>
      <c r="D61" s="63" t="s">
        <v>1</v>
      </c>
      <c r="E61" s="63" t="s">
        <v>2</v>
      </c>
      <c r="F61" s="63" t="s">
        <v>3</v>
      </c>
      <c r="G61" s="64" t="s">
        <v>4</v>
      </c>
      <c r="H61" s="58"/>
      <c r="I61" s="58"/>
      <c r="J61" s="58"/>
      <c r="K61" s="58"/>
      <c r="L61" s="58"/>
      <c r="M61" s="58"/>
    </row>
    <row r="62" spans="1:13" ht="34.5" thickBot="1" x14ac:dyDescent="0.25">
      <c r="A62" s="143"/>
      <c r="B62" s="65" t="s">
        <v>5</v>
      </c>
      <c r="C62" s="71">
        <v>0</v>
      </c>
      <c r="D62" s="71">
        <v>0.01</v>
      </c>
      <c r="E62" s="71">
        <v>0.02</v>
      </c>
      <c r="F62" s="71">
        <v>0.03</v>
      </c>
      <c r="G62" s="72">
        <v>0.04</v>
      </c>
      <c r="H62" s="58"/>
      <c r="I62" s="58"/>
      <c r="J62" s="58"/>
      <c r="K62" s="58"/>
      <c r="L62" s="58"/>
      <c r="M62" s="58"/>
    </row>
    <row r="63" spans="1:13" x14ac:dyDescent="0.2">
      <c r="A63" s="146">
        <v>1</v>
      </c>
      <c r="B63" s="69">
        <v>0.1</v>
      </c>
      <c r="C63" s="77">
        <v>232454</v>
      </c>
      <c r="D63" s="79">
        <v>0</v>
      </c>
      <c r="E63" s="79">
        <v>0</v>
      </c>
      <c r="F63" s="79">
        <v>0</v>
      </c>
      <c r="G63" s="80">
        <v>0</v>
      </c>
      <c r="H63" s="59">
        <v>232454</v>
      </c>
      <c r="I63" s="501">
        <f>(C63*I51+D63*J51+E63*K51+L51*F63+M51*G63)/H63</f>
        <v>0.1</v>
      </c>
      <c r="J63" s="58"/>
      <c r="K63" s="58"/>
      <c r="L63" s="58"/>
      <c r="M63" s="58"/>
    </row>
    <row r="64" spans="1:13" x14ac:dyDescent="0.2">
      <c r="A64" s="146" t="s">
        <v>6</v>
      </c>
      <c r="B64" s="69">
        <v>0.05</v>
      </c>
      <c r="C64" s="81">
        <v>820582</v>
      </c>
      <c r="D64" s="78">
        <v>296790</v>
      </c>
      <c r="E64" s="78">
        <v>0</v>
      </c>
      <c r="F64" s="78">
        <v>13640</v>
      </c>
      <c r="G64" s="82">
        <v>0</v>
      </c>
      <c r="H64" s="59">
        <v>1131012</v>
      </c>
      <c r="I64" s="501">
        <f t="shared" ref="I64:I70" si="2">(C64*I52+D64*J52+E64*K52+L52*F64+M52*G64)/H64</f>
        <v>5.2985909963820015E-2</v>
      </c>
    </row>
    <row r="65" spans="1:13" x14ac:dyDescent="0.2">
      <c r="A65" s="146">
        <v>4</v>
      </c>
      <c r="B65" s="69">
        <v>0.02</v>
      </c>
      <c r="C65" s="81">
        <v>345444</v>
      </c>
      <c r="D65" s="78">
        <v>279162</v>
      </c>
      <c r="E65" s="78">
        <v>0</v>
      </c>
      <c r="F65" s="78">
        <v>51378</v>
      </c>
      <c r="G65" s="82">
        <v>881575</v>
      </c>
      <c r="H65" s="59">
        <v>1557559</v>
      </c>
      <c r="I65" s="501">
        <f t="shared" si="2"/>
        <v>4.5421804246259689E-2</v>
      </c>
    </row>
    <row r="66" spans="1:13" x14ac:dyDescent="0.2">
      <c r="A66" s="146">
        <v>5</v>
      </c>
      <c r="B66" s="69">
        <v>0</v>
      </c>
      <c r="C66" s="81">
        <v>224434</v>
      </c>
      <c r="D66" s="78">
        <v>474454</v>
      </c>
      <c r="E66" s="78">
        <v>254244</v>
      </c>
      <c r="F66" s="78">
        <v>181719</v>
      </c>
      <c r="G66" s="82">
        <v>37233</v>
      </c>
      <c r="H66" s="59">
        <v>1172084</v>
      </c>
      <c r="I66" s="501">
        <f t="shared" si="2"/>
        <v>1.4308112729121804E-2</v>
      </c>
    </row>
    <row r="67" spans="1:13" x14ac:dyDescent="0.2">
      <c r="A67" s="146">
        <v>6</v>
      </c>
      <c r="B67" s="69">
        <v>-0.02</v>
      </c>
      <c r="C67" s="81">
        <v>714666</v>
      </c>
      <c r="D67" s="78">
        <v>849685</v>
      </c>
      <c r="E67" s="78">
        <v>102645</v>
      </c>
      <c r="F67" s="78">
        <v>111487</v>
      </c>
      <c r="G67" s="82">
        <v>92254</v>
      </c>
      <c r="H67" s="59">
        <v>1870737</v>
      </c>
      <c r="I67" s="501">
        <f t="shared" si="2"/>
        <v>-1.0600217988953017E-2</v>
      </c>
    </row>
    <row r="68" spans="1:13" x14ac:dyDescent="0.2">
      <c r="A68" s="146" t="s">
        <v>7</v>
      </c>
      <c r="B68" s="69">
        <v>-0.06</v>
      </c>
      <c r="C68" s="81">
        <v>620120</v>
      </c>
      <c r="D68" s="78">
        <v>539034</v>
      </c>
      <c r="E68" s="78">
        <v>94452</v>
      </c>
      <c r="F68" s="78">
        <v>118108</v>
      </c>
      <c r="G68" s="82">
        <v>835723</v>
      </c>
      <c r="H68" s="59">
        <v>2207437</v>
      </c>
      <c r="I68" s="501">
        <f t="shared" si="2"/>
        <v>-3.9953430154518563E-2</v>
      </c>
    </row>
    <row r="69" spans="1:13" x14ac:dyDescent="0.2">
      <c r="A69" s="146">
        <v>9</v>
      </c>
      <c r="B69" s="69">
        <v>-0.1</v>
      </c>
      <c r="C69" s="81">
        <v>102144</v>
      </c>
      <c r="D69" s="78">
        <v>81259</v>
      </c>
      <c r="E69" s="78">
        <v>0</v>
      </c>
      <c r="F69" s="78">
        <v>0</v>
      </c>
      <c r="G69" s="82">
        <v>0</v>
      </c>
      <c r="H69" s="59">
        <v>183403</v>
      </c>
      <c r="I69" s="501">
        <f t="shared" si="2"/>
        <v>-9.5569374546763147E-2</v>
      </c>
    </row>
    <row r="70" spans="1:13" ht="15" thickBot="1" x14ac:dyDescent="0.25">
      <c r="A70" s="146">
        <v>10</v>
      </c>
      <c r="B70" s="70">
        <v>-0.15</v>
      </c>
      <c r="C70" s="83">
        <v>14714</v>
      </c>
      <c r="D70" s="84">
        <v>0</v>
      </c>
      <c r="E70" s="84">
        <v>0</v>
      </c>
      <c r="F70" s="84">
        <v>0</v>
      </c>
      <c r="G70" s="85">
        <v>0</v>
      </c>
      <c r="H70" s="59">
        <v>14714</v>
      </c>
      <c r="I70" s="501">
        <f t="shared" si="2"/>
        <v>-0.15</v>
      </c>
    </row>
    <row r="71" spans="1:13" x14ac:dyDescent="0.2">
      <c r="A71" s="58"/>
      <c r="B71" s="58"/>
      <c r="C71" s="59">
        <v>3074558</v>
      </c>
      <c r="D71" s="59">
        <v>2520384</v>
      </c>
      <c r="E71" s="59">
        <v>451341</v>
      </c>
      <c r="F71" s="59">
        <v>476332</v>
      </c>
      <c r="G71" s="59">
        <v>1846785</v>
      </c>
      <c r="H71" s="59">
        <v>8369400</v>
      </c>
    </row>
    <row r="72" spans="1:13" ht="15" thickBot="1" x14ac:dyDescent="0.25"/>
    <row r="73" spans="1:13" x14ac:dyDescent="0.2">
      <c r="A73" s="86"/>
      <c r="B73" s="90">
        <v>2013</v>
      </c>
      <c r="C73" s="91" t="s">
        <v>0</v>
      </c>
      <c r="D73" s="91" t="s">
        <v>1</v>
      </c>
      <c r="E73" s="91" t="s">
        <v>2</v>
      </c>
      <c r="F73" s="91" t="s">
        <v>3</v>
      </c>
      <c r="G73" s="92" t="s">
        <v>4</v>
      </c>
      <c r="H73" s="86"/>
      <c r="I73" s="86"/>
      <c r="J73" s="86"/>
      <c r="K73" s="86"/>
      <c r="L73" s="86"/>
      <c r="M73" s="86"/>
    </row>
    <row r="74" spans="1:13" ht="34.5" thickBot="1" x14ac:dyDescent="0.25">
      <c r="A74" s="86"/>
      <c r="B74" s="93" t="s">
        <v>5</v>
      </c>
      <c r="C74" s="99">
        <v>0</v>
      </c>
      <c r="D74" s="99">
        <v>0.01</v>
      </c>
      <c r="E74" s="99">
        <v>0.02</v>
      </c>
      <c r="F74" s="99">
        <v>0.03</v>
      </c>
      <c r="G74" s="100">
        <v>0.04</v>
      </c>
      <c r="H74" s="86"/>
      <c r="I74" s="86"/>
      <c r="J74" s="86"/>
      <c r="K74" s="86"/>
      <c r="L74" s="86"/>
      <c r="M74" s="86"/>
    </row>
    <row r="75" spans="1:13" x14ac:dyDescent="0.2">
      <c r="A75" s="146">
        <v>1</v>
      </c>
      <c r="B75" s="97">
        <v>0.1</v>
      </c>
      <c r="C75" s="90">
        <v>11</v>
      </c>
      <c r="D75" s="101">
        <v>0</v>
      </c>
      <c r="E75" s="101">
        <v>0</v>
      </c>
      <c r="F75" s="101">
        <v>0</v>
      </c>
      <c r="G75" s="102">
        <v>0</v>
      </c>
      <c r="H75" s="86">
        <v>11</v>
      </c>
      <c r="I75" s="88">
        <v>0.1</v>
      </c>
      <c r="J75" s="88"/>
      <c r="K75" s="88"/>
      <c r="L75" s="88"/>
      <c r="M75" s="88"/>
    </row>
    <row r="76" spans="1:13" x14ac:dyDescent="0.2">
      <c r="A76" s="146" t="s">
        <v>6</v>
      </c>
      <c r="B76" s="97">
        <v>0.05</v>
      </c>
      <c r="C76" s="103">
        <v>63</v>
      </c>
      <c r="D76" s="89">
        <v>3</v>
      </c>
      <c r="E76" s="89">
        <v>0</v>
      </c>
      <c r="F76" s="89">
        <v>2</v>
      </c>
      <c r="G76" s="94">
        <v>0</v>
      </c>
      <c r="H76" s="86">
        <v>68</v>
      </c>
      <c r="I76" s="88">
        <v>0.05</v>
      </c>
      <c r="J76" s="88">
        <v>6.0000000000000005E-2</v>
      </c>
      <c r="K76" s="88"/>
      <c r="L76" s="88">
        <v>0.08</v>
      </c>
      <c r="M76" s="88"/>
    </row>
    <row r="77" spans="1:13" x14ac:dyDescent="0.2">
      <c r="A77" s="146">
        <v>4</v>
      </c>
      <c r="B77" s="97">
        <v>0.02</v>
      </c>
      <c r="C77" s="103">
        <v>21</v>
      </c>
      <c r="D77" s="89">
        <v>6</v>
      </c>
      <c r="E77" s="89">
        <v>0</v>
      </c>
      <c r="F77" s="89">
        <v>1</v>
      </c>
      <c r="G77" s="94">
        <v>2</v>
      </c>
      <c r="H77" s="86">
        <v>30</v>
      </c>
      <c r="I77" s="88">
        <v>0.02</v>
      </c>
      <c r="J77" s="88">
        <v>0.03</v>
      </c>
      <c r="K77" s="88">
        <v>0.04</v>
      </c>
      <c r="L77" s="88">
        <v>0.05</v>
      </c>
      <c r="M77" s="88">
        <v>0.06</v>
      </c>
    </row>
    <row r="78" spans="1:13" x14ac:dyDescent="0.2">
      <c r="A78" s="146">
        <v>5</v>
      </c>
      <c r="B78" s="97">
        <v>0</v>
      </c>
      <c r="C78" s="103">
        <v>19</v>
      </c>
      <c r="D78" s="89">
        <v>9</v>
      </c>
      <c r="E78" s="89">
        <v>2</v>
      </c>
      <c r="F78" s="89">
        <v>4</v>
      </c>
      <c r="G78" s="94">
        <v>2</v>
      </c>
      <c r="H78" s="86">
        <v>36</v>
      </c>
      <c r="I78" s="88">
        <v>0</v>
      </c>
      <c r="J78" s="88">
        <v>0.01</v>
      </c>
      <c r="K78" s="88">
        <v>0.02</v>
      </c>
      <c r="L78" s="88">
        <v>0.03</v>
      </c>
      <c r="M78" s="88">
        <v>0.04</v>
      </c>
    </row>
    <row r="79" spans="1:13" x14ac:dyDescent="0.2">
      <c r="A79" s="146">
        <v>6</v>
      </c>
      <c r="B79" s="97">
        <v>-0.02</v>
      </c>
      <c r="C79" s="103">
        <v>25</v>
      </c>
      <c r="D79" s="89">
        <v>12</v>
      </c>
      <c r="E79" s="89">
        <v>6</v>
      </c>
      <c r="F79" s="89">
        <v>5</v>
      </c>
      <c r="G79" s="94">
        <v>4</v>
      </c>
      <c r="H79" s="86">
        <v>52</v>
      </c>
      <c r="I79" s="88">
        <v>-0.02</v>
      </c>
      <c r="J79" s="88">
        <v>-0.01</v>
      </c>
      <c r="K79" s="88">
        <v>0</v>
      </c>
      <c r="L79" s="88">
        <v>9.9999999999999985E-3</v>
      </c>
      <c r="M79" s="88">
        <v>0.02</v>
      </c>
    </row>
    <row r="80" spans="1:13" x14ac:dyDescent="0.2">
      <c r="A80" s="146" t="s">
        <v>7</v>
      </c>
      <c r="B80" s="97">
        <v>-0.06</v>
      </c>
      <c r="C80" s="103">
        <v>25</v>
      </c>
      <c r="D80" s="89">
        <v>8</v>
      </c>
      <c r="E80" s="89">
        <v>4</v>
      </c>
      <c r="F80" s="89">
        <v>4</v>
      </c>
      <c r="G80" s="94">
        <v>4</v>
      </c>
      <c r="H80" s="86">
        <v>45</v>
      </c>
      <c r="I80" s="88">
        <v>-0.06</v>
      </c>
      <c r="J80" s="88">
        <v>-4.9999999999999996E-2</v>
      </c>
      <c r="K80" s="88">
        <v>-3.9999999999999994E-2</v>
      </c>
      <c r="L80" s="88">
        <v>-0.03</v>
      </c>
      <c r="M80" s="88">
        <v>-1.9999999999999997E-2</v>
      </c>
    </row>
    <row r="81" spans="1:28" x14ac:dyDescent="0.2">
      <c r="A81" s="146">
        <v>9</v>
      </c>
      <c r="B81" s="97">
        <v>-0.1</v>
      </c>
      <c r="C81" s="103">
        <v>7</v>
      </c>
      <c r="D81" s="89">
        <v>2</v>
      </c>
      <c r="E81" s="89">
        <v>0</v>
      </c>
      <c r="F81" s="89">
        <v>0</v>
      </c>
      <c r="G81" s="94">
        <v>0</v>
      </c>
      <c r="H81" s="86">
        <v>9</v>
      </c>
      <c r="I81" s="88">
        <v>-0.1</v>
      </c>
      <c r="J81" s="88">
        <v>-9.0000000000000011E-2</v>
      </c>
      <c r="K81" s="88"/>
      <c r="L81" s="88"/>
      <c r="M81" s="88"/>
    </row>
    <row r="82" spans="1:28" ht="15" thickBot="1" x14ac:dyDescent="0.25">
      <c r="A82" s="146">
        <v>10</v>
      </c>
      <c r="B82" s="98">
        <v>-0.15</v>
      </c>
      <c r="C82" s="104">
        <v>3</v>
      </c>
      <c r="D82" s="95">
        <v>0</v>
      </c>
      <c r="E82" s="95">
        <v>0</v>
      </c>
      <c r="F82" s="95">
        <v>0</v>
      </c>
      <c r="G82" s="96">
        <v>0</v>
      </c>
      <c r="H82" s="86">
        <v>3</v>
      </c>
      <c r="I82" s="88">
        <v>-0.15</v>
      </c>
      <c r="J82" s="88"/>
      <c r="K82" s="88"/>
      <c r="L82" s="88"/>
      <c r="M82" s="88"/>
    </row>
    <row r="83" spans="1:28" x14ac:dyDescent="0.2">
      <c r="A83" s="143"/>
      <c r="B83" s="86"/>
      <c r="C83" s="86"/>
      <c r="D83" s="86"/>
      <c r="E83" s="143">
        <f>SUM(E75:G82)</f>
        <v>40</v>
      </c>
      <c r="F83" s="86"/>
      <c r="G83" s="86"/>
      <c r="H83" s="86">
        <v>254</v>
      </c>
      <c r="I83" s="86"/>
      <c r="J83" s="86"/>
      <c r="K83" s="86"/>
      <c r="L83" s="86"/>
      <c r="M83" s="86"/>
    </row>
    <row r="84" spans="1:28" ht="15" thickBot="1" x14ac:dyDescent="0.25">
      <c r="A84" s="143"/>
      <c r="B84" s="86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</row>
    <row r="85" spans="1:28" ht="15" thickBot="1" x14ac:dyDescent="0.25">
      <c r="A85" s="143"/>
      <c r="B85" s="90">
        <v>2013</v>
      </c>
      <c r="C85" s="91" t="s">
        <v>0</v>
      </c>
      <c r="D85" s="91" t="s">
        <v>1</v>
      </c>
      <c r="E85" s="91" t="s">
        <v>2</v>
      </c>
      <c r="F85" s="91" t="s">
        <v>3</v>
      </c>
      <c r="G85" s="92" t="s">
        <v>4</v>
      </c>
      <c r="H85" s="86"/>
      <c r="I85" s="86"/>
      <c r="J85" s="86"/>
      <c r="K85" s="86"/>
      <c r="L85" s="86"/>
      <c r="M85" s="86"/>
    </row>
    <row r="86" spans="1:28" ht="45.75" thickBot="1" x14ac:dyDescent="0.25">
      <c r="A86" s="143"/>
      <c r="B86" s="93" t="s">
        <v>5</v>
      </c>
      <c r="C86" s="99">
        <v>0</v>
      </c>
      <c r="D86" s="99">
        <v>0.01</v>
      </c>
      <c r="E86" s="99">
        <v>0.02</v>
      </c>
      <c r="F86" s="99">
        <v>0.03</v>
      </c>
      <c r="G86" s="100">
        <v>0.04</v>
      </c>
      <c r="H86" s="86"/>
      <c r="I86" s="86"/>
      <c r="J86" s="86"/>
      <c r="K86" s="86"/>
      <c r="L86" s="86"/>
      <c r="M86" s="86"/>
      <c r="N86" s="151" t="s">
        <v>1080</v>
      </c>
      <c r="O86" s="151" t="s">
        <v>5</v>
      </c>
      <c r="P86" s="151" t="s">
        <v>1078</v>
      </c>
      <c r="Q86" s="151" t="s">
        <v>1079</v>
      </c>
      <c r="T86" s="505" t="s">
        <v>1080</v>
      </c>
      <c r="U86" s="506">
        <v>1</v>
      </c>
      <c r="V86" s="506" t="s">
        <v>6</v>
      </c>
      <c r="W86" s="506">
        <v>4</v>
      </c>
      <c r="X86" s="506">
        <v>5</v>
      </c>
      <c r="Y86" s="506">
        <v>6</v>
      </c>
      <c r="Z86" s="506" t="s">
        <v>7</v>
      </c>
      <c r="AA86" s="506">
        <v>9</v>
      </c>
      <c r="AB86" s="507">
        <v>10</v>
      </c>
    </row>
    <row r="87" spans="1:28" ht="34.5" thickBot="1" x14ac:dyDescent="0.25">
      <c r="A87" s="146">
        <v>1</v>
      </c>
      <c r="B87" s="97">
        <v>0.1</v>
      </c>
      <c r="C87" s="105">
        <v>246152</v>
      </c>
      <c r="D87" s="107">
        <v>0</v>
      </c>
      <c r="E87" s="107">
        <v>0</v>
      </c>
      <c r="F87" s="107">
        <v>0</v>
      </c>
      <c r="G87" s="108">
        <v>0</v>
      </c>
      <c r="H87" s="87">
        <v>246152</v>
      </c>
      <c r="I87" s="501">
        <f>(C87*I75+D87*J75+E87*K75+L75*F87+M75*G87)/H87</f>
        <v>0.1</v>
      </c>
      <c r="J87" s="86"/>
      <c r="K87" s="86"/>
      <c r="L87" s="86"/>
      <c r="M87" s="86"/>
      <c r="N87" s="146">
        <v>1</v>
      </c>
      <c r="O87" s="502">
        <v>0.1</v>
      </c>
      <c r="P87" s="502">
        <v>0.1</v>
      </c>
      <c r="Q87" s="502">
        <v>0.10148665750650854</v>
      </c>
      <c r="T87" s="508" t="s">
        <v>5</v>
      </c>
      <c r="U87" s="509">
        <v>0.1</v>
      </c>
      <c r="V87" s="509">
        <v>0.05</v>
      </c>
      <c r="W87" s="509">
        <v>0.02</v>
      </c>
      <c r="X87" s="509">
        <v>0</v>
      </c>
      <c r="Y87" s="509">
        <v>-0.02</v>
      </c>
      <c r="Z87" s="509">
        <v>-0.06</v>
      </c>
      <c r="AA87" s="509">
        <v>-0.1</v>
      </c>
      <c r="AB87" s="510">
        <v>-0.15</v>
      </c>
    </row>
    <row r="88" spans="1:28" ht="45" x14ac:dyDescent="0.2">
      <c r="A88" s="146" t="s">
        <v>6</v>
      </c>
      <c r="B88" s="97">
        <v>0.05</v>
      </c>
      <c r="C88" s="109">
        <v>836905</v>
      </c>
      <c r="D88" s="106">
        <v>306594</v>
      </c>
      <c r="E88" s="106">
        <v>0</v>
      </c>
      <c r="F88" s="106">
        <v>14185</v>
      </c>
      <c r="G88" s="110">
        <v>0</v>
      </c>
      <c r="H88" s="87">
        <v>1157684</v>
      </c>
      <c r="I88" s="501">
        <f t="shared" ref="I88:I94" si="3">(C88*I76+D88*J76+E88*K76+L76*F88+M76*G88)/H88</f>
        <v>5.3015926625918648E-2</v>
      </c>
      <c r="N88" s="146" t="s">
        <v>6</v>
      </c>
      <c r="O88" s="502">
        <v>0.05</v>
      </c>
      <c r="P88" s="502">
        <v>5.3015926625918648E-2</v>
      </c>
      <c r="Q88" s="502">
        <v>5.5745274261514967E-2</v>
      </c>
      <c r="T88" s="503" t="s">
        <v>1078</v>
      </c>
      <c r="U88" s="504">
        <v>0.1</v>
      </c>
      <c r="V88" s="504">
        <v>5.3015926625918648E-2</v>
      </c>
      <c r="W88" s="504">
        <v>4.5467532319780964E-2</v>
      </c>
      <c r="X88" s="504">
        <v>1.443665289662221E-2</v>
      </c>
      <c r="Y88" s="504">
        <v>-1.0554376561802385E-2</v>
      </c>
      <c r="Z88" s="504">
        <v>-3.9969417416977522E-2</v>
      </c>
      <c r="AA88" s="504">
        <v>-9.55586619107298E-2</v>
      </c>
      <c r="AB88" s="511">
        <v>-0.15</v>
      </c>
    </row>
    <row r="89" spans="1:28" ht="45.75" thickBot="1" x14ac:dyDescent="0.25">
      <c r="A89" s="146">
        <v>4</v>
      </c>
      <c r="B89" s="97">
        <v>0.02</v>
      </c>
      <c r="C89" s="109">
        <v>349955</v>
      </c>
      <c r="D89" s="106">
        <v>281900</v>
      </c>
      <c r="E89" s="106">
        <v>0</v>
      </c>
      <c r="F89" s="106">
        <v>53746</v>
      </c>
      <c r="G89" s="110">
        <v>896557</v>
      </c>
      <c r="H89" s="87">
        <v>1582158</v>
      </c>
      <c r="I89" s="501">
        <f t="shared" si="3"/>
        <v>4.5467532319780964E-2</v>
      </c>
      <c r="N89" s="146">
        <v>4</v>
      </c>
      <c r="O89" s="502">
        <v>0.02</v>
      </c>
      <c r="P89" s="502">
        <v>4.5467532319780964E-2</v>
      </c>
      <c r="Q89" s="502">
        <v>4.8591890283397263E-2</v>
      </c>
      <c r="T89" s="508" t="s">
        <v>1079</v>
      </c>
      <c r="U89" s="509">
        <v>0.10148665750650854</v>
      </c>
      <c r="V89" s="509">
        <v>5.5745274261514967E-2</v>
      </c>
      <c r="W89" s="509">
        <v>4.8591890283397263E-2</v>
      </c>
      <c r="X89" s="509">
        <v>1.5158131807874739E-2</v>
      </c>
      <c r="Y89" s="509">
        <v>-2.3975878209514015E-3</v>
      </c>
      <c r="Z89" s="509">
        <v>-3.9119516627683523E-2</v>
      </c>
      <c r="AA89" s="509">
        <v>-8.3849953721517934E-2</v>
      </c>
      <c r="AB89" s="510">
        <v>-0.15</v>
      </c>
    </row>
    <row r="90" spans="1:28" x14ac:dyDescent="0.2">
      <c r="A90" s="146">
        <v>5</v>
      </c>
      <c r="B90" s="97">
        <v>0</v>
      </c>
      <c r="C90" s="109">
        <v>225330</v>
      </c>
      <c r="D90" s="106">
        <v>478748</v>
      </c>
      <c r="E90" s="106">
        <v>258754</v>
      </c>
      <c r="F90" s="106">
        <v>188881</v>
      </c>
      <c r="G90" s="110">
        <v>39036</v>
      </c>
      <c r="H90" s="87">
        <v>1190749</v>
      </c>
      <c r="I90" s="501">
        <f t="shared" si="3"/>
        <v>1.443665289662221E-2</v>
      </c>
      <c r="J90">
        <f>SUM(H89:H92)/H95</f>
        <v>0.81162867255075688</v>
      </c>
      <c r="N90" s="146">
        <v>5</v>
      </c>
      <c r="O90" s="502">
        <v>0</v>
      </c>
      <c r="P90" s="502">
        <v>1.443665289662221E-2</v>
      </c>
      <c r="Q90" s="502">
        <v>1.5158131807874739E-2</v>
      </c>
    </row>
    <row r="91" spans="1:28" x14ac:dyDescent="0.2">
      <c r="A91" s="146">
        <v>6</v>
      </c>
      <c r="B91" s="97">
        <v>-0.02</v>
      </c>
      <c r="C91" s="109">
        <v>724633</v>
      </c>
      <c r="D91" s="106">
        <v>866537</v>
      </c>
      <c r="E91" s="106">
        <v>105448</v>
      </c>
      <c r="F91" s="106">
        <v>114781</v>
      </c>
      <c r="G91" s="110">
        <v>94652</v>
      </c>
      <c r="H91" s="87">
        <v>1906051</v>
      </c>
      <c r="I91" s="501">
        <f t="shared" si="3"/>
        <v>-1.0554376561802385E-2</v>
      </c>
      <c r="N91" s="146">
        <v>6</v>
      </c>
      <c r="O91" s="502">
        <v>-0.02</v>
      </c>
      <c r="P91" s="502">
        <v>-1.0554376561802385E-2</v>
      </c>
      <c r="Q91" s="502">
        <v>-2.3975878209514015E-3</v>
      </c>
    </row>
    <row r="92" spans="1:28" x14ac:dyDescent="0.2">
      <c r="A92" s="146" t="s">
        <v>7</v>
      </c>
      <c r="B92" s="97">
        <v>-0.06</v>
      </c>
      <c r="C92" s="109">
        <v>630136</v>
      </c>
      <c r="D92" s="106">
        <v>544914</v>
      </c>
      <c r="E92" s="106">
        <v>97476</v>
      </c>
      <c r="F92" s="106">
        <v>121280</v>
      </c>
      <c r="G92" s="110">
        <v>845377</v>
      </c>
      <c r="H92" s="87">
        <v>2239183</v>
      </c>
      <c r="I92" s="501">
        <f t="shared" si="3"/>
        <v>-3.9969417416977522E-2</v>
      </c>
      <c r="N92" s="146" t="s">
        <v>7</v>
      </c>
      <c r="O92" s="502">
        <v>-0.06</v>
      </c>
      <c r="P92" s="502">
        <v>-3.9969417416977522E-2</v>
      </c>
      <c r="Q92" s="502">
        <v>-3.9119516627683523E-2</v>
      </c>
    </row>
    <row r="93" spans="1:28" x14ac:dyDescent="0.2">
      <c r="A93" s="146">
        <v>9</v>
      </c>
      <c r="B93" s="97">
        <v>-0.1</v>
      </c>
      <c r="C93" s="109">
        <v>103788</v>
      </c>
      <c r="D93" s="106">
        <v>82926</v>
      </c>
      <c r="E93" s="106">
        <v>0</v>
      </c>
      <c r="F93" s="106">
        <v>0</v>
      </c>
      <c r="G93" s="110">
        <v>0</v>
      </c>
      <c r="H93" s="87">
        <v>186714</v>
      </c>
      <c r="I93" s="501">
        <f t="shared" si="3"/>
        <v>-9.55586619107298E-2</v>
      </c>
      <c r="N93" s="146">
        <v>9</v>
      </c>
      <c r="O93" s="502">
        <v>-0.1</v>
      </c>
      <c r="P93" s="502">
        <v>-9.55586619107298E-2</v>
      </c>
      <c r="Q93" s="502">
        <v>-8.3849953721517934E-2</v>
      </c>
    </row>
    <row r="94" spans="1:28" ht="15" thickBot="1" x14ac:dyDescent="0.25">
      <c r="A94" s="146">
        <v>10</v>
      </c>
      <c r="B94" s="98">
        <v>-0.15</v>
      </c>
      <c r="C94" s="111">
        <v>15085</v>
      </c>
      <c r="D94" s="112">
        <v>0</v>
      </c>
      <c r="E94" s="112">
        <v>0</v>
      </c>
      <c r="F94" s="112">
        <v>0</v>
      </c>
      <c r="G94" s="113">
        <v>0</v>
      </c>
      <c r="H94" s="87">
        <v>15085</v>
      </c>
      <c r="I94" s="501">
        <f t="shared" si="3"/>
        <v>-0.15</v>
      </c>
      <c r="N94" s="146">
        <v>10</v>
      </c>
      <c r="O94" s="502">
        <v>-0.15</v>
      </c>
      <c r="P94" s="502">
        <v>-0.15</v>
      </c>
      <c r="Q94" s="502">
        <v>-0.15</v>
      </c>
    </row>
    <row r="95" spans="1:28" x14ac:dyDescent="0.2">
      <c r="A95" s="86"/>
      <c r="B95" s="86"/>
      <c r="C95" s="87">
        <v>3131984</v>
      </c>
      <c r="D95" s="87">
        <v>2561619</v>
      </c>
      <c r="E95" s="87">
        <v>461678</v>
      </c>
      <c r="F95" s="87">
        <v>492873</v>
      </c>
      <c r="G95" s="87">
        <v>1875622</v>
      </c>
      <c r="H95" s="87">
        <v>8523776</v>
      </c>
    </row>
    <row r="96" spans="1:28" ht="15" thickBot="1" x14ac:dyDescent="0.25"/>
    <row r="97" spans="1:13" x14ac:dyDescent="0.2">
      <c r="A97" s="114"/>
      <c r="B97" s="119">
        <v>2014</v>
      </c>
      <c r="C97" s="120" t="s">
        <v>0</v>
      </c>
      <c r="D97" s="120" t="s">
        <v>1</v>
      </c>
      <c r="E97" s="120" t="s">
        <v>2</v>
      </c>
      <c r="F97" s="120" t="s">
        <v>3</v>
      </c>
      <c r="G97" s="121" t="s">
        <v>4</v>
      </c>
      <c r="H97" s="114"/>
      <c r="I97" s="114"/>
      <c r="J97" s="114"/>
      <c r="K97" s="114"/>
      <c r="L97" s="114"/>
      <c r="M97" s="114"/>
    </row>
    <row r="98" spans="1:13" ht="34.5" thickBot="1" x14ac:dyDescent="0.25">
      <c r="A98" s="114"/>
      <c r="B98" s="122" t="s">
        <v>5</v>
      </c>
      <c r="C98" s="128">
        <v>0</v>
      </c>
      <c r="D98" s="128">
        <v>0.01</v>
      </c>
      <c r="E98" s="128">
        <v>0.02</v>
      </c>
      <c r="F98" s="128">
        <v>0.03</v>
      </c>
      <c r="G98" s="129">
        <v>0.04</v>
      </c>
      <c r="H98" s="114"/>
      <c r="I98" s="114"/>
      <c r="J98" s="114"/>
      <c r="K98" s="114"/>
      <c r="L98" s="114"/>
      <c r="M98" s="114"/>
    </row>
    <row r="99" spans="1:13" x14ac:dyDescent="0.2">
      <c r="A99" s="117">
        <v>1</v>
      </c>
      <c r="B99" s="126">
        <v>0.1</v>
      </c>
      <c r="C99" s="119">
        <v>6</v>
      </c>
      <c r="D99" s="130">
        <v>2</v>
      </c>
      <c r="E99" s="130">
        <v>0</v>
      </c>
      <c r="F99" s="130">
        <v>0</v>
      </c>
      <c r="G99" s="131">
        <v>0</v>
      </c>
      <c r="H99" s="114">
        <v>8</v>
      </c>
      <c r="I99" s="116">
        <v>0.1</v>
      </c>
      <c r="J99" s="116">
        <v>0.11</v>
      </c>
      <c r="K99" s="116"/>
      <c r="L99" s="116"/>
      <c r="M99" s="116"/>
    </row>
    <row r="100" spans="1:13" x14ac:dyDescent="0.2">
      <c r="A100" s="117" t="s">
        <v>6</v>
      </c>
      <c r="B100" s="126">
        <v>0.05</v>
      </c>
      <c r="C100" s="132">
        <v>66</v>
      </c>
      <c r="D100" s="118">
        <v>11</v>
      </c>
      <c r="E100" s="118">
        <v>0</v>
      </c>
      <c r="F100" s="118">
        <v>1</v>
      </c>
      <c r="G100" s="123">
        <v>0</v>
      </c>
      <c r="H100" s="114">
        <v>78</v>
      </c>
      <c r="I100" s="116">
        <v>0.05</v>
      </c>
      <c r="J100" s="116">
        <v>6.0000000000000005E-2</v>
      </c>
      <c r="K100" s="116"/>
      <c r="L100" s="116">
        <v>0.08</v>
      </c>
      <c r="M100" s="116"/>
    </row>
    <row r="101" spans="1:13" x14ac:dyDescent="0.2">
      <c r="A101" s="117">
        <v>4</v>
      </c>
      <c r="B101" s="126">
        <v>0.02</v>
      </c>
      <c r="C101" s="132">
        <v>13</v>
      </c>
      <c r="D101" s="118">
        <v>8</v>
      </c>
      <c r="E101" s="118">
        <v>3</v>
      </c>
      <c r="F101" s="118">
        <v>1</v>
      </c>
      <c r="G101" s="123">
        <v>1</v>
      </c>
      <c r="H101" s="114">
        <v>26</v>
      </c>
      <c r="I101" s="116">
        <v>0.02</v>
      </c>
      <c r="J101" s="116">
        <v>0.03</v>
      </c>
      <c r="K101" s="116">
        <v>0.04</v>
      </c>
      <c r="L101" s="116">
        <v>0.05</v>
      </c>
      <c r="M101" s="116">
        <v>0.06</v>
      </c>
    </row>
    <row r="102" spans="1:13" x14ac:dyDescent="0.2">
      <c r="A102" s="117">
        <v>5</v>
      </c>
      <c r="B102" s="126">
        <v>0</v>
      </c>
      <c r="C102" s="132">
        <v>15</v>
      </c>
      <c r="D102" s="118">
        <v>17</v>
      </c>
      <c r="E102" s="118">
        <v>13</v>
      </c>
      <c r="F102" s="118">
        <v>5</v>
      </c>
      <c r="G102" s="123">
        <v>2</v>
      </c>
      <c r="H102" s="114">
        <v>52</v>
      </c>
      <c r="I102" s="116">
        <v>0</v>
      </c>
      <c r="J102" s="116">
        <v>0.01</v>
      </c>
      <c r="K102" s="116">
        <v>0.02</v>
      </c>
      <c r="L102" s="116">
        <v>0.03</v>
      </c>
      <c r="M102" s="116">
        <v>0.04</v>
      </c>
    </row>
    <row r="103" spans="1:13" x14ac:dyDescent="0.2">
      <c r="A103" s="117">
        <v>6</v>
      </c>
      <c r="B103" s="126">
        <v>-0.02</v>
      </c>
      <c r="C103" s="132">
        <v>3</v>
      </c>
      <c r="D103" s="118">
        <v>9</v>
      </c>
      <c r="E103" s="118">
        <v>10</v>
      </c>
      <c r="F103" s="118">
        <v>1</v>
      </c>
      <c r="G103" s="123">
        <v>4</v>
      </c>
      <c r="H103" s="114">
        <v>27</v>
      </c>
      <c r="I103" s="116">
        <v>-0.02</v>
      </c>
      <c r="J103" s="116">
        <v>-0.01</v>
      </c>
      <c r="K103" s="116">
        <v>0</v>
      </c>
      <c r="L103" s="116">
        <v>9.9999999999999985E-3</v>
      </c>
      <c r="M103" s="116">
        <v>0.02</v>
      </c>
    </row>
    <row r="104" spans="1:13" x14ac:dyDescent="0.2">
      <c r="A104" s="117" t="s">
        <v>7</v>
      </c>
      <c r="B104" s="126">
        <v>-0.06</v>
      </c>
      <c r="C104" s="132">
        <v>18</v>
      </c>
      <c r="D104" s="118">
        <v>12</v>
      </c>
      <c r="E104" s="118">
        <v>13</v>
      </c>
      <c r="F104" s="118">
        <v>10</v>
      </c>
      <c r="G104" s="123">
        <v>1</v>
      </c>
      <c r="H104" s="114">
        <v>54</v>
      </c>
      <c r="I104" s="116">
        <v>-0.06</v>
      </c>
      <c r="J104" s="116">
        <v>-4.9999999999999996E-2</v>
      </c>
      <c r="K104" s="116">
        <v>-3.9999999999999994E-2</v>
      </c>
      <c r="L104" s="116">
        <v>-0.03</v>
      </c>
      <c r="M104" s="116">
        <v>-1.9999999999999997E-2</v>
      </c>
    </row>
    <row r="105" spans="1:13" x14ac:dyDescent="0.2">
      <c r="A105" s="117">
        <v>9</v>
      </c>
      <c r="B105" s="126">
        <v>-0.1</v>
      </c>
      <c r="C105" s="132">
        <v>5</v>
      </c>
      <c r="D105" s="118">
        <v>1</v>
      </c>
      <c r="E105" s="118">
        <v>0</v>
      </c>
      <c r="F105" s="118">
        <v>1</v>
      </c>
      <c r="G105" s="123">
        <v>0</v>
      </c>
      <c r="H105" s="114">
        <v>7</v>
      </c>
      <c r="I105" s="116">
        <v>-0.1</v>
      </c>
      <c r="J105" s="116">
        <v>-9.0000000000000011E-2</v>
      </c>
      <c r="K105" s="116"/>
      <c r="L105" s="116">
        <v>-7.0000000000000007E-2</v>
      </c>
      <c r="M105" s="116"/>
    </row>
    <row r="106" spans="1:13" ht="15" thickBot="1" x14ac:dyDescent="0.25">
      <c r="A106" s="117">
        <v>10</v>
      </c>
      <c r="B106" s="127">
        <v>-0.15</v>
      </c>
      <c r="C106" s="133">
        <v>3</v>
      </c>
      <c r="D106" s="124">
        <v>0</v>
      </c>
      <c r="E106" s="124">
        <v>0</v>
      </c>
      <c r="F106" s="124">
        <v>0</v>
      </c>
      <c r="G106" s="125">
        <v>0</v>
      </c>
      <c r="H106" s="114">
        <v>3</v>
      </c>
      <c r="I106" s="116">
        <v>-0.15</v>
      </c>
      <c r="J106" s="116"/>
      <c r="K106" s="116"/>
      <c r="L106" s="116"/>
      <c r="M106" s="116"/>
    </row>
    <row r="107" spans="1:13" x14ac:dyDescent="0.2">
      <c r="A107" s="114"/>
      <c r="B107" s="114"/>
      <c r="C107" s="143">
        <f>SUM(C99:C106)</f>
        <v>129</v>
      </c>
      <c r="D107" s="143">
        <f>SUM(D99:D106)</f>
        <v>60</v>
      </c>
      <c r="E107" s="114">
        <f>SUM(E99:G106)</f>
        <v>66</v>
      </c>
      <c r="F107" s="114"/>
      <c r="G107" s="114"/>
      <c r="H107" s="114">
        <v>255</v>
      </c>
      <c r="I107" s="114"/>
      <c r="J107" s="114"/>
      <c r="K107" s="114"/>
      <c r="L107" s="114"/>
      <c r="M107" s="114"/>
    </row>
    <row r="108" spans="1:13" ht="15" thickBot="1" x14ac:dyDescent="0.25">
      <c r="A108" s="114"/>
      <c r="B108" s="114"/>
      <c r="C108" s="114"/>
      <c r="D108" s="114"/>
      <c r="E108" s="114"/>
      <c r="F108" s="114"/>
      <c r="G108" s="114"/>
      <c r="H108" s="114"/>
      <c r="I108" s="114"/>
      <c r="J108" s="114"/>
      <c r="K108" s="114"/>
      <c r="L108" s="114"/>
      <c r="M108" s="114"/>
    </row>
    <row r="109" spans="1:13" x14ac:dyDescent="0.2">
      <c r="A109" s="114"/>
      <c r="B109" s="119">
        <v>2014</v>
      </c>
      <c r="C109" s="120" t="s">
        <v>0</v>
      </c>
      <c r="D109" s="120" t="s">
        <v>1</v>
      </c>
      <c r="E109" s="120" t="s">
        <v>2</v>
      </c>
      <c r="F109" s="120" t="s">
        <v>3</v>
      </c>
      <c r="G109" s="121" t="s">
        <v>4</v>
      </c>
      <c r="H109" s="114"/>
      <c r="I109" s="114"/>
      <c r="J109" s="114"/>
      <c r="K109" s="114"/>
      <c r="L109" s="114"/>
      <c r="M109" s="114"/>
    </row>
    <row r="110" spans="1:13" ht="34.5" thickBot="1" x14ac:dyDescent="0.25">
      <c r="A110" s="114"/>
      <c r="B110" s="122" t="s">
        <v>5</v>
      </c>
      <c r="C110" s="128">
        <v>0</v>
      </c>
      <c r="D110" s="128">
        <v>0.01</v>
      </c>
      <c r="E110" s="128">
        <v>0.02</v>
      </c>
      <c r="F110" s="128">
        <v>0.03</v>
      </c>
      <c r="G110" s="129">
        <v>0.04</v>
      </c>
      <c r="H110" s="114"/>
      <c r="I110" s="114"/>
      <c r="J110" s="114"/>
      <c r="K110" s="114"/>
      <c r="L110" s="114"/>
      <c r="M110" s="114"/>
    </row>
    <row r="111" spans="1:13" x14ac:dyDescent="0.2">
      <c r="A111" s="146">
        <v>1</v>
      </c>
      <c r="B111" s="126">
        <v>0.1</v>
      </c>
      <c r="C111" s="134">
        <v>141267</v>
      </c>
      <c r="D111" s="136">
        <v>24669</v>
      </c>
      <c r="E111" s="136">
        <v>0</v>
      </c>
      <c r="F111" s="136">
        <v>0</v>
      </c>
      <c r="G111" s="137">
        <v>0</v>
      </c>
      <c r="H111" s="115">
        <v>165936</v>
      </c>
      <c r="I111" s="501">
        <f>(C111*I99+D111*J99+E111*K99+L99*F111+M99*G111)/H111</f>
        <v>0.10148665750650854</v>
      </c>
      <c r="J111" s="114"/>
      <c r="K111" s="114"/>
      <c r="L111" s="114"/>
      <c r="M111" s="114"/>
    </row>
    <row r="112" spans="1:13" x14ac:dyDescent="0.2">
      <c r="A112" s="146" t="s">
        <v>6</v>
      </c>
      <c r="B112" s="126">
        <v>0.05</v>
      </c>
      <c r="C112" s="138">
        <v>807833</v>
      </c>
      <c r="D112" s="135">
        <v>524502</v>
      </c>
      <c r="E112" s="135">
        <v>0</v>
      </c>
      <c r="F112" s="135">
        <v>99346</v>
      </c>
      <c r="G112" s="139">
        <v>0</v>
      </c>
      <c r="H112" s="115">
        <v>1431681</v>
      </c>
      <c r="I112" s="501">
        <f t="shared" ref="I112:I118" si="4">(C112*I100+D112*J100+E112*K100+L100*F112+M100*G112)/H112</f>
        <v>5.5745274261514967E-2</v>
      </c>
    </row>
    <row r="113" spans="1:13" x14ac:dyDescent="0.2">
      <c r="A113" s="146">
        <v>4</v>
      </c>
      <c r="B113" s="126">
        <v>0.02</v>
      </c>
      <c r="C113" s="138">
        <v>136067</v>
      </c>
      <c r="D113" s="135">
        <v>254801</v>
      </c>
      <c r="E113" s="135">
        <v>188160</v>
      </c>
      <c r="F113" s="135">
        <v>7604</v>
      </c>
      <c r="G113" s="139">
        <v>897045</v>
      </c>
      <c r="H113" s="115">
        <v>1483677</v>
      </c>
      <c r="I113" s="501">
        <f t="shared" si="4"/>
        <v>4.8591890283397263E-2</v>
      </c>
    </row>
    <row r="114" spans="1:13" x14ac:dyDescent="0.2">
      <c r="A114" s="146">
        <v>5</v>
      </c>
      <c r="B114" s="126">
        <v>0</v>
      </c>
      <c r="C114" s="138">
        <v>297214</v>
      </c>
      <c r="D114" s="135">
        <v>912670</v>
      </c>
      <c r="E114" s="135">
        <v>604609</v>
      </c>
      <c r="F114" s="135">
        <v>354734</v>
      </c>
      <c r="G114" s="139">
        <v>41081</v>
      </c>
      <c r="H114" s="115">
        <v>2210308</v>
      </c>
      <c r="I114" s="501">
        <f t="shared" si="4"/>
        <v>1.5158131807874739E-2</v>
      </c>
    </row>
    <row r="115" spans="1:13" x14ac:dyDescent="0.2">
      <c r="A115" s="146">
        <v>6</v>
      </c>
      <c r="B115" s="126">
        <v>-0.02</v>
      </c>
      <c r="C115" s="138">
        <v>29633</v>
      </c>
      <c r="D115" s="135">
        <v>435256</v>
      </c>
      <c r="E115" s="135">
        <v>538530</v>
      </c>
      <c r="F115" s="135">
        <v>16046</v>
      </c>
      <c r="G115" s="139">
        <v>104498</v>
      </c>
      <c r="H115" s="115">
        <v>1123963</v>
      </c>
      <c r="I115" s="501">
        <f t="shared" si="4"/>
        <v>-2.3975878209514015E-3</v>
      </c>
    </row>
    <row r="116" spans="1:13" x14ac:dyDescent="0.2">
      <c r="A116" s="146" t="s">
        <v>7</v>
      </c>
      <c r="B116" s="126">
        <v>-0.06</v>
      </c>
      <c r="C116" s="138">
        <v>148059</v>
      </c>
      <c r="D116" s="135">
        <v>574880</v>
      </c>
      <c r="E116" s="135">
        <v>390353</v>
      </c>
      <c r="F116" s="135">
        <v>1007535</v>
      </c>
      <c r="G116" s="139">
        <v>26255</v>
      </c>
      <c r="H116" s="115">
        <v>2147082</v>
      </c>
      <c r="I116" s="501">
        <f t="shared" si="4"/>
        <v>-3.9119516627683523E-2</v>
      </c>
    </row>
    <row r="117" spans="1:13" x14ac:dyDescent="0.2">
      <c r="A117" s="146">
        <v>9</v>
      </c>
      <c r="B117" s="126">
        <v>-0.1</v>
      </c>
      <c r="C117" s="138">
        <v>37271</v>
      </c>
      <c r="D117" s="135">
        <v>10682</v>
      </c>
      <c r="E117" s="135">
        <v>0</v>
      </c>
      <c r="F117" s="135">
        <v>48204</v>
      </c>
      <c r="G117" s="139">
        <v>0</v>
      </c>
      <c r="H117" s="115">
        <v>96157</v>
      </c>
      <c r="I117" s="501">
        <f t="shared" si="4"/>
        <v>-8.3849953721517934E-2</v>
      </c>
    </row>
    <row r="118" spans="1:13" ht="15" thickBot="1" x14ac:dyDescent="0.25">
      <c r="A118" s="146">
        <v>10</v>
      </c>
      <c r="B118" s="127">
        <v>-0.15</v>
      </c>
      <c r="C118" s="140">
        <v>15453</v>
      </c>
      <c r="D118" s="141">
        <v>0</v>
      </c>
      <c r="E118" s="141">
        <v>0</v>
      </c>
      <c r="F118" s="141">
        <v>0</v>
      </c>
      <c r="G118" s="142">
        <v>0</v>
      </c>
      <c r="H118" s="115">
        <v>15453</v>
      </c>
      <c r="I118" s="501">
        <f t="shared" si="4"/>
        <v>-0.15</v>
      </c>
    </row>
    <row r="119" spans="1:13" x14ac:dyDescent="0.2">
      <c r="A119" s="143"/>
      <c r="B119" s="114"/>
      <c r="C119" s="115">
        <v>1612797</v>
      </c>
      <c r="D119" s="115">
        <v>2737460</v>
      </c>
      <c r="E119" s="115">
        <v>1721652</v>
      </c>
      <c r="F119" s="115">
        <v>1533469</v>
      </c>
      <c r="G119" s="115">
        <v>1068879</v>
      </c>
      <c r="H119" s="115">
        <v>8674257</v>
      </c>
    </row>
    <row r="120" spans="1:13" ht="15" thickBot="1" x14ac:dyDescent="0.25">
      <c r="A120" s="143"/>
    </row>
    <row r="121" spans="1:13" x14ac:dyDescent="0.2">
      <c r="A121" s="143"/>
      <c r="B121" s="148">
        <v>2015</v>
      </c>
      <c r="C121" s="149" t="s">
        <v>0</v>
      </c>
      <c r="D121" s="149" t="s">
        <v>1</v>
      </c>
      <c r="E121" s="149" t="s">
        <v>2</v>
      </c>
      <c r="F121" s="149" t="s">
        <v>3</v>
      </c>
      <c r="G121" s="150" t="s">
        <v>4</v>
      </c>
      <c r="H121" s="143"/>
      <c r="I121" s="143"/>
      <c r="J121" s="143"/>
      <c r="K121" s="143"/>
      <c r="L121" s="143"/>
      <c r="M121" s="143"/>
    </row>
    <row r="122" spans="1:13" ht="34.5" thickBot="1" x14ac:dyDescent="0.25">
      <c r="A122" s="143"/>
      <c r="B122" s="151" t="s">
        <v>5</v>
      </c>
      <c r="C122" s="157">
        <v>0</v>
      </c>
      <c r="D122" s="157">
        <v>0.01</v>
      </c>
      <c r="E122" s="157">
        <v>0.02</v>
      </c>
      <c r="F122" s="157">
        <v>0.03</v>
      </c>
      <c r="G122" s="158">
        <v>0.04</v>
      </c>
      <c r="H122" s="143"/>
      <c r="I122" s="143"/>
      <c r="J122" s="143"/>
      <c r="K122" s="143"/>
      <c r="L122" s="143"/>
      <c r="M122" s="143"/>
    </row>
    <row r="123" spans="1:13" x14ac:dyDescent="0.2">
      <c r="A123" s="146">
        <v>1</v>
      </c>
      <c r="B123" s="155">
        <v>0.1</v>
      </c>
      <c r="C123" s="148">
        <v>6</v>
      </c>
      <c r="D123" s="159">
        <v>2</v>
      </c>
      <c r="E123" s="159">
        <v>0</v>
      </c>
      <c r="F123" s="159">
        <v>0</v>
      </c>
      <c r="G123" s="160">
        <v>0</v>
      </c>
      <c r="H123" s="143">
        <v>8</v>
      </c>
      <c r="I123" s="145">
        <v>0.1</v>
      </c>
      <c r="J123" s="145">
        <v>0.11</v>
      </c>
      <c r="K123" s="145"/>
      <c r="L123" s="145"/>
      <c r="M123" s="145"/>
    </row>
    <row r="124" spans="1:13" x14ac:dyDescent="0.2">
      <c r="A124" s="146" t="s">
        <v>6</v>
      </c>
      <c r="B124" s="155">
        <v>0.05</v>
      </c>
      <c r="C124" s="161">
        <v>66</v>
      </c>
      <c r="D124" s="147">
        <v>11</v>
      </c>
      <c r="E124" s="147">
        <v>0</v>
      </c>
      <c r="F124" s="147">
        <v>1</v>
      </c>
      <c r="G124" s="152">
        <v>0</v>
      </c>
      <c r="H124" s="143">
        <v>78</v>
      </c>
      <c r="I124" s="145">
        <v>0.05</v>
      </c>
      <c r="J124" s="145">
        <v>6.0000000000000005E-2</v>
      </c>
      <c r="K124" s="145"/>
      <c r="L124" s="145">
        <v>0.08</v>
      </c>
      <c r="M124" s="145"/>
    </row>
    <row r="125" spans="1:13" x14ac:dyDescent="0.2">
      <c r="A125" s="146">
        <v>4</v>
      </c>
      <c r="B125" s="155">
        <v>0.02</v>
      </c>
      <c r="C125" s="161">
        <v>13</v>
      </c>
      <c r="D125" s="147">
        <v>8</v>
      </c>
      <c r="E125" s="147">
        <v>3</v>
      </c>
      <c r="F125" s="147">
        <v>1</v>
      </c>
      <c r="G125" s="152">
        <v>1</v>
      </c>
      <c r="H125" s="143">
        <v>26</v>
      </c>
      <c r="I125" s="145">
        <v>0.02</v>
      </c>
      <c r="J125" s="145">
        <v>0.03</v>
      </c>
      <c r="K125" s="145">
        <v>0.04</v>
      </c>
      <c r="L125" s="145">
        <v>0.05</v>
      </c>
      <c r="M125" s="145">
        <v>0.06</v>
      </c>
    </row>
    <row r="126" spans="1:13" x14ac:dyDescent="0.2">
      <c r="A126" s="146">
        <v>5</v>
      </c>
      <c r="B126" s="155">
        <v>0</v>
      </c>
      <c r="C126" s="161">
        <v>15</v>
      </c>
      <c r="D126" s="147">
        <v>17</v>
      </c>
      <c r="E126" s="147">
        <v>13</v>
      </c>
      <c r="F126" s="147">
        <v>5</v>
      </c>
      <c r="G126" s="152">
        <v>2</v>
      </c>
      <c r="H126" s="143">
        <v>52</v>
      </c>
      <c r="I126" s="145">
        <v>0</v>
      </c>
      <c r="J126" s="145">
        <v>0.01</v>
      </c>
      <c r="K126" s="145">
        <v>0.02</v>
      </c>
      <c r="L126" s="145">
        <v>0.03</v>
      </c>
      <c r="M126" s="145">
        <v>0.04</v>
      </c>
    </row>
    <row r="127" spans="1:13" x14ac:dyDescent="0.2">
      <c r="A127" s="146">
        <v>6</v>
      </c>
      <c r="B127" s="155">
        <v>-0.02</v>
      </c>
      <c r="C127" s="161">
        <v>3</v>
      </c>
      <c r="D127" s="147">
        <v>9</v>
      </c>
      <c r="E127" s="147">
        <v>9</v>
      </c>
      <c r="F127" s="147">
        <v>2</v>
      </c>
      <c r="G127" s="152">
        <v>4</v>
      </c>
      <c r="H127" s="143">
        <v>27</v>
      </c>
      <c r="I127" s="145">
        <v>-0.02</v>
      </c>
      <c r="J127" s="145">
        <v>-0.01</v>
      </c>
      <c r="K127" s="145">
        <v>0</v>
      </c>
      <c r="L127" s="145">
        <v>9.9999999999999985E-3</v>
      </c>
      <c r="M127" s="145">
        <v>0.02</v>
      </c>
    </row>
    <row r="128" spans="1:13" x14ac:dyDescent="0.2">
      <c r="A128" s="146" t="s">
        <v>7</v>
      </c>
      <c r="B128" s="155">
        <v>-0.06</v>
      </c>
      <c r="C128" s="161">
        <v>18</v>
      </c>
      <c r="D128" s="147">
        <v>12</v>
      </c>
      <c r="E128" s="147">
        <v>13</v>
      </c>
      <c r="F128" s="147">
        <v>10</v>
      </c>
      <c r="G128" s="152">
        <v>1</v>
      </c>
      <c r="H128" s="143">
        <v>54</v>
      </c>
      <c r="I128" s="145">
        <v>-0.06</v>
      </c>
      <c r="J128" s="145">
        <v>-4.9999999999999996E-2</v>
      </c>
      <c r="K128" s="145">
        <v>-3.9999999999999994E-2</v>
      </c>
      <c r="L128" s="145">
        <v>-0.03</v>
      </c>
      <c r="M128" s="145">
        <v>-1.9999999999999997E-2</v>
      </c>
    </row>
    <row r="129" spans="1:13" x14ac:dyDescent="0.2">
      <c r="A129" s="146">
        <v>9</v>
      </c>
      <c r="B129" s="155">
        <v>-0.1</v>
      </c>
      <c r="C129" s="161">
        <v>5</v>
      </c>
      <c r="D129" s="147">
        <v>1</v>
      </c>
      <c r="E129" s="147">
        <v>0</v>
      </c>
      <c r="F129" s="147">
        <v>1</v>
      </c>
      <c r="G129" s="152">
        <v>0</v>
      </c>
      <c r="H129" s="143">
        <v>7</v>
      </c>
      <c r="I129" s="145">
        <v>-0.1</v>
      </c>
      <c r="J129" s="145">
        <v>-9.0000000000000011E-2</v>
      </c>
      <c r="K129" s="145"/>
      <c r="L129" s="145">
        <v>-7.0000000000000007E-2</v>
      </c>
      <c r="M129" s="145"/>
    </row>
    <row r="130" spans="1:13" ht="15" thickBot="1" x14ac:dyDescent="0.25">
      <c r="A130" s="146">
        <v>10</v>
      </c>
      <c r="B130" s="156">
        <v>-0.15</v>
      </c>
      <c r="C130" s="162">
        <v>3</v>
      </c>
      <c r="D130" s="153">
        <v>0</v>
      </c>
      <c r="E130" s="153">
        <v>0</v>
      </c>
      <c r="F130" s="153">
        <v>0</v>
      </c>
      <c r="G130" s="154">
        <v>0</v>
      </c>
      <c r="H130" s="143">
        <v>3</v>
      </c>
      <c r="I130" s="145">
        <v>-0.15</v>
      </c>
      <c r="J130" s="145"/>
      <c r="K130" s="145"/>
      <c r="L130" s="145"/>
      <c r="M130" s="145"/>
    </row>
    <row r="131" spans="1:13" x14ac:dyDescent="0.2">
      <c r="A131" s="143"/>
      <c r="B131" s="143"/>
      <c r="C131" s="143"/>
      <c r="D131" s="143"/>
      <c r="E131" s="143"/>
      <c r="F131" s="143"/>
      <c r="G131" s="143"/>
      <c r="H131" s="143">
        <v>255</v>
      </c>
      <c r="I131" s="143"/>
      <c r="J131" s="143"/>
      <c r="K131" s="143"/>
      <c r="L131" s="143"/>
      <c r="M131" s="143"/>
    </row>
    <row r="132" spans="1:13" ht="15" thickBot="1" x14ac:dyDescent="0.25">
      <c r="A132" s="143"/>
      <c r="B132" s="143"/>
      <c r="C132" s="143"/>
      <c r="D132" s="143"/>
      <c r="E132" s="143"/>
      <c r="F132" s="143"/>
      <c r="G132" s="143"/>
      <c r="H132" s="143"/>
      <c r="I132" s="143"/>
      <c r="J132" s="143"/>
      <c r="K132" s="143"/>
      <c r="L132" s="143"/>
      <c r="M132" s="143"/>
    </row>
    <row r="133" spans="1:13" x14ac:dyDescent="0.2">
      <c r="A133" s="143"/>
      <c r="B133" s="148">
        <v>2015</v>
      </c>
      <c r="C133" s="149" t="s">
        <v>0</v>
      </c>
      <c r="D133" s="149" t="s">
        <v>1</v>
      </c>
      <c r="E133" s="149" t="s">
        <v>2</v>
      </c>
      <c r="F133" s="149" t="s">
        <v>3</v>
      </c>
      <c r="G133" s="150" t="s">
        <v>4</v>
      </c>
      <c r="H133" s="143"/>
      <c r="I133" s="143"/>
      <c r="J133" s="143"/>
      <c r="K133" s="143"/>
      <c r="L133" s="143"/>
      <c r="M133" s="143"/>
    </row>
    <row r="134" spans="1:13" ht="34.5" thickBot="1" x14ac:dyDescent="0.25">
      <c r="A134" s="143"/>
      <c r="B134" s="151" t="s">
        <v>5</v>
      </c>
      <c r="C134" s="157">
        <v>0</v>
      </c>
      <c r="D134" s="157">
        <v>0.01</v>
      </c>
      <c r="E134" s="157">
        <v>0.02</v>
      </c>
      <c r="F134" s="157">
        <v>0.03</v>
      </c>
      <c r="G134" s="158">
        <v>0.04</v>
      </c>
      <c r="H134" s="143"/>
      <c r="I134" s="143"/>
      <c r="J134" s="143"/>
      <c r="K134" s="143"/>
      <c r="L134" s="143"/>
      <c r="M134" s="143"/>
    </row>
    <row r="135" spans="1:13" x14ac:dyDescent="0.2">
      <c r="A135" s="146">
        <v>1</v>
      </c>
      <c r="B135" s="155">
        <v>0.1</v>
      </c>
      <c r="C135" s="163">
        <v>148420</v>
      </c>
      <c r="D135" s="165">
        <v>25455</v>
      </c>
      <c r="E135" s="165">
        <v>0</v>
      </c>
      <c r="F135" s="165">
        <v>0</v>
      </c>
      <c r="G135" s="166">
        <v>0</v>
      </c>
      <c r="H135" s="144">
        <v>173875</v>
      </c>
      <c r="I135" s="501">
        <f>(C135*I123+D135*J123+E135*K123+L123*F135+M123*G135)/H135</f>
        <v>0.10146398274622573</v>
      </c>
      <c r="J135" s="143"/>
      <c r="K135" s="143"/>
      <c r="L135" s="143"/>
      <c r="M135" s="143"/>
    </row>
    <row r="136" spans="1:13" x14ac:dyDescent="0.2">
      <c r="A136" s="146" t="s">
        <v>6</v>
      </c>
      <c r="B136" s="155">
        <v>0.05</v>
      </c>
      <c r="C136" s="167">
        <v>822596</v>
      </c>
      <c r="D136" s="164">
        <v>536847</v>
      </c>
      <c r="E136" s="164">
        <v>0</v>
      </c>
      <c r="F136" s="164">
        <v>103570</v>
      </c>
      <c r="G136" s="168">
        <v>0</v>
      </c>
      <c r="H136" s="144">
        <v>1463013</v>
      </c>
      <c r="I136" s="501">
        <f t="shared" ref="I136:I142" si="5">(C136*I124+D136*J124+E136*K124+L124*F136+M124*G136)/H136</f>
        <v>5.5793229451823065E-2</v>
      </c>
    </row>
    <row r="137" spans="1:13" x14ac:dyDescent="0.2">
      <c r="A137" s="146">
        <v>4</v>
      </c>
      <c r="B137" s="155">
        <v>0.02</v>
      </c>
      <c r="C137" s="167">
        <v>137481</v>
      </c>
      <c r="D137" s="164">
        <v>257636</v>
      </c>
      <c r="E137" s="164">
        <v>190975</v>
      </c>
      <c r="F137" s="164">
        <v>8158</v>
      </c>
      <c r="G137" s="168">
        <v>913581</v>
      </c>
      <c r="H137" s="144">
        <v>1507831</v>
      </c>
      <c r="I137" s="501">
        <f t="shared" si="5"/>
        <v>4.863970829622153E-2</v>
      </c>
    </row>
    <row r="138" spans="1:13" x14ac:dyDescent="0.2">
      <c r="A138" s="146">
        <v>5</v>
      </c>
      <c r="B138" s="155">
        <v>0</v>
      </c>
      <c r="C138" s="167">
        <v>298239</v>
      </c>
      <c r="D138" s="164">
        <v>924875</v>
      </c>
      <c r="E138" s="164">
        <v>619656</v>
      </c>
      <c r="F138" s="164">
        <v>362191</v>
      </c>
      <c r="G138" s="168">
        <v>42140</v>
      </c>
      <c r="H138" s="144">
        <v>2247101</v>
      </c>
      <c r="I138" s="501">
        <f t="shared" si="5"/>
        <v>1.5216583500252104E-2</v>
      </c>
    </row>
    <row r="139" spans="1:13" x14ac:dyDescent="0.2">
      <c r="A139" s="146">
        <v>6</v>
      </c>
      <c r="B139" s="155">
        <v>-0.02</v>
      </c>
      <c r="C139" s="167">
        <v>30401</v>
      </c>
      <c r="D139" s="164">
        <v>442206</v>
      </c>
      <c r="E139" s="164">
        <v>537216</v>
      </c>
      <c r="F139" s="164">
        <v>30773</v>
      </c>
      <c r="G139" s="168">
        <v>108119</v>
      </c>
      <c r="H139" s="144">
        <v>1148715</v>
      </c>
      <c r="I139" s="501">
        <f t="shared" si="5"/>
        <v>-2.2285510331109112E-3</v>
      </c>
    </row>
    <row r="140" spans="1:13" x14ac:dyDescent="0.2">
      <c r="A140" s="146" t="s">
        <v>7</v>
      </c>
      <c r="B140" s="155">
        <v>-0.06</v>
      </c>
      <c r="C140" s="167">
        <v>151696</v>
      </c>
      <c r="D140" s="164">
        <v>584537</v>
      </c>
      <c r="E140" s="164">
        <v>398346</v>
      </c>
      <c r="F140" s="164">
        <v>1022440</v>
      </c>
      <c r="G140" s="168">
        <v>27077</v>
      </c>
      <c r="H140" s="144">
        <v>2184096</v>
      </c>
      <c r="I140" s="501">
        <f t="shared" si="5"/>
        <v>-3.9136187237191034E-2</v>
      </c>
    </row>
    <row r="141" spans="1:13" x14ac:dyDescent="0.2">
      <c r="A141" s="146">
        <v>9</v>
      </c>
      <c r="B141" s="155">
        <v>-0.1</v>
      </c>
      <c r="C141" s="167">
        <v>37761</v>
      </c>
      <c r="D141" s="164">
        <v>10594</v>
      </c>
      <c r="E141" s="164">
        <v>0</v>
      </c>
      <c r="F141" s="164">
        <v>48588</v>
      </c>
      <c r="G141" s="168">
        <v>0</v>
      </c>
      <c r="H141" s="144">
        <v>96943</v>
      </c>
      <c r="I141" s="501">
        <f t="shared" si="5"/>
        <v>-8.3871140773444194E-2</v>
      </c>
    </row>
    <row r="142" spans="1:13" ht="15" thickBot="1" x14ac:dyDescent="0.25">
      <c r="A142" s="146">
        <v>10</v>
      </c>
      <c r="B142" s="156">
        <v>-0.15</v>
      </c>
      <c r="C142" s="169">
        <v>15739</v>
      </c>
      <c r="D142" s="170">
        <v>0</v>
      </c>
      <c r="E142" s="170">
        <v>0</v>
      </c>
      <c r="F142" s="170">
        <v>0</v>
      </c>
      <c r="G142" s="171">
        <v>0</v>
      </c>
      <c r="H142" s="144">
        <v>15739</v>
      </c>
      <c r="I142" s="501">
        <f t="shared" si="5"/>
        <v>-0.15</v>
      </c>
    </row>
    <row r="143" spans="1:13" x14ac:dyDescent="0.2">
      <c r="A143" s="143"/>
      <c r="B143" s="143"/>
      <c r="C143" s="144">
        <v>1642333</v>
      </c>
      <c r="D143" s="144">
        <v>2782150</v>
      </c>
      <c r="E143" s="144">
        <v>1746193</v>
      </c>
      <c r="F143" s="144">
        <v>1575720</v>
      </c>
      <c r="G143" s="144">
        <v>1090917</v>
      </c>
      <c r="H143" s="144">
        <v>8837313</v>
      </c>
    </row>
    <row r="144" spans="1:13" x14ac:dyDescent="0.2">
      <c r="A144" s="143"/>
    </row>
    <row r="145" spans="1:1" x14ac:dyDescent="0.2">
      <c r="A145" s="143"/>
    </row>
    <row r="146" spans="1:1" x14ac:dyDescent="0.2">
      <c r="A146" s="143"/>
    </row>
    <row r="147" spans="1:1" x14ac:dyDescent="0.2">
      <c r="A147" s="146"/>
    </row>
    <row r="148" spans="1:1" x14ac:dyDescent="0.2">
      <c r="A148" s="146"/>
    </row>
    <row r="149" spans="1:1" x14ac:dyDescent="0.2">
      <c r="A149" s="146"/>
    </row>
    <row r="150" spans="1:1" x14ac:dyDescent="0.2">
      <c r="A150" s="146"/>
    </row>
    <row r="151" spans="1:1" x14ac:dyDescent="0.2">
      <c r="A151" s="146"/>
    </row>
    <row r="152" spans="1:1" x14ac:dyDescent="0.2">
      <c r="A152" s="146"/>
    </row>
    <row r="153" spans="1:1" x14ac:dyDescent="0.2">
      <c r="A153" s="146"/>
    </row>
    <row r="154" spans="1:1" x14ac:dyDescent="0.2">
      <c r="A154" s="14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L1735"/>
  <sheetViews>
    <sheetView rightToLeft="1" topLeftCell="AM1" zoomScale="90" zoomScaleNormal="90" workbookViewId="0">
      <selection activeCell="BJ5" sqref="BJ5"/>
    </sheetView>
  </sheetViews>
  <sheetFormatPr defaultColWidth="9.125" defaultRowHeight="12.75" x14ac:dyDescent="0.2"/>
  <cols>
    <col min="1" max="1" width="5.625" style="172" customWidth="1"/>
    <col min="2" max="2" width="9" style="179" customWidth="1"/>
    <col min="3" max="3" width="19.125" style="181" customWidth="1"/>
    <col min="4" max="4" width="11.5" style="180" customWidth="1"/>
    <col min="5" max="5" width="25.5" style="179" customWidth="1"/>
    <col min="6" max="6" width="12.5" style="178" customWidth="1"/>
    <col min="7" max="7" width="10.875" style="177" customWidth="1"/>
    <col min="8" max="8" width="9.125" style="176"/>
    <col min="9" max="9" width="9.125" style="175"/>
    <col min="10" max="10" width="25.125" style="174" customWidth="1"/>
    <col min="11" max="11" width="4.125" style="173" customWidth="1"/>
    <col min="12" max="15" width="9.125" style="172"/>
    <col min="16" max="16" width="10.375" style="172" hidden="1" customWidth="1"/>
    <col min="17" max="17" width="17.5" style="172" hidden="1" customWidth="1"/>
    <col min="18" max="18" width="8.875" style="172" hidden="1" customWidth="1"/>
    <col min="19" max="38" width="0" style="172" hidden="1" customWidth="1"/>
    <col min="39" max="39" width="9.125" style="172"/>
    <col min="40" max="40" width="6.5" style="172" customWidth="1"/>
    <col min="41" max="41" width="11.875" style="172" customWidth="1"/>
    <col min="42" max="42" width="9.125" style="172"/>
    <col min="43" max="43" width="9.125" style="172" bestFit="1" customWidth="1"/>
    <col min="44" max="49" width="11.125" style="172" bestFit="1" customWidth="1"/>
    <col min="50" max="50" width="10.625" style="172" bestFit="1" customWidth="1"/>
    <col min="51" max="55" width="11.125" style="172" bestFit="1" customWidth="1"/>
    <col min="56" max="56" width="10.625" style="172" bestFit="1" customWidth="1"/>
    <col min="57" max="59" width="11.125" style="172" bestFit="1" customWidth="1"/>
    <col min="60" max="61" width="10.125" style="172" bestFit="1" customWidth="1"/>
    <col min="62" max="62" width="9.375" style="172" bestFit="1" customWidth="1"/>
    <col min="63" max="64" width="10.625" style="172" bestFit="1" customWidth="1"/>
    <col min="65" max="16384" width="9.125" style="172"/>
  </cols>
  <sheetData>
    <row r="1" spans="2:62" ht="22.5" customHeight="1" thickTop="1" x14ac:dyDescent="0.25">
      <c r="B1" s="315" t="s">
        <v>894</v>
      </c>
      <c r="C1" s="586" t="s">
        <v>893</v>
      </c>
      <c r="D1" s="586"/>
      <c r="E1" s="586"/>
      <c r="F1" s="595" t="s">
        <v>892</v>
      </c>
      <c r="G1" s="595"/>
      <c r="H1" s="595"/>
      <c r="I1" s="595"/>
      <c r="J1" s="595"/>
      <c r="N1" s="314" t="s">
        <v>891</v>
      </c>
      <c r="O1" s="313"/>
      <c r="P1" s="312"/>
    </row>
    <row r="2" spans="2:62" s="306" customFormat="1" ht="22.5" customHeight="1" thickBot="1" x14ac:dyDescent="0.3">
      <c r="B2" s="311"/>
      <c r="C2" s="587" t="s">
        <v>890</v>
      </c>
      <c r="D2" s="587"/>
      <c r="E2" s="587"/>
      <c r="F2" s="588" t="s">
        <v>889</v>
      </c>
      <c r="G2" s="588"/>
      <c r="H2" s="588"/>
      <c r="I2" s="588"/>
      <c r="J2" s="588"/>
      <c r="K2" s="310"/>
      <c r="N2" s="309"/>
      <c r="O2" s="308"/>
      <c r="P2" s="307"/>
    </row>
    <row r="3" spans="2:62" ht="18" customHeight="1" thickTop="1" x14ac:dyDescent="0.25">
      <c r="B3" s="305"/>
      <c r="C3" s="304"/>
      <c r="D3" s="303"/>
      <c r="E3" s="303"/>
      <c r="F3" s="302"/>
      <c r="G3" s="596" t="s">
        <v>888</v>
      </c>
      <c r="H3" s="597"/>
      <c r="I3" s="598"/>
      <c r="J3" s="301"/>
    </row>
    <row r="4" spans="2:62" s="294" customFormat="1" ht="22.5" customHeight="1" thickBot="1" x14ac:dyDescent="0.25">
      <c r="B4" s="300"/>
      <c r="C4" s="299"/>
      <c r="D4" s="298"/>
      <c r="E4" s="298"/>
      <c r="F4" s="297"/>
      <c r="G4" s="603" t="s">
        <v>887</v>
      </c>
      <c r="H4" s="604"/>
      <c r="I4" s="605"/>
      <c r="J4" s="296"/>
      <c r="K4" s="295"/>
      <c r="S4" s="590" t="s">
        <v>881</v>
      </c>
      <c r="T4" s="590"/>
      <c r="U4" s="590"/>
      <c r="V4" s="590"/>
      <c r="W4" s="590"/>
      <c r="X4" s="590"/>
      <c r="Y4" s="590"/>
      <c r="Z4" s="590"/>
      <c r="AA4" s="590"/>
      <c r="AB4" s="590"/>
      <c r="AC4" s="590"/>
      <c r="AD4" s="590"/>
      <c r="AE4" s="590"/>
      <c r="AF4" s="590"/>
      <c r="AG4" s="590"/>
      <c r="AH4" s="590"/>
      <c r="AI4" s="590"/>
      <c r="AJ4" s="590"/>
      <c r="AK4" s="590"/>
      <c r="AL4" s="590"/>
    </row>
    <row r="5" spans="2:62" ht="31.5" customHeight="1" thickTop="1" x14ac:dyDescent="0.2">
      <c r="B5" s="287" t="s">
        <v>879</v>
      </c>
      <c r="C5" s="593" t="s">
        <v>878</v>
      </c>
      <c r="D5" s="293" t="s">
        <v>886</v>
      </c>
      <c r="E5" s="292" t="s">
        <v>885</v>
      </c>
      <c r="F5" s="291" t="s">
        <v>884</v>
      </c>
      <c r="G5" s="290" t="s">
        <v>883</v>
      </c>
      <c r="H5" s="289" t="s">
        <v>882</v>
      </c>
      <c r="I5" s="288" t="s">
        <v>881</v>
      </c>
      <c r="J5" s="601" t="s">
        <v>880</v>
      </c>
      <c r="P5" s="287" t="s">
        <v>879</v>
      </c>
      <c r="Q5" s="286" t="s">
        <v>878</v>
      </c>
      <c r="R5" s="285" t="s">
        <v>877</v>
      </c>
      <c r="S5" s="284">
        <v>1</v>
      </c>
      <c r="T5" s="283">
        <v>2</v>
      </c>
      <c r="U5" s="282">
        <v>3</v>
      </c>
      <c r="V5" s="284">
        <v>4</v>
      </c>
      <c r="W5" s="283">
        <v>5</v>
      </c>
      <c r="X5" s="282">
        <v>6</v>
      </c>
      <c r="Y5" s="212">
        <v>7</v>
      </c>
      <c r="Z5" s="232">
        <v>8</v>
      </c>
      <c r="AA5" s="212">
        <v>9</v>
      </c>
      <c r="AB5" s="212">
        <v>10</v>
      </c>
      <c r="AC5" s="212">
        <v>11</v>
      </c>
      <c r="AD5" s="212">
        <v>12</v>
      </c>
      <c r="AE5" s="212">
        <v>13</v>
      </c>
      <c r="AF5" s="212">
        <v>14</v>
      </c>
      <c r="AG5" s="212">
        <v>15</v>
      </c>
      <c r="AH5" s="212">
        <v>16</v>
      </c>
      <c r="AI5" s="193">
        <v>17</v>
      </c>
      <c r="AJ5" s="284">
        <v>18</v>
      </c>
      <c r="AK5" s="283">
        <v>19</v>
      </c>
      <c r="AL5" s="282">
        <v>20</v>
      </c>
      <c r="AN5" s="287" t="s">
        <v>879</v>
      </c>
      <c r="AO5" s="286" t="s">
        <v>878</v>
      </c>
      <c r="AP5" s="285" t="s">
        <v>877</v>
      </c>
      <c r="AQ5" s="284">
        <v>1</v>
      </c>
      <c r="AR5" s="283">
        <v>2</v>
      </c>
      <c r="AS5" s="282">
        <v>3</v>
      </c>
      <c r="AT5" s="284">
        <v>4</v>
      </c>
      <c r="AU5" s="283">
        <v>5</v>
      </c>
      <c r="AV5" s="282">
        <v>6</v>
      </c>
      <c r="AW5" s="212">
        <v>7</v>
      </c>
      <c r="AX5" s="232">
        <v>8</v>
      </c>
      <c r="AY5" s="212">
        <v>9</v>
      </c>
      <c r="AZ5" s="212">
        <v>10</v>
      </c>
      <c r="BA5" s="212">
        <v>11</v>
      </c>
      <c r="BB5" s="212">
        <v>12</v>
      </c>
      <c r="BC5" s="212">
        <v>13</v>
      </c>
      <c r="BD5" s="212">
        <v>14</v>
      </c>
      <c r="BE5" s="212">
        <v>15</v>
      </c>
      <c r="BF5" s="212">
        <v>16</v>
      </c>
      <c r="BG5" s="193">
        <v>17</v>
      </c>
      <c r="BH5" s="284">
        <v>18</v>
      </c>
      <c r="BI5" s="283">
        <v>19</v>
      </c>
      <c r="BJ5" s="282">
        <v>20</v>
      </c>
    </row>
    <row r="6" spans="2:62" ht="40.5" customHeight="1" thickBot="1" x14ac:dyDescent="0.25">
      <c r="B6" s="281" t="s">
        <v>876</v>
      </c>
      <c r="C6" s="594"/>
      <c r="D6" s="277" t="s">
        <v>875</v>
      </c>
      <c r="E6" s="280" t="s">
        <v>874</v>
      </c>
      <c r="F6" s="279" t="s">
        <v>873</v>
      </c>
      <c r="G6" s="278" t="s">
        <v>872</v>
      </c>
      <c r="H6" s="277" t="s">
        <v>871</v>
      </c>
      <c r="I6" s="276" t="s">
        <v>870</v>
      </c>
      <c r="J6" s="602"/>
      <c r="P6" s="238">
        <v>3780</v>
      </c>
      <c r="Q6" s="237" t="s">
        <v>830</v>
      </c>
      <c r="R6" s="237">
        <f>INDEX(א1!$C$10:$H$261,MATCH('אזורים סטטיסטיים עירוני 2008'!Q6,א1!$D$10:$D$261,0),6)</f>
        <v>1</v>
      </c>
      <c r="S6" s="275">
        <f t="shared" ref="S6:AB15" si="0">COUNTIFS($I$7:$I$1622,S$5,$B$7:$B$1622,$P6)</f>
        <v>0</v>
      </c>
      <c r="T6" s="212">
        <f t="shared" si="0"/>
        <v>1</v>
      </c>
      <c r="U6" s="274">
        <f t="shared" si="0"/>
        <v>5</v>
      </c>
      <c r="V6" s="275">
        <f t="shared" si="0"/>
        <v>1</v>
      </c>
      <c r="W6" s="212">
        <f t="shared" si="0"/>
        <v>0</v>
      </c>
      <c r="X6" s="274">
        <f t="shared" si="0"/>
        <v>0</v>
      </c>
      <c r="Y6" s="212">
        <f t="shared" si="0"/>
        <v>0</v>
      </c>
      <c r="Z6" s="212">
        <f t="shared" si="0"/>
        <v>0</v>
      </c>
      <c r="AA6" s="212">
        <f t="shared" si="0"/>
        <v>0</v>
      </c>
      <c r="AB6" s="212">
        <f t="shared" si="0"/>
        <v>0</v>
      </c>
      <c r="AC6" s="212">
        <f t="shared" ref="AC6:AL15" si="1">COUNTIFS($I$7:$I$1622,AC$5,$B$7:$B$1622,$P6)</f>
        <v>0</v>
      </c>
      <c r="AD6" s="212">
        <f t="shared" si="1"/>
        <v>0</v>
      </c>
      <c r="AE6" s="212">
        <f t="shared" si="1"/>
        <v>0</v>
      </c>
      <c r="AF6" s="212">
        <f t="shared" si="1"/>
        <v>0</v>
      </c>
      <c r="AG6" s="212">
        <f t="shared" si="1"/>
        <v>0</v>
      </c>
      <c r="AH6" s="212">
        <f t="shared" si="1"/>
        <v>0</v>
      </c>
      <c r="AI6" s="193">
        <f t="shared" si="1"/>
        <v>0</v>
      </c>
      <c r="AJ6" s="275">
        <f t="shared" si="1"/>
        <v>0</v>
      </c>
      <c r="AK6" s="212">
        <f t="shared" si="1"/>
        <v>0</v>
      </c>
      <c r="AL6" s="274">
        <f t="shared" si="1"/>
        <v>0</v>
      </c>
      <c r="AN6" s="238">
        <v>3780</v>
      </c>
      <c r="AO6" s="237" t="s">
        <v>830</v>
      </c>
      <c r="AP6" s="237">
        <f>INDEX(א1!$C$10:$H$261,MATCH('אזורים סטטיסטיים עירוני 2008'!AO6,א1!$D$10:$D$261,0),6)</f>
        <v>1</v>
      </c>
      <c r="AQ6" s="269">
        <f t="shared" ref="AQ6:AZ15" si="2">SUMIFS($F$7:$F$1622,$I$7:$I$1622,AQ$5,$B$7:$B$1622,$P6)</f>
        <v>0</v>
      </c>
      <c r="AR6" s="269">
        <f t="shared" si="2"/>
        <v>6837.5080000000025</v>
      </c>
      <c r="AS6" s="269">
        <f t="shared" si="2"/>
        <v>21061.555999999997</v>
      </c>
      <c r="AT6" s="269">
        <f t="shared" si="2"/>
        <v>4901.402</v>
      </c>
      <c r="AU6" s="269">
        <f t="shared" si="2"/>
        <v>0</v>
      </c>
      <c r="AV6" s="269">
        <f t="shared" si="2"/>
        <v>0</v>
      </c>
      <c r="AW6" s="269">
        <f t="shared" si="2"/>
        <v>0</v>
      </c>
      <c r="AX6" s="269">
        <f t="shared" si="2"/>
        <v>0</v>
      </c>
      <c r="AY6" s="269">
        <f t="shared" si="2"/>
        <v>0</v>
      </c>
      <c r="AZ6" s="269">
        <f t="shared" si="2"/>
        <v>0</v>
      </c>
      <c r="BA6" s="269">
        <f t="shared" ref="BA6:BJ15" si="3">SUMIFS($F$7:$F$1622,$I$7:$I$1622,BA$5,$B$7:$B$1622,$P6)</f>
        <v>0</v>
      </c>
      <c r="BB6" s="269">
        <f t="shared" si="3"/>
        <v>0</v>
      </c>
      <c r="BC6" s="269">
        <f t="shared" si="3"/>
        <v>0</v>
      </c>
      <c r="BD6" s="269">
        <f t="shared" si="3"/>
        <v>0</v>
      </c>
      <c r="BE6" s="269">
        <f t="shared" si="3"/>
        <v>0</v>
      </c>
      <c r="BF6" s="269">
        <f t="shared" si="3"/>
        <v>0</v>
      </c>
      <c r="BG6" s="269">
        <f t="shared" si="3"/>
        <v>0</v>
      </c>
      <c r="BH6" s="269">
        <f t="shared" si="3"/>
        <v>0</v>
      </c>
      <c r="BI6" s="269">
        <f t="shared" si="3"/>
        <v>0</v>
      </c>
      <c r="BJ6" s="269">
        <f t="shared" si="3"/>
        <v>0</v>
      </c>
    </row>
    <row r="7" spans="2:62" s="182" customFormat="1" ht="13.5" thickTop="1" x14ac:dyDescent="0.2">
      <c r="B7" s="214">
        <v>1161</v>
      </c>
      <c r="C7" s="197" t="s">
        <v>738</v>
      </c>
      <c r="D7" s="189">
        <v>10</v>
      </c>
      <c r="E7" s="189" t="s">
        <v>258</v>
      </c>
      <c r="F7" s="196">
        <v>2679.7270000000003</v>
      </c>
      <c r="G7" s="213">
        <v>-2.9521366754762304</v>
      </c>
      <c r="H7" s="194">
        <v>1</v>
      </c>
      <c r="I7" s="212">
        <v>1</v>
      </c>
      <c r="J7" s="211" t="s">
        <v>737</v>
      </c>
      <c r="K7" s="183"/>
      <c r="P7" s="214">
        <v>541</v>
      </c>
      <c r="Q7" s="197" t="s">
        <v>848</v>
      </c>
      <c r="R7" s="237">
        <f>INDEX(א1!$C$10:$H$261,MATCH('אזורים סטטיסטיים עירוני 2008'!Q7,א1!$D$10:$D$261,0),6)</f>
        <v>1</v>
      </c>
      <c r="S7" s="275">
        <f t="shared" si="0"/>
        <v>0</v>
      </c>
      <c r="T7" s="212">
        <f t="shared" si="0"/>
        <v>2</v>
      </c>
      <c r="U7" s="274">
        <f t="shared" si="0"/>
        <v>1</v>
      </c>
      <c r="V7" s="275">
        <f t="shared" si="0"/>
        <v>0</v>
      </c>
      <c r="W7" s="212">
        <f t="shared" si="0"/>
        <v>0</v>
      </c>
      <c r="X7" s="274">
        <f t="shared" si="0"/>
        <v>0</v>
      </c>
      <c r="Y7" s="212">
        <f t="shared" si="0"/>
        <v>0</v>
      </c>
      <c r="Z7" s="212">
        <f t="shared" si="0"/>
        <v>0</v>
      </c>
      <c r="AA7" s="212">
        <f t="shared" si="0"/>
        <v>0</v>
      </c>
      <c r="AB7" s="212">
        <f t="shared" si="0"/>
        <v>0</v>
      </c>
      <c r="AC7" s="212">
        <f t="shared" si="1"/>
        <v>0</v>
      </c>
      <c r="AD7" s="212">
        <f t="shared" si="1"/>
        <v>0</v>
      </c>
      <c r="AE7" s="212">
        <f t="shared" si="1"/>
        <v>0</v>
      </c>
      <c r="AF7" s="212">
        <f t="shared" si="1"/>
        <v>0</v>
      </c>
      <c r="AG7" s="212">
        <f t="shared" si="1"/>
        <v>0</v>
      </c>
      <c r="AH7" s="212">
        <f t="shared" si="1"/>
        <v>0</v>
      </c>
      <c r="AI7" s="193">
        <f t="shared" si="1"/>
        <v>0</v>
      </c>
      <c r="AJ7" s="275">
        <f t="shared" si="1"/>
        <v>0</v>
      </c>
      <c r="AK7" s="212">
        <f t="shared" si="1"/>
        <v>0</v>
      </c>
      <c r="AL7" s="274">
        <f t="shared" si="1"/>
        <v>0</v>
      </c>
      <c r="AN7" s="214">
        <v>541</v>
      </c>
      <c r="AO7" s="197" t="s">
        <v>848</v>
      </c>
      <c r="AP7" s="237">
        <f>INDEX(א1!$C$10:$H$261,MATCH('אזורים סטטיסטיים עירוני 2008'!AO7,א1!$D$10:$D$261,0),6)</f>
        <v>1</v>
      </c>
      <c r="AQ7" s="269">
        <f t="shared" si="2"/>
        <v>0</v>
      </c>
      <c r="AR7" s="269">
        <f t="shared" si="2"/>
        <v>7401.6799999999994</v>
      </c>
      <c r="AS7" s="269">
        <f t="shared" si="2"/>
        <v>4654.271999999999</v>
      </c>
      <c r="AT7" s="269">
        <f t="shared" si="2"/>
        <v>0</v>
      </c>
      <c r="AU7" s="269">
        <f t="shared" si="2"/>
        <v>0</v>
      </c>
      <c r="AV7" s="269">
        <f t="shared" si="2"/>
        <v>0</v>
      </c>
      <c r="AW7" s="269">
        <f t="shared" si="2"/>
        <v>0</v>
      </c>
      <c r="AX7" s="269">
        <f t="shared" si="2"/>
        <v>0</v>
      </c>
      <c r="AY7" s="269">
        <f t="shared" si="2"/>
        <v>0</v>
      </c>
      <c r="AZ7" s="269">
        <f t="shared" si="2"/>
        <v>0</v>
      </c>
      <c r="BA7" s="269">
        <f t="shared" si="3"/>
        <v>0</v>
      </c>
      <c r="BB7" s="269">
        <f t="shared" si="3"/>
        <v>0</v>
      </c>
      <c r="BC7" s="269">
        <f t="shared" si="3"/>
        <v>0</v>
      </c>
      <c r="BD7" s="269">
        <f t="shared" si="3"/>
        <v>0</v>
      </c>
      <c r="BE7" s="269">
        <f t="shared" si="3"/>
        <v>0</v>
      </c>
      <c r="BF7" s="269">
        <f t="shared" si="3"/>
        <v>0</v>
      </c>
      <c r="BG7" s="269">
        <f t="shared" si="3"/>
        <v>0</v>
      </c>
      <c r="BH7" s="269">
        <f t="shared" si="3"/>
        <v>0</v>
      </c>
      <c r="BI7" s="269">
        <f t="shared" si="3"/>
        <v>0</v>
      </c>
      <c r="BJ7" s="269">
        <f t="shared" si="3"/>
        <v>0</v>
      </c>
    </row>
    <row r="8" spans="2:62" s="182" customFormat="1" x14ac:dyDescent="0.2">
      <c r="B8" s="214">
        <v>1054</v>
      </c>
      <c r="C8" s="197" t="s">
        <v>857</v>
      </c>
      <c r="D8" s="189">
        <v>3</v>
      </c>
      <c r="E8" s="189" t="s">
        <v>87</v>
      </c>
      <c r="F8" s="196">
        <v>7246.9170000000004</v>
      </c>
      <c r="G8" s="213">
        <v>-2.6299191227256631</v>
      </c>
      <c r="H8" s="194">
        <v>2</v>
      </c>
      <c r="I8" s="212">
        <v>1</v>
      </c>
      <c r="J8" s="211" t="s">
        <v>856</v>
      </c>
      <c r="K8" s="183"/>
      <c r="P8" s="214">
        <v>1060</v>
      </c>
      <c r="Q8" s="197" t="s">
        <v>866</v>
      </c>
      <c r="R8" s="237">
        <f>INDEX(א1!$C$10:$H$261,MATCH('אזורים סטטיסטיים עירוני 2008'!Q8,א1!$D$10:$D$261,0),6)</f>
        <v>1</v>
      </c>
      <c r="S8" s="275">
        <f t="shared" si="0"/>
        <v>0</v>
      </c>
      <c r="T8" s="212">
        <f t="shared" si="0"/>
        <v>1</v>
      </c>
      <c r="U8" s="274">
        <f t="shared" si="0"/>
        <v>0</v>
      </c>
      <c r="V8" s="275">
        <f t="shared" si="0"/>
        <v>0</v>
      </c>
      <c r="W8" s="212">
        <f t="shared" si="0"/>
        <v>0</v>
      </c>
      <c r="X8" s="274">
        <f t="shared" si="0"/>
        <v>0</v>
      </c>
      <c r="Y8" s="212">
        <f t="shared" si="0"/>
        <v>0</v>
      </c>
      <c r="Z8" s="212">
        <f t="shared" si="0"/>
        <v>0</v>
      </c>
      <c r="AA8" s="212">
        <f t="shared" si="0"/>
        <v>0</v>
      </c>
      <c r="AB8" s="212">
        <f t="shared" si="0"/>
        <v>0</v>
      </c>
      <c r="AC8" s="212">
        <f t="shared" si="1"/>
        <v>0</v>
      </c>
      <c r="AD8" s="212">
        <f t="shared" si="1"/>
        <v>0</v>
      </c>
      <c r="AE8" s="212">
        <f t="shared" si="1"/>
        <v>0</v>
      </c>
      <c r="AF8" s="212">
        <f t="shared" si="1"/>
        <v>0</v>
      </c>
      <c r="AG8" s="212">
        <f t="shared" si="1"/>
        <v>0</v>
      </c>
      <c r="AH8" s="212">
        <f t="shared" si="1"/>
        <v>0</v>
      </c>
      <c r="AI8" s="193">
        <f t="shared" si="1"/>
        <v>0</v>
      </c>
      <c r="AJ8" s="275">
        <f t="shared" si="1"/>
        <v>0</v>
      </c>
      <c r="AK8" s="212">
        <f t="shared" si="1"/>
        <v>0</v>
      </c>
      <c r="AL8" s="274">
        <f t="shared" si="1"/>
        <v>0</v>
      </c>
      <c r="AN8" s="214">
        <v>1060</v>
      </c>
      <c r="AO8" s="197" t="s">
        <v>866</v>
      </c>
      <c r="AP8" s="237">
        <f>INDEX(א1!$C$10:$H$261,MATCH('אזורים סטטיסטיים עירוני 2008'!AO8,א1!$D$10:$D$261,0),6)</f>
        <v>1</v>
      </c>
      <c r="AQ8" s="269">
        <f t="shared" si="2"/>
        <v>0</v>
      </c>
      <c r="AR8" s="269">
        <f t="shared" si="2"/>
        <v>9232.743999999997</v>
      </c>
      <c r="AS8" s="269">
        <f t="shared" si="2"/>
        <v>0</v>
      </c>
      <c r="AT8" s="269">
        <f t="shared" si="2"/>
        <v>0</v>
      </c>
      <c r="AU8" s="269">
        <f t="shared" si="2"/>
        <v>0</v>
      </c>
      <c r="AV8" s="269">
        <f t="shared" si="2"/>
        <v>0</v>
      </c>
      <c r="AW8" s="269">
        <f t="shared" si="2"/>
        <v>0</v>
      </c>
      <c r="AX8" s="269">
        <f t="shared" si="2"/>
        <v>0</v>
      </c>
      <c r="AY8" s="269">
        <f t="shared" si="2"/>
        <v>0</v>
      </c>
      <c r="AZ8" s="269">
        <f t="shared" si="2"/>
        <v>0</v>
      </c>
      <c r="BA8" s="269">
        <f t="shared" si="3"/>
        <v>0</v>
      </c>
      <c r="BB8" s="269">
        <f t="shared" si="3"/>
        <v>0</v>
      </c>
      <c r="BC8" s="269">
        <f t="shared" si="3"/>
        <v>0</v>
      </c>
      <c r="BD8" s="269">
        <f t="shared" si="3"/>
        <v>0</v>
      </c>
      <c r="BE8" s="269">
        <f t="shared" si="3"/>
        <v>0</v>
      </c>
      <c r="BF8" s="269">
        <f t="shared" si="3"/>
        <v>0</v>
      </c>
      <c r="BG8" s="269">
        <f t="shared" si="3"/>
        <v>0</v>
      </c>
      <c r="BH8" s="269">
        <f t="shared" si="3"/>
        <v>0</v>
      </c>
      <c r="BI8" s="269">
        <f t="shared" si="3"/>
        <v>0</v>
      </c>
      <c r="BJ8" s="269">
        <f t="shared" si="3"/>
        <v>0</v>
      </c>
    </row>
    <row r="9" spans="2:62" s="182" customFormat="1" x14ac:dyDescent="0.2">
      <c r="B9" s="238">
        <v>2610</v>
      </c>
      <c r="C9" s="237" t="s">
        <v>464</v>
      </c>
      <c r="D9" s="189">
        <v>32</v>
      </c>
      <c r="E9" s="236" t="s">
        <v>95</v>
      </c>
      <c r="F9" s="235">
        <v>5876.1280000000006</v>
      </c>
      <c r="G9" s="234">
        <v>-2.4615137262722602</v>
      </c>
      <c r="H9" s="233">
        <v>3</v>
      </c>
      <c r="I9" s="232">
        <v>1</v>
      </c>
      <c r="J9" s="231" t="s">
        <v>463</v>
      </c>
      <c r="K9" s="183"/>
      <c r="P9" s="214">
        <v>3797</v>
      </c>
      <c r="Q9" s="197" t="s">
        <v>762</v>
      </c>
      <c r="R9" s="237">
        <f>INDEX(א1!$C$10:$H$261,MATCH('אזורים סטטיסטיים עירוני 2008'!Q9,א1!$D$10:$D$261,0),6)</f>
        <v>1</v>
      </c>
      <c r="S9" s="275">
        <f t="shared" si="0"/>
        <v>0</v>
      </c>
      <c r="T9" s="212">
        <f t="shared" si="0"/>
        <v>2</v>
      </c>
      <c r="U9" s="274">
        <f t="shared" si="0"/>
        <v>3</v>
      </c>
      <c r="V9" s="275">
        <f t="shared" si="0"/>
        <v>1</v>
      </c>
      <c r="W9" s="212">
        <f t="shared" si="0"/>
        <v>1</v>
      </c>
      <c r="X9" s="274">
        <f t="shared" si="0"/>
        <v>0</v>
      </c>
      <c r="Y9" s="212">
        <f t="shared" si="0"/>
        <v>0</v>
      </c>
      <c r="Z9" s="212">
        <f t="shared" si="0"/>
        <v>0</v>
      </c>
      <c r="AA9" s="212">
        <f t="shared" si="0"/>
        <v>0</v>
      </c>
      <c r="AB9" s="212">
        <f t="shared" si="0"/>
        <v>0</v>
      </c>
      <c r="AC9" s="212">
        <f t="shared" si="1"/>
        <v>0</v>
      </c>
      <c r="AD9" s="212">
        <f t="shared" si="1"/>
        <v>0</v>
      </c>
      <c r="AE9" s="212">
        <f t="shared" si="1"/>
        <v>0</v>
      </c>
      <c r="AF9" s="212">
        <f t="shared" si="1"/>
        <v>0</v>
      </c>
      <c r="AG9" s="212">
        <f t="shared" si="1"/>
        <v>0</v>
      </c>
      <c r="AH9" s="212">
        <f t="shared" si="1"/>
        <v>0</v>
      </c>
      <c r="AI9" s="193">
        <f t="shared" si="1"/>
        <v>0</v>
      </c>
      <c r="AJ9" s="275">
        <f t="shared" si="1"/>
        <v>0</v>
      </c>
      <c r="AK9" s="212">
        <f t="shared" si="1"/>
        <v>0</v>
      </c>
      <c r="AL9" s="274">
        <f t="shared" si="1"/>
        <v>0</v>
      </c>
      <c r="AN9" s="214">
        <v>3797</v>
      </c>
      <c r="AO9" s="197" t="s">
        <v>762</v>
      </c>
      <c r="AP9" s="237">
        <f>INDEX(א1!$C$10:$H$261,MATCH('אזורים סטטיסטיים עירוני 2008'!AO9,א1!$D$10:$D$261,0),6)</f>
        <v>1</v>
      </c>
      <c r="AQ9" s="269">
        <f t="shared" si="2"/>
        <v>0</v>
      </c>
      <c r="AR9" s="269">
        <f t="shared" si="2"/>
        <v>7753.2819999999983</v>
      </c>
      <c r="AS9" s="269">
        <f t="shared" si="2"/>
        <v>23542.614999999994</v>
      </c>
      <c r="AT9" s="269">
        <f t="shared" si="2"/>
        <v>4144.244999999999</v>
      </c>
      <c r="AU9" s="269">
        <f t="shared" si="2"/>
        <v>4078.9810000000002</v>
      </c>
      <c r="AV9" s="269">
        <f t="shared" si="2"/>
        <v>0</v>
      </c>
      <c r="AW9" s="269">
        <f t="shared" si="2"/>
        <v>0</v>
      </c>
      <c r="AX9" s="269">
        <f t="shared" si="2"/>
        <v>0</v>
      </c>
      <c r="AY9" s="269">
        <f t="shared" si="2"/>
        <v>0</v>
      </c>
      <c r="AZ9" s="269">
        <f t="shared" si="2"/>
        <v>0</v>
      </c>
      <c r="BA9" s="269">
        <f t="shared" si="3"/>
        <v>0</v>
      </c>
      <c r="BB9" s="269">
        <f t="shared" si="3"/>
        <v>0</v>
      </c>
      <c r="BC9" s="269">
        <f t="shared" si="3"/>
        <v>0</v>
      </c>
      <c r="BD9" s="269">
        <f t="shared" si="3"/>
        <v>0</v>
      </c>
      <c r="BE9" s="269">
        <f t="shared" si="3"/>
        <v>0</v>
      </c>
      <c r="BF9" s="269">
        <f t="shared" si="3"/>
        <v>0</v>
      </c>
      <c r="BG9" s="269">
        <f t="shared" si="3"/>
        <v>0</v>
      </c>
      <c r="BH9" s="269">
        <f t="shared" si="3"/>
        <v>0</v>
      </c>
      <c r="BI9" s="269">
        <f t="shared" si="3"/>
        <v>0</v>
      </c>
      <c r="BJ9" s="269">
        <f t="shared" si="3"/>
        <v>0</v>
      </c>
    </row>
    <row r="10" spans="2:62" s="182" customFormat="1" x14ac:dyDescent="0.2">
      <c r="B10" s="214">
        <v>1192</v>
      </c>
      <c r="C10" s="197" t="s">
        <v>808</v>
      </c>
      <c r="D10" s="189">
        <v>3</v>
      </c>
      <c r="E10" s="189" t="s">
        <v>87</v>
      </c>
      <c r="F10" s="196">
        <v>4502.7810000000009</v>
      </c>
      <c r="G10" s="213">
        <v>-2.3992101848490615</v>
      </c>
      <c r="H10" s="194">
        <v>4</v>
      </c>
      <c r="I10" s="212">
        <v>1</v>
      </c>
      <c r="J10" s="211" t="s">
        <v>807</v>
      </c>
      <c r="K10" s="183"/>
      <c r="P10" s="230">
        <v>1054</v>
      </c>
      <c r="Q10" s="229" t="s">
        <v>857</v>
      </c>
      <c r="R10" s="237">
        <f>INDEX(א1!$C$10:$H$261,MATCH('אזורים סטטיסטיים עירוני 2008'!Q10,א1!$D$10:$D$261,0),6)</f>
        <v>1</v>
      </c>
      <c r="S10" s="275">
        <f t="shared" si="0"/>
        <v>1</v>
      </c>
      <c r="T10" s="212">
        <f t="shared" si="0"/>
        <v>1</v>
      </c>
      <c r="U10" s="274">
        <f t="shared" si="0"/>
        <v>1</v>
      </c>
      <c r="V10" s="275">
        <f t="shared" si="0"/>
        <v>0</v>
      </c>
      <c r="W10" s="212">
        <f t="shared" si="0"/>
        <v>0</v>
      </c>
      <c r="X10" s="274">
        <f t="shared" si="0"/>
        <v>0</v>
      </c>
      <c r="Y10" s="212">
        <f t="shared" si="0"/>
        <v>0</v>
      </c>
      <c r="Z10" s="212">
        <f t="shared" si="0"/>
        <v>0</v>
      </c>
      <c r="AA10" s="212">
        <f t="shared" si="0"/>
        <v>0</v>
      </c>
      <c r="AB10" s="212">
        <f t="shared" si="0"/>
        <v>0</v>
      </c>
      <c r="AC10" s="212">
        <f t="shared" si="1"/>
        <v>0</v>
      </c>
      <c r="AD10" s="212">
        <f t="shared" si="1"/>
        <v>0</v>
      </c>
      <c r="AE10" s="212">
        <f t="shared" si="1"/>
        <v>0</v>
      </c>
      <c r="AF10" s="212">
        <f t="shared" si="1"/>
        <v>0</v>
      </c>
      <c r="AG10" s="212">
        <f t="shared" si="1"/>
        <v>0</v>
      </c>
      <c r="AH10" s="212">
        <f t="shared" si="1"/>
        <v>0</v>
      </c>
      <c r="AI10" s="193">
        <f t="shared" si="1"/>
        <v>0</v>
      </c>
      <c r="AJ10" s="275">
        <f t="shared" si="1"/>
        <v>0</v>
      </c>
      <c r="AK10" s="212">
        <f t="shared" si="1"/>
        <v>0</v>
      </c>
      <c r="AL10" s="274">
        <f t="shared" si="1"/>
        <v>0</v>
      </c>
      <c r="AN10" s="230">
        <v>1054</v>
      </c>
      <c r="AO10" s="229" t="s">
        <v>857</v>
      </c>
      <c r="AP10" s="237">
        <f>INDEX(א1!$C$10:$H$261,MATCH('אזורים סטטיסטיים עירוני 2008'!AO10,א1!$D$10:$D$261,0),6)</f>
        <v>1</v>
      </c>
      <c r="AQ10" s="269">
        <f t="shared" si="2"/>
        <v>7246.9170000000004</v>
      </c>
      <c r="AR10" s="269">
        <f t="shared" si="2"/>
        <v>2674.8340000000003</v>
      </c>
      <c r="AS10" s="269">
        <f t="shared" si="2"/>
        <v>4721.598</v>
      </c>
      <c r="AT10" s="269">
        <f t="shared" si="2"/>
        <v>0</v>
      </c>
      <c r="AU10" s="269">
        <f t="shared" si="2"/>
        <v>0</v>
      </c>
      <c r="AV10" s="269">
        <f t="shared" si="2"/>
        <v>0</v>
      </c>
      <c r="AW10" s="269">
        <f t="shared" si="2"/>
        <v>0</v>
      </c>
      <c r="AX10" s="269">
        <f t="shared" si="2"/>
        <v>0</v>
      </c>
      <c r="AY10" s="269">
        <f t="shared" si="2"/>
        <v>0</v>
      </c>
      <c r="AZ10" s="269">
        <f t="shared" si="2"/>
        <v>0</v>
      </c>
      <c r="BA10" s="269">
        <f t="shared" si="3"/>
        <v>0</v>
      </c>
      <c r="BB10" s="269">
        <f t="shared" si="3"/>
        <v>0</v>
      </c>
      <c r="BC10" s="269">
        <f t="shared" si="3"/>
        <v>0</v>
      </c>
      <c r="BD10" s="269">
        <f t="shared" si="3"/>
        <v>0</v>
      </c>
      <c r="BE10" s="269">
        <f t="shared" si="3"/>
        <v>0</v>
      </c>
      <c r="BF10" s="269">
        <f t="shared" si="3"/>
        <v>0</v>
      </c>
      <c r="BG10" s="269">
        <f t="shared" si="3"/>
        <v>0</v>
      </c>
      <c r="BH10" s="269">
        <f t="shared" si="3"/>
        <v>0</v>
      </c>
      <c r="BI10" s="269">
        <f t="shared" si="3"/>
        <v>0</v>
      </c>
      <c r="BJ10" s="269">
        <f t="shared" si="3"/>
        <v>0</v>
      </c>
    </row>
    <row r="11" spans="2:62" s="182" customFormat="1" x14ac:dyDescent="0.2">
      <c r="B11" s="230">
        <v>3000</v>
      </c>
      <c r="C11" s="229" t="s">
        <v>39</v>
      </c>
      <c r="D11" s="228">
        <v>821</v>
      </c>
      <c r="E11" s="228" t="s">
        <v>395</v>
      </c>
      <c r="F11" s="227">
        <v>5497.8690000000061</v>
      </c>
      <c r="G11" s="226">
        <v>-2.2403543276299782</v>
      </c>
      <c r="H11" s="225">
        <v>5</v>
      </c>
      <c r="I11" s="224">
        <v>2</v>
      </c>
      <c r="J11" s="223" t="s">
        <v>37</v>
      </c>
      <c r="K11" s="183"/>
      <c r="P11" s="238">
        <v>472</v>
      </c>
      <c r="Q11" s="237" t="s">
        <v>840</v>
      </c>
      <c r="R11" s="237">
        <f>INDEX(א1!$C$10:$H$261,MATCH('אזורים סטטיסטיים עירוני 2008'!Q11,א1!$D$10:$D$261,0),6)</f>
        <v>2</v>
      </c>
      <c r="S11" s="275">
        <f t="shared" si="0"/>
        <v>0</v>
      </c>
      <c r="T11" s="212">
        <f t="shared" si="0"/>
        <v>0</v>
      </c>
      <c r="U11" s="274">
        <f t="shared" si="0"/>
        <v>0</v>
      </c>
      <c r="V11" s="275">
        <f t="shared" si="0"/>
        <v>1</v>
      </c>
      <c r="W11" s="212">
        <f t="shared" si="0"/>
        <v>0</v>
      </c>
      <c r="X11" s="274">
        <f t="shared" si="0"/>
        <v>0</v>
      </c>
      <c r="Y11" s="212">
        <f t="shared" si="0"/>
        <v>0</v>
      </c>
      <c r="Z11" s="212">
        <f t="shared" si="0"/>
        <v>0</v>
      </c>
      <c r="AA11" s="212">
        <f t="shared" si="0"/>
        <v>0</v>
      </c>
      <c r="AB11" s="212">
        <f t="shared" si="0"/>
        <v>0</v>
      </c>
      <c r="AC11" s="212">
        <f t="shared" si="1"/>
        <v>0</v>
      </c>
      <c r="AD11" s="212">
        <f t="shared" si="1"/>
        <v>0</v>
      </c>
      <c r="AE11" s="212">
        <f t="shared" si="1"/>
        <v>0</v>
      </c>
      <c r="AF11" s="212">
        <f t="shared" si="1"/>
        <v>0</v>
      </c>
      <c r="AG11" s="212">
        <f t="shared" si="1"/>
        <v>0</v>
      </c>
      <c r="AH11" s="212">
        <f t="shared" si="1"/>
        <v>0</v>
      </c>
      <c r="AI11" s="193">
        <f t="shared" si="1"/>
        <v>0</v>
      </c>
      <c r="AJ11" s="275">
        <f t="shared" si="1"/>
        <v>0</v>
      </c>
      <c r="AK11" s="212">
        <f t="shared" si="1"/>
        <v>0</v>
      </c>
      <c r="AL11" s="274">
        <f t="shared" si="1"/>
        <v>0</v>
      </c>
      <c r="AN11" s="238">
        <v>472</v>
      </c>
      <c r="AO11" s="237" t="s">
        <v>840</v>
      </c>
      <c r="AP11" s="237">
        <f>INDEX(א1!$C$10:$H$261,MATCH('אזורים סטטיסטיים עירוני 2008'!AO11,א1!$D$10:$D$261,0),6)</f>
        <v>2</v>
      </c>
      <c r="AQ11" s="269">
        <f t="shared" si="2"/>
        <v>0</v>
      </c>
      <c r="AR11" s="269">
        <f t="shared" si="2"/>
        <v>0</v>
      </c>
      <c r="AS11" s="269">
        <f t="shared" si="2"/>
        <v>0</v>
      </c>
      <c r="AT11" s="269">
        <f t="shared" si="2"/>
        <v>5822.4039999999995</v>
      </c>
      <c r="AU11" s="269">
        <f t="shared" si="2"/>
        <v>0</v>
      </c>
      <c r="AV11" s="269">
        <f t="shared" si="2"/>
        <v>0</v>
      </c>
      <c r="AW11" s="269">
        <f t="shared" si="2"/>
        <v>0</v>
      </c>
      <c r="AX11" s="269">
        <f t="shared" si="2"/>
        <v>0</v>
      </c>
      <c r="AY11" s="269">
        <f t="shared" si="2"/>
        <v>0</v>
      </c>
      <c r="AZ11" s="269">
        <f t="shared" si="2"/>
        <v>0</v>
      </c>
      <c r="BA11" s="269">
        <f t="shared" si="3"/>
        <v>0</v>
      </c>
      <c r="BB11" s="269">
        <f t="shared" si="3"/>
        <v>0</v>
      </c>
      <c r="BC11" s="269">
        <f t="shared" si="3"/>
        <v>0</v>
      </c>
      <c r="BD11" s="269">
        <f t="shared" si="3"/>
        <v>0</v>
      </c>
      <c r="BE11" s="269">
        <f t="shared" si="3"/>
        <v>0</v>
      </c>
      <c r="BF11" s="269">
        <f t="shared" si="3"/>
        <v>0</v>
      </c>
      <c r="BG11" s="269">
        <f t="shared" si="3"/>
        <v>0</v>
      </c>
      <c r="BH11" s="269">
        <f t="shared" si="3"/>
        <v>0</v>
      </c>
      <c r="BI11" s="269">
        <f t="shared" si="3"/>
        <v>0</v>
      </c>
      <c r="BJ11" s="269">
        <f t="shared" si="3"/>
        <v>0</v>
      </c>
    </row>
    <row r="12" spans="2:62" s="182" customFormat="1" x14ac:dyDescent="0.2">
      <c r="B12" s="214">
        <v>1161</v>
      </c>
      <c r="C12" s="197" t="s">
        <v>738</v>
      </c>
      <c r="D12" s="189">
        <v>3</v>
      </c>
      <c r="E12" s="189" t="s">
        <v>87</v>
      </c>
      <c r="F12" s="196">
        <v>7029.1199999999944</v>
      </c>
      <c r="G12" s="213">
        <v>-2.1545927740842759</v>
      </c>
      <c r="H12" s="194">
        <v>6</v>
      </c>
      <c r="I12" s="212">
        <v>2</v>
      </c>
      <c r="J12" s="211" t="s">
        <v>737</v>
      </c>
      <c r="K12" s="183"/>
      <c r="P12" s="238">
        <v>2710</v>
      </c>
      <c r="Q12" s="237" t="s">
        <v>765</v>
      </c>
      <c r="R12" s="237">
        <f>INDEX(א1!$C$10:$H$261,MATCH('אזורים סטטיסטיים עירוני 2008'!Q12,א1!$D$10:$D$261,0),6)</f>
        <v>2</v>
      </c>
      <c r="S12" s="275">
        <f t="shared" si="0"/>
        <v>0</v>
      </c>
      <c r="T12" s="212">
        <f t="shared" si="0"/>
        <v>1</v>
      </c>
      <c r="U12" s="274">
        <f t="shared" si="0"/>
        <v>3</v>
      </c>
      <c r="V12" s="275">
        <f t="shared" si="0"/>
        <v>3</v>
      </c>
      <c r="W12" s="212">
        <f t="shared" si="0"/>
        <v>2</v>
      </c>
      <c r="X12" s="274">
        <f t="shared" si="0"/>
        <v>0</v>
      </c>
      <c r="Y12" s="212">
        <f t="shared" si="0"/>
        <v>0</v>
      </c>
      <c r="Z12" s="212">
        <f t="shared" si="0"/>
        <v>0</v>
      </c>
      <c r="AA12" s="212">
        <f t="shared" si="0"/>
        <v>0</v>
      </c>
      <c r="AB12" s="212">
        <f t="shared" si="0"/>
        <v>0</v>
      </c>
      <c r="AC12" s="212">
        <f t="shared" si="1"/>
        <v>0</v>
      </c>
      <c r="AD12" s="212">
        <f t="shared" si="1"/>
        <v>0</v>
      </c>
      <c r="AE12" s="212">
        <f t="shared" si="1"/>
        <v>0</v>
      </c>
      <c r="AF12" s="212">
        <f t="shared" si="1"/>
        <v>0</v>
      </c>
      <c r="AG12" s="212">
        <f t="shared" si="1"/>
        <v>0</v>
      </c>
      <c r="AH12" s="212">
        <f t="shared" si="1"/>
        <v>0</v>
      </c>
      <c r="AI12" s="193">
        <f t="shared" si="1"/>
        <v>0</v>
      </c>
      <c r="AJ12" s="275">
        <f t="shared" si="1"/>
        <v>0</v>
      </c>
      <c r="AK12" s="212">
        <f t="shared" si="1"/>
        <v>0</v>
      </c>
      <c r="AL12" s="274">
        <f t="shared" si="1"/>
        <v>0</v>
      </c>
      <c r="AN12" s="238">
        <v>2710</v>
      </c>
      <c r="AO12" s="237" t="s">
        <v>765</v>
      </c>
      <c r="AP12" s="237">
        <f>INDEX(א1!$C$10:$H$261,MATCH('אזורים סטטיסטיים עירוני 2008'!AO12,א1!$D$10:$D$261,0),6)</f>
        <v>2</v>
      </c>
      <c r="AQ12" s="269">
        <f t="shared" si="2"/>
        <v>0</v>
      </c>
      <c r="AR12" s="269">
        <f t="shared" si="2"/>
        <v>4610.58</v>
      </c>
      <c r="AS12" s="269">
        <f t="shared" si="2"/>
        <v>11917.848</v>
      </c>
      <c r="AT12" s="269">
        <f t="shared" si="2"/>
        <v>19819.642000000003</v>
      </c>
      <c r="AU12" s="269">
        <f t="shared" si="2"/>
        <v>8664.4730000000036</v>
      </c>
      <c r="AV12" s="269">
        <f t="shared" si="2"/>
        <v>0</v>
      </c>
      <c r="AW12" s="269">
        <f t="shared" si="2"/>
        <v>0</v>
      </c>
      <c r="AX12" s="269">
        <f t="shared" si="2"/>
        <v>0</v>
      </c>
      <c r="AY12" s="269">
        <f t="shared" si="2"/>
        <v>0</v>
      </c>
      <c r="AZ12" s="269">
        <f t="shared" si="2"/>
        <v>0</v>
      </c>
      <c r="BA12" s="269">
        <f t="shared" si="3"/>
        <v>0</v>
      </c>
      <c r="BB12" s="269">
        <f t="shared" si="3"/>
        <v>0</v>
      </c>
      <c r="BC12" s="269">
        <f t="shared" si="3"/>
        <v>0</v>
      </c>
      <c r="BD12" s="269">
        <f t="shared" si="3"/>
        <v>0</v>
      </c>
      <c r="BE12" s="269">
        <f t="shared" si="3"/>
        <v>0</v>
      </c>
      <c r="BF12" s="269">
        <f t="shared" si="3"/>
        <v>0</v>
      </c>
      <c r="BG12" s="269">
        <f t="shared" si="3"/>
        <v>0</v>
      </c>
      <c r="BH12" s="269">
        <f t="shared" si="3"/>
        <v>0</v>
      </c>
      <c r="BI12" s="269">
        <f t="shared" si="3"/>
        <v>0</v>
      </c>
      <c r="BJ12" s="269">
        <f t="shared" si="3"/>
        <v>0</v>
      </c>
    </row>
    <row r="13" spans="2:62" s="182" customFormat="1" x14ac:dyDescent="0.2">
      <c r="B13" s="238">
        <v>2610</v>
      </c>
      <c r="C13" s="237" t="s">
        <v>464</v>
      </c>
      <c r="D13" s="189">
        <v>27</v>
      </c>
      <c r="E13" s="236" t="s">
        <v>205</v>
      </c>
      <c r="F13" s="235">
        <v>3378.9389999999985</v>
      </c>
      <c r="G13" s="234">
        <v>-2.123286991060569</v>
      </c>
      <c r="H13" s="233">
        <v>7</v>
      </c>
      <c r="I13" s="232">
        <v>2</v>
      </c>
      <c r="J13" s="231" t="s">
        <v>463</v>
      </c>
      <c r="K13" s="183"/>
      <c r="P13" s="238">
        <v>478</v>
      </c>
      <c r="Q13" s="239" t="s">
        <v>756</v>
      </c>
      <c r="R13" s="237">
        <f>INDEX(א1!$C$10:$H$261,MATCH('אזורים סטטיסטיים עירוני 2008'!Q13,א1!$D$10:$D$261,0),6)</f>
        <v>2</v>
      </c>
      <c r="S13" s="275">
        <f t="shared" si="0"/>
        <v>0</v>
      </c>
      <c r="T13" s="212">
        <f t="shared" si="0"/>
        <v>0</v>
      </c>
      <c r="U13" s="274">
        <f t="shared" si="0"/>
        <v>0</v>
      </c>
      <c r="V13" s="275">
        <f t="shared" si="0"/>
        <v>2</v>
      </c>
      <c r="W13" s="212">
        <f t="shared" si="0"/>
        <v>1</v>
      </c>
      <c r="X13" s="274">
        <f t="shared" si="0"/>
        <v>0</v>
      </c>
      <c r="Y13" s="212">
        <f t="shared" si="0"/>
        <v>0</v>
      </c>
      <c r="Z13" s="212">
        <f t="shared" si="0"/>
        <v>0</v>
      </c>
      <c r="AA13" s="212">
        <f t="shared" si="0"/>
        <v>0</v>
      </c>
      <c r="AB13" s="212">
        <f t="shared" si="0"/>
        <v>0</v>
      </c>
      <c r="AC13" s="212">
        <f t="shared" si="1"/>
        <v>0</v>
      </c>
      <c r="AD13" s="212">
        <f t="shared" si="1"/>
        <v>0</v>
      </c>
      <c r="AE13" s="212">
        <f t="shared" si="1"/>
        <v>0</v>
      </c>
      <c r="AF13" s="212">
        <f t="shared" si="1"/>
        <v>0</v>
      </c>
      <c r="AG13" s="212">
        <f t="shared" si="1"/>
        <v>0</v>
      </c>
      <c r="AH13" s="212">
        <f t="shared" si="1"/>
        <v>0</v>
      </c>
      <c r="AI13" s="193">
        <f t="shared" si="1"/>
        <v>0</v>
      </c>
      <c r="AJ13" s="275">
        <f t="shared" si="1"/>
        <v>0</v>
      </c>
      <c r="AK13" s="212">
        <f t="shared" si="1"/>
        <v>0</v>
      </c>
      <c r="AL13" s="274">
        <f t="shared" si="1"/>
        <v>0</v>
      </c>
      <c r="AN13" s="238">
        <v>478</v>
      </c>
      <c r="AO13" s="239" t="s">
        <v>756</v>
      </c>
      <c r="AP13" s="237">
        <f>INDEX(א1!$C$10:$H$261,MATCH('אזורים סטטיסטיים עירוני 2008'!AO13,א1!$D$10:$D$261,0),6)</f>
        <v>2</v>
      </c>
      <c r="AQ13" s="269">
        <f t="shared" si="2"/>
        <v>0</v>
      </c>
      <c r="AR13" s="269">
        <f t="shared" si="2"/>
        <v>0</v>
      </c>
      <c r="AS13" s="269">
        <f t="shared" si="2"/>
        <v>0</v>
      </c>
      <c r="AT13" s="269">
        <f t="shared" si="2"/>
        <v>8912.8060000000005</v>
      </c>
      <c r="AU13" s="269">
        <f t="shared" si="2"/>
        <v>2934.3029999999985</v>
      </c>
      <c r="AV13" s="269">
        <f t="shared" si="2"/>
        <v>0</v>
      </c>
      <c r="AW13" s="269">
        <f t="shared" si="2"/>
        <v>0</v>
      </c>
      <c r="AX13" s="269">
        <f t="shared" si="2"/>
        <v>0</v>
      </c>
      <c r="AY13" s="269">
        <f t="shared" si="2"/>
        <v>0</v>
      </c>
      <c r="AZ13" s="269">
        <f t="shared" si="2"/>
        <v>0</v>
      </c>
      <c r="BA13" s="269">
        <f t="shared" si="3"/>
        <v>0</v>
      </c>
      <c r="BB13" s="269">
        <f t="shared" si="3"/>
        <v>0</v>
      </c>
      <c r="BC13" s="269">
        <f t="shared" si="3"/>
        <v>0</v>
      </c>
      <c r="BD13" s="269">
        <f t="shared" si="3"/>
        <v>0</v>
      </c>
      <c r="BE13" s="269">
        <f t="shared" si="3"/>
        <v>0</v>
      </c>
      <c r="BF13" s="269">
        <f t="shared" si="3"/>
        <v>0</v>
      </c>
      <c r="BG13" s="269">
        <f t="shared" si="3"/>
        <v>0</v>
      </c>
      <c r="BH13" s="269">
        <f t="shared" si="3"/>
        <v>0</v>
      </c>
      <c r="BI13" s="269">
        <f t="shared" si="3"/>
        <v>0</v>
      </c>
      <c r="BJ13" s="269">
        <f t="shared" si="3"/>
        <v>0</v>
      </c>
    </row>
    <row r="14" spans="2:62" s="182" customFormat="1" x14ac:dyDescent="0.2">
      <c r="B14" s="214">
        <v>3000</v>
      </c>
      <c r="C14" s="197" t="s">
        <v>39</v>
      </c>
      <c r="D14" s="189">
        <v>825</v>
      </c>
      <c r="E14" s="189" t="s">
        <v>869</v>
      </c>
      <c r="F14" s="196">
        <v>2133.9340000000002</v>
      </c>
      <c r="G14" s="213">
        <v>-2.1060893526578282</v>
      </c>
      <c r="H14" s="194">
        <v>8</v>
      </c>
      <c r="I14" s="212">
        <v>2</v>
      </c>
      <c r="J14" s="211" t="s">
        <v>37</v>
      </c>
      <c r="K14" s="183"/>
      <c r="P14" s="238">
        <v>1309</v>
      </c>
      <c r="Q14" s="239" t="s">
        <v>686</v>
      </c>
      <c r="R14" s="237">
        <f>INDEX(א1!$C$10:$H$261,MATCH('אזורים סטטיסטיים עירוני 2008'!Q14,א1!$D$10:$D$261,0),6)</f>
        <v>2</v>
      </c>
      <c r="S14" s="275">
        <f t="shared" si="0"/>
        <v>0</v>
      </c>
      <c r="T14" s="212">
        <f t="shared" si="0"/>
        <v>1</v>
      </c>
      <c r="U14" s="274">
        <f t="shared" si="0"/>
        <v>0</v>
      </c>
      <c r="V14" s="275">
        <f t="shared" si="0"/>
        <v>3</v>
      </c>
      <c r="W14" s="212">
        <f t="shared" si="0"/>
        <v>0</v>
      </c>
      <c r="X14" s="274">
        <f t="shared" si="0"/>
        <v>2</v>
      </c>
      <c r="Y14" s="212">
        <f t="shared" si="0"/>
        <v>0</v>
      </c>
      <c r="Z14" s="212">
        <f t="shared" si="0"/>
        <v>0</v>
      </c>
      <c r="AA14" s="212">
        <f t="shared" si="0"/>
        <v>0</v>
      </c>
      <c r="AB14" s="212">
        <f t="shared" si="0"/>
        <v>0</v>
      </c>
      <c r="AC14" s="212">
        <f t="shared" si="1"/>
        <v>0</v>
      </c>
      <c r="AD14" s="212">
        <f t="shared" si="1"/>
        <v>0</v>
      </c>
      <c r="AE14" s="212">
        <f t="shared" si="1"/>
        <v>0</v>
      </c>
      <c r="AF14" s="212">
        <f t="shared" si="1"/>
        <v>0</v>
      </c>
      <c r="AG14" s="212">
        <f t="shared" si="1"/>
        <v>0</v>
      </c>
      <c r="AH14" s="212">
        <f t="shared" si="1"/>
        <v>0</v>
      </c>
      <c r="AI14" s="193">
        <f t="shared" si="1"/>
        <v>0</v>
      </c>
      <c r="AJ14" s="275">
        <f t="shared" si="1"/>
        <v>0</v>
      </c>
      <c r="AK14" s="212">
        <f t="shared" si="1"/>
        <v>0</v>
      </c>
      <c r="AL14" s="274">
        <f t="shared" si="1"/>
        <v>0</v>
      </c>
      <c r="AN14" s="238">
        <v>1309</v>
      </c>
      <c r="AO14" s="239" t="s">
        <v>686</v>
      </c>
      <c r="AP14" s="237">
        <f>INDEX(א1!$C$10:$H$261,MATCH('אזורים סטטיסטיים עירוני 2008'!AO14,א1!$D$10:$D$261,0),6)</f>
        <v>2</v>
      </c>
      <c r="AQ14" s="269">
        <f t="shared" si="2"/>
        <v>0</v>
      </c>
      <c r="AR14" s="269">
        <f t="shared" si="2"/>
        <v>5679.3180000000011</v>
      </c>
      <c r="AS14" s="269">
        <f t="shared" si="2"/>
        <v>0</v>
      </c>
      <c r="AT14" s="269">
        <f t="shared" si="2"/>
        <v>15514.234000000008</v>
      </c>
      <c r="AU14" s="269">
        <f t="shared" si="2"/>
        <v>0</v>
      </c>
      <c r="AV14" s="269">
        <f t="shared" si="2"/>
        <v>12400.925999999999</v>
      </c>
      <c r="AW14" s="269">
        <f t="shared" si="2"/>
        <v>0</v>
      </c>
      <c r="AX14" s="269">
        <f t="shared" si="2"/>
        <v>0</v>
      </c>
      <c r="AY14" s="269">
        <f t="shared" si="2"/>
        <v>0</v>
      </c>
      <c r="AZ14" s="269">
        <f t="shared" si="2"/>
        <v>0</v>
      </c>
      <c r="BA14" s="269">
        <f t="shared" si="3"/>
        <v>0</v>
      </c>
      <c r="BB14" s="269">
        <f t="shared" si="3"/>
        <v>0</v>
      </c>
      <c r="BC14" s="269">
        <f t="shared" si="3"/>
        <v>0</v>
      </c>
      <c r="BD14" s="269">
        <f t="shared" si="3"/>
        <v>0</v>
      </c>
      <c r="BE14" s="269">
        <f t="shared" si="3"/>
        <v>0</v>
      </c>
      <c r="BF14" s="269">
        <f t="shared" si="3"/>
        <v>0</v>
      </c>
      <c r="BG14" s="269">
        <f t="shared" si="3"/>
        <v>0</v>
      </c>
      <c r="BH14" s="269">
        <f t="shared" si="3"/>
        <v>0</v>
      </c>
      <c r="BI14" s="269">
        <f t="shared" si="3"/>
        <v>0</v>
      </c>
      <c r="BJ14" s="269">
        <f t="shared" si="3"/>
        <v>0</v>
      </c>
    </row>
    <row r="15" spans="2:62" s="182" customFormat="1" x14ac:dyDescent="0.2">
      <c r="B15" s="214">
        <v>8500</v>
      </c>
      <c r="C15" s="197" t="s">
        <v>511</v>
      </c>
      <c r="D15" s="189">
        <v>45</v>
      </c>
      <c r="E15" s="189" t="s">
        <v>232</v>
      </c>
      <c r="F15" s="196">
        <v>2372.7329999999997</v>
      </c>
      <c r="G15" s="213">
        <v>-2.083589696118981</v>
      </c>
      <c r="H15" s="194">
        <v>9</v>
      </c>
      <c r="I15" s="212">
        <v>2</v>
      </c>
      <c r="J15" s="211" t="s">
        <v>510</v>
      </c>
      <c r="K15" s="183"/>
      <c r="P15" s="238">
        <v>482</v>
      </c>
      <c r="Q15" s="237" t="s">
        <v>806</v>
      </c>
      <c r="R15" s="237">
        <f>INDEX(א1!$C$10:$H$261,MATCH('אזורים סטטיסטיים עירוני 2008'!Q15,א1!$D$10:$D$261,0),6)</f>
        <v>2</v>
      </c>
      <c r="S15" s="275">
        <f t="shared" si="0"/>
        <v>0</v>
      </c>
      <c r="T15" s="212">
        <f t="shared" si="0"/>
        <v>0</v>
      </c>
      <c r="U15" s="274">
        <f t="shared" si="0"/>
        <v>0</v>
      </c>
      <c r="V15" s="275">
        <f t="shared" si="0"/>
        <v>1</v>
      </c>
      <c r="W15" s="212">
        <f t="shared" si="0"/>
        <v>0</v>
      </c>
      <c r="X15" s="274">
        <f t="shared" si="0"/>
        <v>0</v>
      </c>
      <c r="Y15" s="212">
        <f t="shared" si="0"/>
        <v>0</v>
      </c>
      <c r="Z15" s="212">
        <f t="shared" si="0"/>
        <v>0</v>
      </c>
      <c r="AA15" s="212">
        <f t="shared" si="0"/>
        <v>0</v>
      </c>
      <c r="AB15" s="212">
        <f t="shared" si="0"/>
        <v>0</v>
      </c>
      <c r="AC15" s="212">
        <f t="shared" si="1"/>
        <v>0</v>
      </c>
      <c r="AD15" s="212">
        <f t="shared" si="1"/>
        <v>0</v>
      </c>
      <c r="AE15" s="212">
        <f t="shared" si="1"/>
        <v>0</v>
      </c>
      <c r="AF15" s="212">
        <f t="shared" si="1"/>
        <v>0</v>
      </c>
      <c r="AG15" s="212">
        <f t="shared" si="1"/>
        <v>0</v>
      </c>
      <c r="AH15" s="212">
        <f t="shared" si="1"/>
        <v>0</v>
      </c>
      <c r="AI15" s="193">
        <f t="shared" si="1"/>
        <v>0</v>
      </c>
      <c r="AJ15" s="275">
        <f t="shared" si="1"/>
        <v>0</v>
      </c>
      <c r="AK15" s="212">
        <f t="shared" si="1"/>
        <v>0</v>
      </c>
      <c r="AL15" s="274">
        <f t="shared" si="1"/>
        <v>0</v>
      </c>
      <c r="AN15" s="238">
        <v>482</v>
      </c>
      <c r="AO15" s="237" t="s">
        <v>806</v>
      </c>
      <c r="AP15" s="237">
        <f>INDEX(א1!$C$10:$H$261,MATCH('אזורים סטטיסטיים עירוני 2008'!AO15,א1!$D$10:$D$261,0),6)</f>
        <v>2</v>
      </c>
      <c r="AQ15" s="269">
        <f t="shared" si="2"/>
        <v>0</v>
      </c>
      <c r="AR15" s="269">
        <f t="shared" si="2"/>
        <v>0</v>
      </c>
      <c r="AS15" s="269">
        <f t="shared" si="2"/>
        <v>0</v>
      </c>
      <c r="AT15" s="269">
        <f t="shared" si="2"/>
        <v>7835.444000000005</v>
      </c>
      <c r="AU15" s="269">
        <f t="shared" si="2"/>
        <v>0</v>
      </c>
      <c r="AV15" s="269">
        <f t="shared" si="2"/>
        <v>0</v>
      </c>
      <c r="AW15" s="269">
        <f t="shared" si="2"/>
        <v>0</v>
      </c>
      <c r="AX15" s="269">
        <f t="shared" si="2"/>
        <v>0</v>
      </c>
      <c r="AY15" s="269">
        <f t="shared" si="2"/>
        <v>0</v>
      </c>
      <c r="AZ15" s="269">
        <f t="shared" si="2"/>
        <v>0</v>
      </c>
      <c r="BA15" s="269">
        <f t="shared" si="3"/>
        <v>0</v>
      </c>
      <c r="BB15" s="269">
        <f t="shared" si="3"/>
        <v>0</v>
      </c>
      <c r="BC15" s="269">
        <f t="shared" si="3"/>
        <v>0</v>
      </c>
      <c r="BD15" s="269">
        <f t="shared" si="3"/>
        <v>0</v>
      </c>
      <c r="BE15" s="269">
        <f t="shared" si="3"/>
        <v>0</v>
      </c>
      <c r="BF15" s="269">
        <f t="shared" si="3"/>
        <v>0</v>
      </c>
      <c r="BG15" s="269">
        <f t="shared" si="3"/>
        <v>0</v>
      </c>
      <c r="BH15" s="269">
        <f t="shared" si="3"/>
        <v>0</v>
      </c>
      <c r="BI15" s="269">
        <f t="shared" si="3"/>
        <v>0</v>
      </c>
      <c r="BJ15" s="269">
        <f t="shared" si="3"/>
        <v>0</v>
      </c>
    </row>
    <row r="16" spans="2:62" s="182" customFormat="1" x14ac:dyDescent="0.2">
      <c r="B16" s="214">
        <v>3000</v>
      </c>
      <c r="C16" s="197" t="s">
        <v>39</v>
      </c>
      <c r="D16" s="189">
        <v>111</v>
      </c>
      <c r="E16" s="189" t="s">
        <v>522</v>
      </c>
      <c r="F16" s="196">
        <v>2965.6170000000011</v>
      </c>
      <c r="G16" s="213">
        <v>-2.0669336678738923</v>
      </c>
      <c r="H16" s="194">
        <v>10</v>
      </c>
      <c r="I16" s="212">
        <v>2</v>
      </c>
      <c r="J16" s="211" t="s">
        <v>37</v>
      </c>
      <c r="K16" s="183"/>
      <c r="P16" s="238">
        <v>4001</v>
      </c>
      <c r="Q16" s="237" t="s">
        <v>846</v>
      </c>
      <c r="R16" s="237">
        <f>INDEX(א1!$C$10:$H$261,MATCH('אזורים סטטיסטיים עירוני 2008'!Q16,א1!$D$10:$D$261,0),6)</f>
        <v>2</v>
      </c>
      <c r="S16" s="275">
        <f t="shared" ref="S16:AB25" si="4">COUNTIFS($I$7:$I$1622,S$5,$B$7:$B$1622,$P16)</f>
        <v>0</v>
      </c>
      <c r="T16" s="212">
        <f t="shared" si="4"/>
        <v>0</v>
      </c>
      <c r="U16" s="274">
        <f t="shared" si="4"/>
        <v>1</v>
      </c>
      <c r="V16" s="275">
        <f t="shared" si="4"/>
        <v>0</v>
      </c>
      <c r="W16" s="212">
        <f t="shared" si="4"/>
        <v>0</v>
      </c>
      <c r="X16" s="274">
        <f t="shared" si="4"/>
        <v>0</v>
      </c>
      <c r="Y16" s="212">
        <f t="shared" si="4"/>
        <v>0</v>
      </c>
      <c r="Z16" s="212">
        <f t="shared" si="4"/>
        <v>0</v>
      </c>
      <c r="AA16" s="212">
        <f t="shared" si="4"/>
        <v>0</v>
      </c>
      <c r="AB16" s="212">
        <f t="shared" si="4"/>
        <v>0</v>
      </c>
      <c r="AC16" s="212">
        <f t="shared" ref="AC16:AL25" si="5">COUNTIFS($I$7:$I$1622,AC$5,$B$7:$B$1622,$P16)</f>
        <v>0</v>
      </c>
      <c r="AD16" s="212">
        <f t="shared" si="5"/>
        <v>0</v>
      </c>
      <c r="AE16" s="212">
        <f t="shared" si="5"/>
        <v>0</v>
      </c>
      <c r="AF16" s="212">
        <f t="shared" si="5"/>
        <v>0</v>
      </c>
      <c r="AG16" s="212">
        <f t="shared" si="5"/>
        <v>0</v>
      </c>
      <c r="AH16" s="212">
        <f t="shared" si="5"/>
        <v>0</v>
      </c>
      <c r="AI16" s="193">
        <f t="shared" si="5"/>
        <v>0</v>
      </c>
      <c r="AJ16" s="275">
        <f t="shared" si="5"/>
        <v>0</v>
      </c>
      <c r="AK16" s="212">
        <f t="shared" si="5"/>
        <v>0</v>
      </c>
      <c r="AL16" s="274">
        <f t="shared" si="5"/>
        <v>0</v>
      </c>
      <c r="AN16" s="238">
        <v>4001</v>
      </c>
      <c r="AO16" s="237" t="s">
        <v>846</v>
      </c>
      <c r="AP16" s="237">
        <f>INDEX(א1!$C$10:$H$261,MATCH('אזורים סטטיסטיים עירוני 2008'!AO16,א1!$D$10:$D$261,0),6)</f>
        <v>2</v>
      </c>
      <c r="AQ16" s="269">
        <f t="shared" ref="AQ16:AZ25" si="6">SUMIFS($F$7:$F$1622,$I$7:$I$1622,AQ$5,$B$7:$B$1622,$P16)</f>
        <v>0</v>
      </c>
      <c r="AR16" s="269">
        <f t="shared" si="6"/>
        <v>0</v>
      </c>
      <c r="AS16" s="269">
        <f t="shared" si="6"/>
        <v>5715.3030000000008</v>
      </c>
      <c r="AT16" s="269">
        <f t="shared" si="6"/>
        <v>0</v>
      </c>
      <c r="AU16" s="269">
        <f t="shared" si="6"/>
        <v>0</v>
      </c>
      <c r="AV16" s="269">
        <f t="shared" si="6"/>
        <v>0</v>
      </c>
      <c r="AW16" s="269">
        <f t="shared" si="6"/>
        <v>0</v>
      </c>
      <c r="AX16" s="269">
        <f t="shared" si="6"/>
        <v>0</v>
      </c>
      <c r="AY16" s="269">
        <f t="shared" si="6"/>
        <v>0</v>
      </c>
      <c r="AZ16" s="269">
        <f t="shared" si="6"/>
        <v>0</v>
      </c>
      <c r="BA16" s="269">
        <f t="shared" ref="BA16:BJ25" si="7">SUMIFS($F$7:$F$1622,$I$7:$I$1622,BA$5,$B$7:$B$1622,$P16)</f>
        <v>0</v>
      </c>
      <c r="BB16" s="269">
        <f t="shared" si="7"/>
        <v>0</v>
      </c>
      <c r="BC16" s="269">
        <f t="shared" si="7"/>
        <v>0</v>
      </c>
      <c r="BD16" s="269">
        <f t="shared" si="7"/>
        <v>0</v>
      </c>
      <c r="BE16" s="269">
        <f t="shared" si="7"/>
        <v>0</v>
      </c>
      <c r="BF16" s="269">
        <f t="shared" si="7"/>
        <v>0</v>
      </c>
      <c r="BG16" s="269">
        <f t="shared" si="7"/>
        <v>0</v>
      </c>
      <c r="BH16" s="269">
        <f t="shared" si="7"/>
        <v>0</v>
      </c>
      <c r="BI16" s="269">
        <f t="shared" si="7"/>
        <v>0</v>
      </c>
      <c r="BJ16" s="269">
        <f t="shared" si="7"/>
        <v>0</v>
      </c>
    </row>
    <row r="17" spans="2:62" s="182" customFormat="1" x14ac:dyDescent="0.2">
      <c r="B17" s="238">
        <v>2610</v>
      </c>
      <c r="C17" s="237" t="s">
        <v>464</v>
      </c>
      <c r="D17" s="189">
        <v>26</v>
      </c>
      <c r="E17" s="236" t="s">
        <v>452</v>
      </c>
      <c r="F17" s="235">
        <v>6386.6010000000015</v>
      </c>
      <c r="G17" s="234">
        <v>-2.054436450519284</v>
      </c>
      <c r="H17" s="233">
        <v>11</v>
      </c>
      <c r="I17" s="232">
        <v>2</v>
      </c>
      <c r="J17" s="231" t="s">
        <v>463</v>
      </c>
      <c r="K17" s="183"/>
      <c r="P17" s="238">
        <v>998</v>
      </c>
      <c r="Q17" s="237" t="s">
        <v>824</v>
      </c>
      <c r="R17" s="237">
        <f>INDEX(א1!$C$10:$H$261,MATCH('אזורים סטטיסטיים עירוני 2008'!Q17,א1!$D$10:$D$261,0),6)</f>
        <v>2</v>
      </c>
      <c r="S17" s="275">
        <f t="shared" si="4"/>
        <v>0</v>
      </c>
      <c r="T17" s="212">
        <f t="shared" si="4"/>
        <v>0</v>
      </c>
      <c r="U17" s="274">
        <f t="shared" si="4"/>
        <v>0</v>
      </c>
      <c r="V17" s="275">
        <f t="shared" si="4"/>
        <v>1</v>
      </c>
      <c r="W17" s="212">
        <f t="shared" si="4"/>
        <v>0</v>
      </c>
      <c r="X17" s="274">
        <f t="shared" si="4"/>
        <v>0</v>
      </c>
      <c r="Y17" s="212">
        <f t="shared" si="4"/>
        <v>0</v>
      </c>
      <c r="Z17" s="212">
        <f t="shared" si="4"/>
        <v>0</v>
      </c>
      <c r="AA17" s="212">
        <f t="shared" si="4"/>
        <v>0</v>
      </c>
      <c r="AB17" s="212">
        <f t="shared" si="4"/>
        <v>0</v>
      </c>
      <c r="AC17" s="212">
        <f t="shared" si="5"/>
        <v>0</v>
      </c>
      <c r="AD17" s="212">
        <f t="shared" si="5"/>
        <v>0</v>
      </c>
      <c r="AE17" s="212">
        <f t="shared" si="5"/>
        <v>0</v>
      </c>
      <c r="AF17" s="212">
        <f t="shared" si="5"/>
        <v>0</v>
      </c>
      <c r="AG17" s="212">
        <f t="shared" si="5"/>
        <v>0</v>
      </c>
      <c r="AH17" s="212">
        <f t="shared" si="5"/>
        <v>0</v>
      </c>
      <c r="AI17" s="193">
        <f t="shared" si="5"/>
        <v>0</v>
      </c>
      <c r="AJ17" s="275">
        <f t="shared" si="5"/>
        <v>0</v>
      </c>
      <c r="AK17" s="212">
        <f t="shared" si="5"/>
        <v>0</v>
      </c>
      <c r="AL17" s="274">
        <f t="shared" si="5"/>
        <v>0</v>
      </c>
      <c r="AN17" s="238">
        <v>998</v>
      </c>
      <c r="AO17" s="237" t="s">
        <v>824</v>
      </c>
      <c r="AP17" s="237">
        <f>INDEX(א1!$C$10:$H$261,MATCH('אזורים סטטיסטיים עירוני 2008'!AO17,א1!$D$10:$D$261,0),6)</f>
        <v>2</v>
      </c>
      <c r="AQ17" s="269">
        <f t="shared" si="6"/>
        <v>0</v>
      </c>
      <c r="AR17" s="269">
        <f t="shared" si="6"/>
        <v>0</v>
      </c>
      <c r="AS17" s="269">
        <f t="shared" si="6"/>
        <v>0</v>
      </c>
      <c r="AT17" s="269">
        <f t="shared" si="6"/>
        <v>7436.6990000000042</v>
      </c>
      <c r="AU17" s="269">
        <f t="shared" si="6"/>
        <v>0</v>
      </c>
      <c r="AV17" s="269">
        <f t="shared" si="6"/>
        <v>0</v>
      </c>
      <c r="AW17" s="269">
        <f t="shared" si="6"/>
        <v>0</v>
      </c>
      <c r="AX17" s="269">
        <f t="shared" si="6"/>
        <v>0</v>
      </c>
      <c r="AY17" s="269">
        <f t="shared" si="6"/>
        <v>0</v>
      </c>
      <c r="AZ17" s="269">
        <f t="shared" si="6"/>
        <v>0</v>
      </c>
      <c r="BA17" s="269">
        <f t="shared" si="7"/>
        <v>0</v>
      </c>
      <c r="BB17" s="269">
        <f t="shared" si="7"/>
        <v>0</v>
      </c>
      <c r="BC17" s="269">
        <f t="shared" si="7"/>
        <v>0</v>
      </c>
      <c r="BD17" s="269">
        <f t="shared" si="7"/>
        <v>0</v>
      </c>
      <c r="BE17" s="269">
        <f t="shared" si="7"/>
        <v>0</v>
      </c>
      <c r="BF17" s="269">
        <f t="shared" si="7"/>
        <v>0</v>
      </c>
      <c r="BG17" s="269">
        <f t="shared" si="7"/>
        <v>0</v>
      </c>
      <c r="BH17" s="269">
        <f t="shared" si="7"/>
        <v>0</v>
      </c>
      <c r="BI17" s="269">
        <f t="shared" si="7"/>
        <v>0</v>
      </c>
      <c r="BJ17" s="269">
        <f t="shared" si="7"/>
        <v>0</v>
      </c>
    </row>
    <row r="18" spans="2:62" s="182" customFormat="1" x14ac:dyDescent="0.2">
      <c r="B18" s="214">
        <v>541</v>
      </c>
      <c r="C18" s="197" t="s">
        <v>848</v>
      </c>
      <c r="D18" s="189">
        <v>1</v>
      </c>
      <c r="E18" s="189" t="s">
        <v>18</v>
      </c>
      <c r="F18" s="196">
        <v>4117.9449999999997</v>
      </c>
      <c r="G18" s="213">
        <v>-2.0321953928371261</v>
      </c>
      <c r="H18" s="194">
        <v>12</v>
      </c>
      <c r="I18" s="212">
        <v>2</v>
      </c>
      <c r="J18" s="211" t="s">
        <v>847</v>
      </c>
      <c r="K18" s="183"/>
      <c r="P18" s="238">
        <v>480</v>
      </c>
      <c r="Q18" s="237" t="s">
        <v>719</v>
      </c>
      <c r="R18" s="237">
        <f>INDEX(א1!$C$10:$H$261,MATCH('אזורים סטטיסטיים עירוני 2008'!Q18,א1!$D$10:$D$261,0),6)</f>
        <v>2</v>
      </c>
      <c r="S18" s="275">
        <f t="shared" si="4"/>
        <v>0</v>
      </c>
      <c r="T18" s="212">
        <f t="shared" si="4"/>
        <v>0</v>
      </c>
      <c r="U18" s="274">
        <f t="shared" si="4"/>
        <v>0</v>
      </c>
      <c r="V18" s="275">
        <f t="shared" si="4"/>
        <v>2</v>
      </c>
      <c r="W18" s="212">
        <f t="shared" si="4"/>
        <v>0</v>
      </c>
      <c r="X18" s="274">
        <f t="shared" si="4"/>
        <v>1</v>
      </c>
      <c r="Y18" s="212">
        <f t="shared" si="4"/>
        <v>0</v>
      </c>
      <c r="Z18" s="212">
        <f t="shared" si="4"/>
        <v>0</v>
      </c>
      <c r="AA18" s="212">
        <f t="shared" si="4"/>
        <v>0</v>
      </c>
      <c r="AB18" s="212">
        <f t="shared" si="4"/>
        <v>0</v>
      </c>
      <c r="AC18" s="212">
        <f t="shared" si="5"/>
        <v>0</v>
      </c>
      <c r="AD18" s="212">
        <f t="shared" si="5"/>
        <v>0</v>
      </c>
      <c r="AE18" s="212">
        <f t="shared" si="5"/>
        <v>0</v>
      </c>
      <c r="AF18" s="212">
        <f t="shared" si="5"/>
        <v>0</v>
      </c>
      <c r="AG18" s="212">
        <f t="shared" si="5"/>
        <v>0</v>
      </c>
      <c r="AH18" s="212">
        <f t="shared" si="5"/>
        <v>0</v>
      </c>
      <c r="AI18" s="193">
        <f t="shared" si="5"/>
        <v>0</v>
      </c>
      <c r="AJ18" s="275">
        <f t="shared" si="5"/>
        <v>0</v>
      </c>
      <c r="AK18" s="212">
        <f t="shared" si="5"/>
        <v>0</v>
      </c>
      <c r="AL18" s="274">
        <f t="shared" si="5"/>
        <v>0</v>
      </c>
      <c r="AN18" s="238">
        <v>480</v>
      </c>
      <c r="AO18" s="237" t="s">
        <v>719</v>
      </c>
      <c r="AP18" s="237">
        <f>INDEX(א1!$C$10:$H$261,MATCH('אזורים סטטיסטיים עירוני 2008'!AO18,א1!$D$10:$D$261,0),6)</f>
        <v>2</v>
      </c>
      <c r="AQ18" s="269">
        <f t="shared" si="6"/>
        <v>0</v>
      </c>
      <c r="AR18" s="269">
        <f t="shared" si="6"/>
        <v>0</v>
      </c>
      <c r="AS18" s="269">
        <f t="shared" si="6"/>
        <v>0</v>
      </c>
      <c r="AT18" s="269">
        <f t="shared" si="6"/>
        <v>8153.0370000000021</v>
      </c>
      <c r="AU18" s="269">
        <f t="shared" si="6"/>
        <v>0</v>
      </c>
      <c r="AV18" s="269">
        <f t="shared" si="6"/>
        <v>2201.668000000001</v>
      </c>
      <c r="AW18" s="269">
        <f t="shared" si="6"/>
        <v>0</v>
      </c>
      <c r="AX18" s="269">
        <f t="shared" si="6"/>
        <v>0</v>
      </c>
      <c r="AY18" s="269">
        <f t="shared" si="6"/>
        <v>0</v>
      </c>
      <c r="AZ18" s="269">
        <f t="shared" si="6"/>
        <v>0</v>
      </c>
      <c r="BA18" s="269">
        <f t="shared" si="7"/>
        <v>0</v>
      </c>
      <c r="BB18" s="269">
        <f t="shared" si="7"/>
        <v>0</v>
      </c>
      <c r="BC18" s="269">
        <f t="shared" si="7"/>
        <v>0</v>
      </c>
      <c r="BD18" s="269">
        <f t="shared" si="7"/>
        <v>0</v>
      </c>
      <c r="BE18" s="269">
        <f t="shared" si="7"/>
        <v>0</v>
      </c>
      <c r="BF18" s="269">
        <f t="shared" si="7"/>
        <v>0</v>
      </c>
      <c r="BG18" s="269">
        <f t="shared" si="7"/>
        <v>0</v>
      </c>
      <c r="BH18" s="269">
        <f t="shared" si="7"/>
        <v>0</v>
      </c>
      <c r="BI18" s="269">
        <f t="shared" si="7"/>
        <v>0</v>
      </c>
      <c r="BJ18" s="269">
        <f t="shared" si="7"/>
        <v>0</v>
      </c>
    </row>
    <row r="19" spans="2:62" s="182" customFormat="1" x14ac:dyDescent="0.2">
      <c r="B19" s="214">
        <v>3000</v>
      </c>
      <c r="C19" s="197" t="s">
        <v>660</v>
      </c>
      <c r="D19" s="189">
        <v>2611</v>
      </c>
      <c r="E19" s="189" t="s">
        <v>868</v>
      </c>
      <c r="F19" s="196">
        <v>16604.033999999989</v>
      </c>
      <c r="G19" s="213">
        <v>-1.9969416532654076</v>
      </c>
      <c r="H19" s="194">
        <v>13</v>
      </c>
      <c r="I19" s="212">
        <v>2</v>
      </c>
      <c r="J19" s="211" t="s">
        <v>658</v>
      </c>
      <c r="K19" s="183"/>
      <c r="P19" s="214">
        <v>1326</v>
      </c>
      <c r="Q19" s="197" t="s">
        <v>815</v>
      </c>
      <c r="R19" s="237">
        <f>INDEX(א1!$C$10:$H$261,MATCH('אזורים סטטיסטיים עירוני 2008'!Q19,א1!$D$10:$D$261,0),6)</f>
        <v>2</v>
      </c>
      <c r="S19" s="275">
        <f t="shared" si="4"/>
        <v>0</v>
      </c>
      <c r="T19" s="212">
        <f t="shared" si="4"/>
        <v>0</v>
      </c>
      <c r="U19" s="274">
        <f t="shared" si="4"/>
        <v>0</v>
      </c>
      <c r="V19" s="275">
        <f t="shared" si="4"/>
        <v>1</v>
      </c>
      <c r="W19" s="212">
        <f t="shared" si="4"/>
        <v>0</v>
      </c>
      <c r="X19" s="274">
        <f t="shared" si="4"/>
        <v>0</v>
      </c>
      <c r="Y19" s="212">
        <f t="shared" si="4"/>
        <v>0</v>
      </c>
      <c r="Z19" s="212">
        <f t="shared" si="4"/>
        <v>0</v>
      </c>
      <c r="AA19" s="212">
        <f t="shared" si="4"/>
        <v>0</v>
      </c>
      <c r="AB19" s="212">
        <f t="shared" si="4"/>
        <v>0</v>
      </c>
      <c r="AC19" s="212">
        <f t="shared" si="5"/>
        <v>0</v>
      </c>
      <c r="AD19" s="212">
        <f t="shared" si="5"/>
        <v>0</v>
      </c>
      <c r="AE19" s="212">
        <f t="shared" si="5"/>
        <v>0</v>
      </c>
      <c r="AF19" s="212">
        <f t="shared" si="5"/>
        <v>0</v>
      </c>
      <c r="AG19" s="212">
        <f t="shared" si="5"/>
        <v>0</v>
      </c>
      <c r="AH19" s="212">
        <f t="shared" si="5"/>
        <v>0</v>
      </c>
      <c r="AI19" s="193">
        <f t="shared" si="5"/>
        <v>0</v>
      </c>
      <c r="AJ19" s="275">
        <f t="shared" si="5"/>
        <v>0</v>
      </c>
      <c r="AK19" s="212">
        <f t="shared" si="5"/>
        <v>0</v>
      </c>
      <c r="AL19" s="274">
        <f t="shared" si="5"/>
        <v>0</v>
      </c>
      <c r="AN19" s="214">
        <v>1326</v>
      </c>
      <c r="AO19" s="197" t="s">
        <v>815</v>
      </c>
      <c r="AP19" s="237">
        <f>INDEX(א1!$C$10:$H$261,MATCH('אזורים סטטיסטיים עירוני 2008'!AO19,א1!$D$10:$D$261,0),6)</f>
        <v>2</v>
      </c>
      <c r="AQ19" s="269">
        <f t="shared" si="6"/>
        <v>0</v>
      </c>
      <c r="AR19" s="269">
        <f t="shared" si="6"/>
        <v>0</v>
      </c>
      <c r="AS19" s="269">
        <f t="shared" si="6"/>
        <v>0</v>
      </c>
      <c r="AT19" s="269">
        <f t="shared" si="6"/>
        <v>7561.8309999999983</v>
      </c>
      <c r="AU19" s="269">
        <f t="shared" si="6"/>
        <v>0</v>
      </c>
      <c r="AV19" s="269">
        <f t="shared" si="6"/>
        <v>0</v>
      </c>
      <c r="AW19" s="269">
        <f t="shared" si="6"/>
        <v>0</v>
      </c>
      <c r="AX19" s="269">
        <f t="shared" si="6"/>
        <v>0</v>
      </c>
      <c r="AY19" s="269">
        <f t="shared" si="6"/>
        <v>0</v>
      </c>
      <c r="AZ19" s="269">
        <f t="shared" si="6"/>
        <v>0</v>
      </c>
      <c r="BA19" s="269">
        <f t="shared" si="7"/>
        <v>0</v>
      </c>
      <c r="BB19" s="269">
        <f t="shared" si="7"/>
        <v>0</v>
      </c>
      <c r="BC19" s="269">
        <f t="shared" si="7"/>
        <v>0</v>
      </c>
      <c r="BD19" s="269">
        <f t="shared" si="7"/>
        <v>0</v>
      </c>
      <c r="BE19" s="269">
        <f t="shared" si="7"/>
        <v>0</v>
      </c>
      <c r="BF19" s="269">
        <f t="shared" si="7"/>
        <v>0</v>
      </c>
      <c r="BG19" s="269">
        <f t="shared" si="7"/>
        <v>0</v>
      </c>
      <c r="BH19" s="269">
        <f t="shared" si="7"/>
        <v>0</v>
      </c>
      <c r="BI19" s="269">
        <f t="shared" si="7"/>
        <v>0</v>
      </c>
      <c r="BJ19" s="269">
        <f t="shared" si="7"/>
        <v>0</v>
      </c>
    </row>
    <row r="20" spans="2:62" s="182" customFormat="1" x14ac:dyDescent="0.2">
      <c r="B20" s="238">
        <v>70</v>
      </c>
      <c r="C20" s="237" t="s">
        <v>308</v>
      </c>
      <c r="D20" s="189">
        <v>141</v>
      </c>
      <c r="E20" s="236" t="s">
        <v>867</v>
      </c>
      <c r="F20" s="235">
        <v>3743.6520000000005</v>
      </c>
      <c r="G20" s="234">
        <v>-1.9925637676006225</v>
      </c>
      <c r="H20" s="233">
        <v>14</v>
      </c>
      <c r="I20" s="232">
        <v>2</v>
      </c>
      <c r="J20" s="231" t="s">
        <v>307</v>
      </c>
      <c r="K20" s="183"/>
      <c r="P20" s="214">
        <v>944</v>
      </c>
      <c r="Q20" s="197" t="s">
        <v>790</v>
      </c>
      <c r="R20" s="237">
        <f>INDEX(א1!$C$10:$H$261,MATCH('אזורים סטטיסטיים עירוני 2008'!Q20,א1!$D$10:$D$261,0),6)</f>
        <v>2</v>
      </c>
      <c r="S20" s="275">
        <f t="shared" si="4"/>
        <v>0</v>
      </c>
      <c r="T20" s="212">
        <f t="shared" si="4"/>
        <v>0</v>
      </c>
      <c r="U20" s="274">
        <f t="shared" si="4"/>
        <v>0</v>
      </c>
      <c r="V20" s="275">
        <f t="shared" si="4"/>
        <v>1</v>
      </c>
      <c r="W20" s="212">
        <f t="shared" si="4"/>
        <v>0</v>
      </c>
      <c r="X20" s="274">
        <f t="shared" si="4"/>
        <v>0</v>
      </c>
      <c r="Y20" s="212">
        <f t="shared" si="4"/>
        <v>0</v>
      </c>
      <c r="Z20" s="212">
        <f t="shared" si="4"/>
        <v>0</v>
      </c>
      <c r="AA20" s="212">
        <f t="shared" si="4"/>
        <v>0</v>
      </c>
      <c r="AB20" s="212">
        <f t="shared" si="4"/>
        <v>0</v>
      </c>
      <c r="AC20" s="212">
        <f t="shared" si="5"/>
        <v>0</v>
      </c>
      <c r="AD20" s="212">
        <f t="shared" si="5"/>
        <v>0</v>
      </c>
      <c r="AE20" s="212">
        <f t="shared" si="5"/>
        <v>0</v>
      </c>
      <c r="AF20" s="212">
        <f t="shared" si="5"/>
        <v>0</v>
      </c>
      <c r="AG20" s="212">
        <f t="shared" si="5"/>
        <v>0</v>
      </c>
      <c r="AH20" s="212">
        <f t="shared" si="5"/>
        <v>0</v>
      </c>
      <c r="AI20" s="193">
        <f t="shared" si="5"/>
        <v>0</v>
      </c>
      <c r="AJ20" s="275">
        <f t="shared" si="5"/>
        <v>0</v>
      </c>
      <c r="AK20" s="212">
        <f t="shared" si="5"/>
        <v>0</v>
      </c>
      <c r="AL20" s="274">
        <f t="shared" si="5"/>
        <v>0</v>
      </c>
      <c r="AN20" s="214">
        <v>944</v>
      </c>
      <c r="AO20" s="197" t="s">
        <v>790</v>
      </c>
      <c r="AP20" s="237">
        <f>INDEX(א1!$C$10:$H$261,MATCH('אזורים סטטיסטיים עירוני 2008'!AO20,א1!$D$10:$D$261,0),6)</f>
        <v>2</v>
      </c>
      <c r="AQ20" s="269">
        <f t="shared" si="6"/>
        <v>0</v>
      </c>
      <c r="AR20" s="269">
        <f t="shared" si="6"/>
        <v>0</v>
      </c>
      <c r="AS20" s="269">
        <f t="shared" si="6"/>
        <v>0</v>
      </c>
      <c r="AT20" s="269">
        <f t="shared" si="6"/>
        <v>6666.335</v>
      </c>
      <c r="AU20" s="269">
        <f t="shared" si="6"/>
        <v>0</v>
      </c>
      <c r="AV20" s="269">
        <f t="shared" si="6"/>
        <v>0</v>
      </c>
      <c r="AW20" s="269">
        <f t="shared" si="6"/>
        <v>0</v>
      </c>
      <c r="AX20" s="269">
        <f t="shared" si="6"/>
        <v>0</v>
      </c>
      <c r="AY20" s="269">
        <f t="shared" si="6"/>
        <v>0</v>
      </c>
      <c r="AZ20" s="269">
        <f t="shared" si="6"/>
        <v>0</v>
      </c>
      <c r="BA20" s="269">
        <f t="shared" si="7"/>
        <v>0</v>
      </c>
      <c r="BB20" s="269">
        <f t="shared" si="7"/>
        <v>0</v>
      </c>
      <c r="BC20" s="269">
        <f t="shared" si="7"/>
        <v>0</v>
      </c>
      <c r="BD20" s="269">
        <f t="shared" si="7"/>
        <v>0</v>
      </c>
      <c r="BE20" s="269">
        <f t="shared" si="7"/>
        <v>0</v>
      </c>
      <c r="BF20" s="269">
        <f t="shared" si="7"/>
        <v>0</v>
      </c>
      <c r="BG20" s="269">
        <f t="shared" si="7"/>
        <v>0</v>
      </c>
      <c r="BH20" s="269">
        <f t="shared" si="7"/>
        <v>0</v>
      </c>
      <c r="BI20" s="269">
        <f t="shared" si="7"/>
        <v>0</v>
      </c>
      <c r="BJ20" s="269">
        <f t="shared" si="7"/>
        <v>0</v>
      </c>
    </row>
    <row r="21" spans="2:62" s="182" customFormat="1" x14ac:dyDescent="0.2">
      <c r="B21" s="214">
        <v>3000</v>
      </c>
      <c r="C21" s="197" t="s">
        <v>39</v>
      </c>
      <c r="D21" s="189">
        <v>822</v>
      </c>
      <c r="E21" s="189" t="s">
        <v>268</v>
      </c>
      <c r="F21" s="196">
        <v>4866.3850000000002</v>
      </c>
      <c r="G21" s="213">
        <v>-1.9872331706004147</v>
      </c>
      <c r="H21" s="194">
        <v>15</v>
      </c>
      <c r="I21" s="212">
        <v>2</v>
      </c>
      <c r="J21" s="211" t="s">
        <v>37</v>
      </c>
      <c r="K21" s="183"/>
      <c r="P21" s="214">
        <v>1292</v>
      </c>
      <c r="Q21" s="197" t="s">
        <v>734</v>
      </c>
      <c r="R21" s="237">
        <f>INDEX(א1!$C$10:$H$261,MATCH('אזורים סטטיסטיים עירוני 2008'!Q21,א1!$D$10:$D$261,0),6)</f>
        <v>2</v>
      </c>
      <c r="S21" s="275">
        <f t="shared" si="4"/>
        <v>0</v>
      </c>
      <c r="T21" s="212">
        <f t="shared" si="4"/>
        <v>0</v>
      </c>
      <c r="U21" s="274">
        <f t="shared" si="4"/>
        <v>0</v>
      </c>
      <c r="V21" s="275">
        <f t="shared" si="4"/>
        <v>1</v>
      </c>
      <c r="W21" s="212">
        <f t="shared" si="4"/>
        <v>3</v>
      </c>
      <c r="X21" s="274">
        <f t="shared" si="4"/>
        <v>0</v>
      </c>
      <c r="Y21" s="212">
        <f t="shared" si="4"/>
        <v>0</v>
      </c>
      <c r="Z21" s="212">
        <f t="shared" si="4"/>
        <v>0</v>
      </c>
      <c r="AA21" s="212">
        <f t="shared" si="4"/>
        <v>0</v>
      </c>
      <c r="AB21" s="212">
        <f t="shared" si="4"/>
        <v>0</v>
      </c>
      <c r="AC21" s="212">
        <f t="shared" si="5"/>
        <v>0</v>
      </c>
      <c r="AD21" s="212">
        <f t="shared" si="5"/>
        <v>0</v>
      </c>
      <c r="AE21" s="212">
        <f t="shared" si="5"/>
        <v>0</v>
      </c>
      <c r="AF21" s="212">
        <f t="shared" si="5"/>
        <v>0</v>
      </c>
      <c r="AG21" s="212">
        <f t="shared" si="5"/>
        <v>0</v>
      </c>
      <c r="AH21" s="212">
        <f t="shared" si="5"/>
        <v>0</v>
      </c>
      <c r="AI21" s="193">
        <f t="shared" si="5"/>
        <v>0</v>
      </c>
      <c r="AJ21" s="275">
        <f t="shared" si="5"/>
        <v>0</v>
      </c>
      <c r="AK21" s="212">
        <f t="shared" si="5"/>
        <v>0</v>
      </c>
      <c r="AL21" s="274">
        <f t="shared" si="5"/>
        <v>0</v>
      </c>
      <c r="AN21" s="214">
        <v>1292</v>
      </c>
      <c r="AO21" s="197" t="s">
        <v>734</v>
      </c>
      <c r="AP21" s="237">
        <f>INDEX(א1!$C$10:$H$261,MATCH('אזורים סטטיסטיים עירוני 2008'!AO21,א1!$D$10:$D$261,0),6)</f>
        <v>2</v>
      </c>
      <c r="AQ21" s="269">
        <f t="shared" si="6"/>
        <v>0</v>
      </c>
      <c r="AR21" s="269">
        <f t="shared" si="6"/>
        <v>0</v>
      </c>
      <c r="AS21" s="269">
        <f t="shared" si="6"/>
        <v>0</v>
      </c>
      <c r="AT21" s="269">
        <f t="shared" si="6"/>
        <v>4364.2089999999953</v>
      </c>
      <c r="AU21" s="269">
        <f t="shared" si="6"/>
        <v>13635.079999999994</v>
      </c>
      <c r="AV21" s="269">
        <f t="shared" si="6"/>
        <v>0</v>
      </c>
      <c r="AW21" s="269">
        <f t="shared" si="6"/>
        <v>0</v>
      </c>
      <c r="AX21" s="269">
        <f t="shared" si="6"/>
        <v>0</v>
      </c>
      <c r="AY21" s="269">
        <f t="shared" si="6"/>
        <v>0</v>
      </c>
      <c r="AZ21" s="269">
        <f t="shared" si="6"/>
        <v>0</v>
      </c>
      <c r="BA21" s="269">
        <f t="shared" si="7"/>
        <v>0</v>
      </c>
      <c r="BB21" s="269">
        <f t="shared" si="7"/>
        <v>0</v>
      </c>
      <c r="BC21" s="269">
        <f t="shared" si="7"/>
        <v>0</v>
      </c>
      <c r="BD21" s="269">
        <f t="shared" si="7"/>
        <v>0</v>
      </c>
      <c r="BE21" s="269">
        <f t="shared" si="7"/>
        <v>0</v>
      </c>
      <c r="BF21" s="269">
        <f t="shared" si="7"/>
        <v>0</v>
      </c>
      <c r="BG21" s="269">
        <f t="shared" si="7"/>
        <v>0</v>
      </c>
      <c r="BH21" s="269">
        <f t="shared" si="7"/>
        <v>0</v>
      </c>
      <c r="BI21" s="269">
        <f t="shared" si="7"/>
        <v>0</v>
      </c>
      <c r="BJ21" s="269">
        <f t="shared" si="7"/>
        <v>0</v>
      </c>
    </row>
    <row r="22" spans="2:62" s="182" customFormat="1" x14ac:dyDescent="0.2">
      <c r="B22" s="214">
        <v>1060</v>
      </c>
      <c r="C22" s="197" t="s">
        <v>866</v>
      </c>
      <c r="D22" s="189">
        <v>1</v>
      </c>
      <c r="E22" s="189" t="s">
        <v>18</v>
      </c>
      <c r="F22" s="196">
        <v>9232.743999999997</v>
      </c>
      <c r="G22" s="213">
        <v>-1.9731404997088178</v>
      </c>
      <c r="H22" s="194">
        <v>16</v>
      </c>
      <c r="I22" s="212">
        <v>2</v>
      </c>
      <c r="J22" s="211" t="s">
        <v>865</v>
      </c>
      <c r="K22" s="183"/>
      <c r="P22" s="214">
        <v>627</v>
      </c>
      <c r="Q22" s="197" t="s">
        <v>843</v>
      </c>
      <c r="R22" s="237">
        <f>INDEX(א1!$C$10:$H$261,MATCH('אזורים סטטיסטיים עירוני 2008'!Q22,א1!$D$10:$D$261,0),6)</f>
        <v>2</v>
      </c>
      <c r="S22" s="275">
        <f t="shared" si="4"/>
        <v>0</v>
      </c>
      <c r="T22" s="212">
        <f t="shared" si="4"/>
        <v>0</v>
      </c>
      <c r="U22" s="274">
        <f t="shared" si="4"/>
        <v>1</v>
      </c>
      <c r="V22" s="275">
        <f t="shared" si="4"/>
        <v>0</v>
      </c>
      <c r="W22" s="212">
        <f t="shared" si="4"/>
        <v>0</v>
      </c>
      <c r="X22" s="274">
        <f t="shared" si="4"/>
        <v>0</v>
      </c>
      <c r="Y22" s="212">
        <f t="shared" si="4"/>
        <v>0</v>
      </c>
      <c r="Z22" s="212">
        <f t="shared" si="4"/>
        <v>0</v>
      </c>
      <c r="AA22" s="212">
        <f t="shared" si="4"/>
        <v>0</v>
      </c>
      <c r="AB22" s="212">
        <f t="shared" si="4"/>
        <v>0</v>
      </c>
      <c r="AC22" s="212">
        <f t="shared" si="5"/>
        <v>0</v>
      </c>
      <c r="AD22" s="212">
        <f t="shared" si="5"/>
        <v>0</v>
      </c>
      <c r="AE22" s="212">
        <f t="shared" si="5"/>
        <v>0</v>
      </c>
      <c r="AF22" s="212">
        <f t="shared" si="5"/>
        <v>0</v>
      </c>
      <c r="AG22" s="212">
        <f t="shared" si="5"/>
        <v>0</v>
      </c>
      <c r="AH22" s="212">
        <f t="shared" si="5"/>
        <v>0</v>
      </c>
      <c r="AI22" s="193">
        <f t="shared" si="5"/>
        <v>0</v>
      </c>
      <c r="AJ22" s="275">
        <f t="shared" si="5"/>
        <v>0</v>
      </c>
      <c r="AK22" s="212">
        <f t="shared" si="5"/>
        <v>0</v>
      </c>
      <c r="AL22" s="274">
        <f t="shared" si="5"/>
        <v>0</v>
      </c>
      <c r="AN22" s="214">
        <v>627</v>
      </c>
      <c r="AO22" s="197" t="s">
        <v>843</v>
      </c>
      <c r="AP22" s="237">
        <f>INDEX(א1!$C$10:$H$261,MATCH('אזורים סטטיסטיים עירוני 2008'!AO22,א1!$D$10:$D$261,0),6)</f>
        <v>2</v>
      </c>
      <c r="AQ22" s="269">
        <f t="shared" si="6"/>
        <v>0</v>
      </c>
      <c r="AR22" s="269">
        <f t="shared" si="6"/>
        <v>0</v>
      </c>
      <c r="AS22" s="269">
        <f t="shared" si="6"/>
        <v>8404.9019999999982</v>
      </c>
      <c r="AT22" s="269">
        <f t="shared" si="6"/>
        <v>0</v>
      </c>
      <c r="AU22" s="269">
        <f t="shared" si="6"/>
        <v>0</v>
      </c>
      <c r="AV22" s="269">
        <f t="shared" si="6"/>
        <v>0</v>
      </c>
      <c r="AW22" s="269">
        <f t="shared" si="6"/>
        <v>0</v>
      </c>
      <c r="AX22" s="269">
        <f t="shared" si="6"/>
        <v>0</v>
      </c>
      <c r="AY22" s="269">
        <f t="shared" si="6"/>
        <v>0</v>
      </c>
      <c r="AZ22" s="269">
        <f t="shared" si="6"/>
        <v>0</v>
      </c>
      <c r="BA22" s="269">
        <f t="shared" si="7"/>
        <v>0</v>
      </c>
      <c r="BB22" s="269">
        <f t="shared" si="7"/>
        <v>0</v>
      </c>
      <c r="BC22" s="269">
        <f t="shared" si="7"/>
        <v>0</v>
      </c>
      <c r="BD22" s="269">
        <f t="shared" si="7"/>
        <v>0</v>
      </c>
      <c r="BE22" s="269">
        <f t="shared" si="7"/>
        <v>0</v>
      </c>
      <c r="BF22" s="269">
        <f t="shared" si="7"/>
        <v>0</v>
      </c>
      <c r="BG22" s="269">
        <f t="shared" si="7"/>
        <v>0</v>
      </c>
      <c r="BH22" s="269">
        <f t="shared" si="7"/>
        <v>0</v>
      </c>
      <c r="BI22" s="269">
        <f t="shared" si="7"/>
        <v>0</v>
      </c>
      <c r="BJ22" s="269">
        <f t="shared" si="7"/>
        <v>0</v>
      </c>
    </row>
    <row r="23" spans="2:62" s="182" customFormat="1" x14ac:dyDescent="0.2">
      <c r="B23" s="214">
        <v>3000</v>
      </c>
      <c r="C23" s="197" t="s">
        <v>660</v>
      </c>
      <c r="D23" s="189">
        <v>2311</v>
      </c>
      <c r="E23" s="189" t="s">
        <v>864</v>
      </c>
      <c r="F23" s="196">
        <v>11701.169</v>
      </c>
      <c r="G23" s="213">
        <v>-1.9665762052085793</v>
      </c>
      <c r="H23" s="194">
        <v>17</v>
      </c>
      <c r="I23" s="212">
        <v>2</v>
      </c>
      <c r="J23" s="211" t="s">
        <v>658</v>
      </c>
      <c r="K23" s="183"/>
      <c r="P23" s="214">
        <v>489</v>
      </c>
      <c r="Q23" s="197" t="s">
        <v>774</v>
      </c>
      <c r="R23" s="237">
        <f>INDEX(א1!$C$10:$H$261,MATCH('אזורים סטטיסטיים עירוני 2008'!Q23,א1!$D$10:$D$261,0),6)</f>
        <v>2</v>
      </c>
      <c r="S23" s="275">
        <f t="shared" si="4"/>
        <v>0</v>
      </c>
      <c r="T23" s="212">
        <f t="shared" si="4"/>
        <v>0</v>
      </c>
      <c r="U23" s="274">
        <f t="shared" si="4"/>
        <v>0</v>
      </c>
      <c r="V23" s="275">
        <f t="shared" si="4"/>
        <v>1</v>
      </c>
      <c r="W23" s="212">
        <f t="shared" si="4"/>
        <v>0</v>
      </c>
      <c r="X23" s="274">
        <f t="shared" si="4"/>
        <v>0</v>
      </c>
      <c r="Y23" s="212">
        <f t="shared" si="4"/>
        <v>0</v>
      </c>
      <c r="Z23" s="212">
        <f t="shared" si="4"/>
        <v>0</v>
      </c>
      <c r="AA23" s="212">
        <f t="shared" si="4"/>
        <v>0</v>
      </c>
      <c r="AB23" s="212">
        <f t="shared" si="4"/>
        <v>0</v>
      </c>
      <c r="AC23" s="212">
        <f t="shared" si="5"/>
        <v>0</v>
      </c>
      <c r="AD23" s="212">
        <f t="shared" si="5"/>
        <v>0</v>
      </c>
      <c r="AE23" s="212">
        <f t="shared" si="5"/>
        <v>0</v>
      </c>
      <c r="AF23" s="212">
        <f t="shared" si="5"/>
        <v>0</v>
      </c>
      <c r="AG23" s="212">
        <f t="shared" si="5"/>
        <v>0</v>
      </c>
      <c r="AH23" s="212">
        <f t="shared" si="5"/>
        <v>0</v>
      </c>
      <c r="AI23" s="193">
        <f t="shared" si="5"/>
        <v>0</v>
      </c>
      <c r="AJ23" s="275">
        <f t="shared" si="5"/>
        <v>0</v>
      </c>
      <c r="AK23" s="212">
        <f t="shared" si="5"/>
        <v>0</v>
      </c>
      <c r="AL23" s="274">
        <f t="shared" si="5"/>
        <v>0</v>
      </c>
      <c r="AN23" s="214">
        <v>489</v>
      </c>
      <c r="AO23" s="197" t="s">
        <v>774</v>
      </c>
      <c r="AP23" s="237">
        <f>INDEX(א1!$C$10:$H$261,MATCH('אזורים סטטיסטיים עירוני 2008'!AO23,א1!$D$10:$D$261,0),6)</f>
        <v>2</v>
      </c>
      <c r="AQ23" s="269">
        <f t="shared" si="6"/>
        <v>0</v>
      </c>
      <c r="AR23" s="269">
        <f t="shared" si="6"/>
        <v>0</v>
      </c>
      <c r="AS23" s="269">
        <f t="shared" si="6"/>
        <v>0</v>
      </c>
      <c r="AT23" s="269">
        <f t="shared" si="6"/>
        <v>8762.2280000000046</v>
      </c>
      <c r="AU23" s="269">
        <f t="shared" si="6"/>
        <v>0</v>
      </c>
      <c r="AV23" s="269">
        <f t="shared" si="6"/>
        <v>0</v>
      </c>
      <c r="AW23" s="269">
        <f t="shared" si="6"/>
        <v>0</v>
      </c>
      <c r="AX23" s="269">
        <f t="shared" si="6"/>
        <v>0</v>
      </c>
      <c r="AY23" s="269">
        <f t="shared" si="6"/>
        <v>0</v>
      </c>
      <c r="AZ23" s="269">
        <f t="shared" si="6"/>
        <v>0</v>
      </c>
      <c r="BA23" s="269">
        <f t="shared" si="7"/>
        <v>0</v>
      </c>
      <c r="BB23" s="269">
        <f t="shared" si="7"/>
        <v>0</v>
      </c>
      <c r="BC23" s="269">
        <f t="shared" si="7"/>
        <v>0</v>
      </c>
      <c r="BD23" s="269">
        <f t="shared" si="7"/>
        <v>0</v>
      </c>
      <c r="BE23" s="269">
        <f t="shared" si="7"/>
        <v>0</v>
      </c>
      <c r="BF23" s="269">
        <f t="shared" si="7"/>
        <v>0</v>
      </c>
      <c r="BG23" s="269">
        <f t="shared" si="7"/>
        <v>0</v>
      </c>
      <c r="BH23" s="269">
        <f t="shared" si="7"/>
        <v>0</v>
      </c>
      <c r="BI23" s="269">
        <f t="shared" si="7"/>
        <v>0</v>
      </c>
      <c r="BJ23" s="269">
        <f t="shared" si="7"/>
        <v>0</v>
      </c>
    </row>
    <row r="24" spans="2:62" s="182" customFormat="1" x14ac:dyDescent="0.2">
      <c r="B24" s="214">
        <v>3000</v>
      </c>
      <c r="C24" s="197" t="s">
        <v>660</v>
      </c>
      <c r="D24" s="189">
        <v>2613</v>
      </c>
      <c r="E24" s="189" t="s">
        <v>863</v>
      </c>
      <c r="F24" s="196">
        <v>19309.587</v>
      </c>
      <c r="G24" s="213">
        <v>-1.9457779634318884</v>
      </c>
      <c r="H24" s="194">
        <v>18</v>
      </c>
      <c r="I24" s="212">
        <v>2</v>
      </c>
      <c r="J24" s="211" t="s">
        <v>658</v>
      </c>
      <c r="K24" s="183"/>
      <c r="P24" s="214">
        <v>975</v>
      </c>
      <c r="Q24" s="197" t="s">
        <v>820</v>
      </c>
      <c r="R24" s="237">
        <f>INDEX(א1!$C$10:$H$261,MATCH('אזורים סטטיסטיים עירוני 2008'!Q24,א1!$D$10:$D$261,0),6)</f>
        <v>2</v>
      </c>
      <c r="S24" s="275">
        <f t="shared" si="4"/>
        <v>0</v>
      </c>
      <c r="T24" s="212">
        <f t="shared" si="4"/>
        <v>0</v>
      </c>
      <c r="U24" s="274">
        <f t="shared" si="4"/>
        <v>0</v>
      </c>
      <c r="V24" s="275">
        <f t="shared" si="4"/>
        <v>1</v>
      </c>
      <c r="W24" s="212">
        <f t="shared" si="4"/>
        <v>0</v>
      </c>
      <c r="X24" s="274">
        <f t="shared" si="4"/>
        <v>0</v>
      </c>
      <c r="Y24" s="212">
        <f t="shared" si="4"/>
        <v>0</v>
      </c>
      <c r="Z24" s="212">
        <f t="shared" si="4"/>
        <v>0</v>
      </c>
      <c r="AA24" s="212">
        <f t="shared" si="4"/>
        <v>0</v>
      </c>
      <c r="AB24" s="212">
        <f t="shared" si="4"/>
        <v>0</v>
      </c>
      <c r="AC24" s="212">
        <f t="shared" si="5"/>
        <v>0</v>
      </c>
      <c r="AD24" s="212">
        <f t="shared" si="5"/>
        <v>0</v>
      </c>
      <c r="AE24" s="212">
        <f t="shared" si="5"/>
        <v>0</v>
      </c>
      <c r="AF24" s="212">
        <f t="shared" si="5"/>
        <v>0</v>
      </c>
      <c r="AG24" s="212">
        <f t="shared" si="5"/>
        <v>0</v>
      </c>
      <c r="AH24" s="212">
        <f t="shared" si="5"/>
        <v>0</v>
      </c>
      <c r="AI24" s="193">
        <f t="shared" si="5"/>
        <v>0</v>
      </c>
      <c r="AJ24" s="275">
        <f t="shared" si="5"/>
        <v>0</v>
      </c>
      <c r="AK24" s="212">
        <f t="shared" si="5"/>
        <v>0</v>
      </c>
      <c r="AL24" s="274">
        <f t="shared" si="5"/>
        <v>0</v>
      </c>
      <c r="AN24" s="214">
        <v>975</v>
      </c>
      <c r="AO24" s="197" t="s">
        <v>820</v>
      </c>
      <c r="AP24" s="237">
        <f>INDEX(א1!$C$10:$H$261,MATCH('אזורים סטטיסטיים עירוני 2008'!AO24,א1!$D$10:$D$261,0),6)</f>
        <v>2</v>
      </c>
      <c r="AQ24" s="269">
        <f t="shared" si="6"/>
        <v>0</v>
      </c>
      <c r="AR24" s="269">
        <f t="shared" si="6"/>
        <v>0</v>
      </c>
      <c r="AS24" s="269">
        <f t="shared" si="6"/>
        <v>0</v>
      </c>
      <c r="AT24" s="269">
        <f t="shared" si="6"/>
        <v>6248.14</v>
      </c>
      <c r="AU24" s="269">
        <f t="shared" si="6"/>
        <v>0</v>
      </c>
      <c r="AV24" s="269">
        <f t="shared" si="6"/>
        <v>0</v>
      </c>
      <c r="AW24" s="269">
        <f t="shared" si="6"/>
        <v>0</v>
      </c>
      <c r="AX24" s="269">
        <f t="shared" si="6"/>
        <v>0</v>
      </c>
      <c r="AY24" s="269">
        <f t="shared" si="6"/>
        <v>0</v>
      </c>
      <c r="AZ24" s="269">
        <f t="shared" si="6"/>
        <v>0</v>
      </c>
      <c r="BA24" s="269">
        <f t="shared" si="7"/>
        <v>0</v>
      </c>
      <c r="BB24" s="269">
        <f t="shared" si="7"/>
        <v>0</v>
      </c>
      <c r="BC24" s="269">
        <f t="shared" si="7"/>
        <v>0</v>
      </c>
      <c r="BD24" s="269">
        <f t="shared" si="7"/>
        <v>0</v>
      </c>
      <c r="BE24" s="269">
        <f t="shared" si="7"/>
        <v>0</v>
      </c>
      <c r="BF24" s="269">
        <f t="shared" si="7"/>
        <v>0</v>
      </c>
      <c r="BG24" s="269">
        <f t="shared" si="7"/>
        <v>0</v>
      </c>
      <c r="BH24" s="269">
        <f t="shared" si="7"/>
        <v>0</v>
      </c>
      <c r="BI24" s="269">
        <f t="shared" si="7"/>
        <v>0</v>
      </c>
      <c r="BJ24" s="269">
        <f t="shared" si="7"/>
        <v>0</v>
      </c>
    </row>
    <row r="25" spans="2:62" s="182" customFormat="1" x14ac:dyDescent="0.2">
      <c r="B25" s="214">
        <v>7000</v>
      </c>
      <c r="C25" s="197" t="s">
        <v>405</v>
      </c>
      <c r="D25" s="189">
        <v>44</v>
      </c>
      <c r="E25" s="189" t="s">
        <v>124</v>
      </c>
      <c r="F25" s="196">
        <v>3325.02</v>
      </c>
      <c r="G25" s="213">
        <v>-1.9400390092400572</v>
      </c>
      <c r="H25" s="194">
        <v>19</v>
      </c>
      <c r="I25" s="212">
        <v>2</v>
      </c>
      <c r="J25" s="211" t="s">
        <v>404</v>
      </c>
      <c r="K25" s="183"/>
      <c r="P25" s="214">
        <v>1303</v>
      </c>
      <c r="Q25" s="197" t="s">
        <v>834</v>
      </c>
      <c r="R25" s="237">
        <f>INDEX(א1!$C$10:$H$261,MATCH('אזורים סטטיסטיים עירוני 2008'!Q25,א1!$D$10:$D$261,0),6)</f>
        <v>2</v>
      </c>
      <c r="S25" s="275">
        <f t="shared" si="4"/>
        <v>0</v>
      </c>
      <c r="T25" s="212">
        <f t="shared" si="4"/>
        <v>0</v>
      </c>
      <c r="U25" s="274">
        <f t="shared" si="4"/>
        <v>0</v>
      </c>
      <c r="V25" s="275">
        <f t="shared" si="4"/>
        <v>1</v>
      </c>
      <c r="W25" s="212">
        <f t="shared" si="4"/>
        <v>0</v>
      </c>
      <c r="X25" s="274">
        <f t="shared" si="4"/>
        <v>0</v>
      </c>
      <c r="Y25" s="212">
        <f t="shared" si="4"/>
        <v>0</v>
      </c>
      <c r="Z25" s="212">
        <f t="shared" si="4"/>
        <v>0</v>
      </c>
      <c r="AA25" s="212">
        <f t="shared" si="4"/>
        <v>0</v>
      </c>
      <c r="AB25" s="212">
        <f t="shared" si="4"/>
        <v>0</v>
      </c>
      <c r="AC25" s="212">
        <f t="shared" si="5"/>
        <v>0</v>
      </c>
      <c r="AD25" s="212">
        <f t="shared" si="5"/>
        <v>0</v>
      </c>
      <c r="AE25" s="212">
        <f t="shared" si="5"/>
        <v>0</v>
      </c>
      <c r="AF25" s="212">
        <f t="shared" si="5"/>
        <v>0</v>
      </c>
      <c r="AG25" s="212">
        <f t="shared" si="5"/>
        <v>0</v>
      </c>
      <c r="AH25" s="212">
        <f t="shared" si="5"/>
        <v>0</v>
      </c>
      <c r="AI25" s="193">
        <f t="shared" si="5"/>
        <v>0</v>
      </c>
      <c r="AJ25" s="275">
        <f t="shared" si="5"/>
        <v>0</v>
      </c>
      <c r="AK25" s="212">
        <f t="shared" si="5"/>
        <v>0</v>
      </c>
      <c r="AL25" s="274">
        <f t="shared" si="5"/>
        <v>0</v>
      </c>
      <c r="AN25" s="214">
        <v>1303</v>
      </c>
      <c r="AO25" s="197" t="s">
        <v>834</v>
      </c>
      <c r="AP25" s="237">
        <f>INDEX(א1!$C$10:$H$261,MATCH('אזורים סטטיסטיים עירוני 2008'!AO25,א1!$D$10:$D$261,0),6)</f>
        <v>2</v>
      </c>
      <c r="AQ25" s="269">
        <f t="shared" si="6"/>
        <v>0</v>
      </c>
      <c r="AR25" s="269">
        <f t="shared" si="6"/>
        <v>0</v>
      </c>
      <c r="AS25" s="269">
        <f t="shared" si="6"/>
        <v>0</v>
      </c>
      <c r="AT25" s="269">
        <f t="shared" si="6"/>
        <v>15969.3</v>
      </c>
      <c r="AU25" s="269">
        <f t="shared" si="6"/>
        <v>0</v>
      </c>
      <c r="AV25" s="269">
        <f t="shared" si="6"/>
        <v>0</v>
      </c>
      <c r="AW25" s="269">
        <f t="shared" si="6"/>
        <v>0</v>
      </c>
      <c r="AX25" s="269">
        <f t="shared" si="6"/>
        <v>0</v>
      </c>
      <c r="AY25" s="269">
        <f t="shared" si="6"/>
        <v>0</v>
      </c>
      <c r="AZ25" s="269">
        <f t="shared" si="6"/>
        <v>0</v>
      </c>
      <c r="BA25" s="269">
        <f t="shared" si="7"/>
        <v>0</v>
      </c>
      <c r="BB25" s="269">
        <f t="shared" si="7"/>
        <v>0</v>
      </c>
      <c r="BC25" s="269">
        <f t="shared" si="7"/>
        <v>0</v>
      </c>
      <c r="BD25" s="269">
        <f t="shared" si="7"/>
        <v>0</v>
      </c>
      <c r="BE25" s="269">
        <f t="shared" si="7"/>
        <v>0</v>
      </c>
      <c r="BF25" s="269">
        <f t="shared" si="7"/>
        <v>0</v>
      </c>
      <c r="BG25" s="269">
        <f t="shared" si="7"/>
        <v>0</v>
      </c>
      <c r="BH25" s="269">
        <f t="shared" si="7"/>
        <v>0</v>
      </c>
      <c r="BI25" s="269">
        <f t="shared" si="7"/>
        <v>0</v>
      </c>
      <c r="BJ25" s="269">
        <f t="shared" si="7"/>
        <v>0</v>
      </c>
    </row>
    <row r="26" spans="2:62" s="182" customFormat="1" x14ac:dyDescent="0.2">
      <c r="B26" s="214">
        <v>3000</v>
      </c>
      <c r="C26" s="197" t="s">
        <v>660</v>
      </c>
      <c r="D26" s="189">
        <v>2212</v>
      </c>
      <c r="E26" s="189" t="s">
        <v>862</v>
      </c>
      <c r="F26" s="196">
        <v>11446.788</v>
      </c>
      <c r="G26" s="213">
        <v>-1.9379844588933695</v>
      </c>
      <c r="H26" s="194">
        <v>20</v>
      </c>
      <c r="I26" s="212">
        <v>2</v>
      </c>
      <c r="J26" s="211" t="s">
        <v>658</v>
      </c>
      <c r="K26" s="183"/>
      <c r="P26" s="214">
        <v>502</v>
      </c>
      <c r="Q26" s="197" t="s">
        <v>736</v>
      </c>
      <c r="R26" s="237">
        <f>INDEX(א1!$C$10:$H$261,MATCH('אזורים סטטיסטיים עירוני 2008'!Q26,א1!$D$10:$D$261,0),6)</f>
        <v>2</v>
      </c>
      <c r="S26" s="275">
        <f t="shared" ref="S26:AB35" si="8">COUNTIFS($I$7:$I$1622,S$5,$B$7:$B$1622,$P26)</f>
        <v>0</v>
      </c>
      <c r="T26" s="212">
        <f t="shared" si="8"/>
        <v>0</v>
      </c>
      <c r="U26" s="274">
        <f t="shared" si="8"/>
        <v>0</v>
      </c>
      <c r="V26" s="275">
        <f t="shared" si="8"/>
        <v>2</v>
      </c>
      <c r="W26" s="212">
        <f t="shared" si="8"/>
        <v>1</v>
      </c>
      <c r="X26" s="274">
        <f t="shared" si="8"/>
        <v>0</v>
      </c>
      <c r="Y26" s="212">
        <f t="shared" si="8"/>
        <v>0</v>
      </c>
      <c r="Z26" s="212">
        <f t="shared" si="8"/>
        <v>0</v>
      </c>
      <c r="AA26" s="212">
        <f t="shared" si="8"/>
        <v>0</v>
      </c>
      <c r="AB26" s="212">
        <f t="shared" si="8"/>
        <v>0</v>
      </c>
      <c r="AC26" s="212">
        <f t="shared" ref="AC26:AL35" si="9">COUNTIFS($I$7:$I$1622,AC$5,$B$7:$B$1622,$P26)</f>
        <v>0</v>
      </c>
      <c r="AD26" s="212">
        <f t="shared" si="9"/>
        <v>0</v>
      </c>
      <c r="AE26" s="212">
        <f t="shared" si="9"/>
        <v>0</v>
      </c>
      <c r="AF26" s="212">
        <f t="shared" si="9"/>
        <v>0</v>
      </c>
      <c r="AG26" s="212">
        <f t="shared" si="9"/>
        <v>0</v>
      </c>
      <c r="AH26" s="212">
        <f t="shared" si="9"/>
        <v>0</v>
      </c>
      <c r="AI26" s="193">
        <f t="shared" si="9"/>
        <v>0</v>
      </c>
      <c r="AJ26" s="275">
        <f t="shared" si="9"/>
        <v>0</v>
      </c>
      <c r="AK26" s="212">
        <f t="shared" si="9"/>
        <v>0</v>
      </c>
      <c r="AL26" s="274">
        <f t="shared" si="9"/>
        <v>0</v>
      </c>
      <c r="AN26" s="214">
        <v>502</v>
      </c>
      <c r="AO26" s="197" t="s">
        <v>736</v>
      </c>
      <c r="AP26" s="237">
        <f>INDEX(א1!$C$10:$H$261,MATCH('אזורים סטטיסטיים עירוני 2008'!AO26,א1!$D$10:$D$261,0),6)</f>
        <v>2</v>
      </c>
      <c r="AQ26" s="269">
        <f t="shared" ref="AQ26:AZ35" si="10">SUMIFS($F$7:$F$1622,$I$7:$I$1622,AQ$5,$B$7:$B$1622,$P26)</f>
        <v>0</v>
      </c>
      <c r="AR26" s="269">
        <f t="shared" si="10"/>
        <v>0</v>
      </c>
      <c r="AS26" s="269">
        <f t="shared" si="10"/>
        <v>0</v>
      </c>
      <c r="AT26" s="269">
        <f t="shared" si="10"/>
        <v>10391.82</v>
      </c>
      <c r="AU26" s="269">
        <f t="shared" si="10"/>
        <v>3804.3739999999998</v>
      </c>
      <c r="AV26" s="269">
        <f t="shared" si="10"/>
        <v>0</v>
      </c>
      <c r="AW26" s="269">
        <f t="shared" si="10"/>
        <v>0</v>
      </c>
      <c r="AX26" s="269">
        <f t="shared" si="10"/>
        <v>0</v>
      </c>
      <c r="AY26" s="269">
        <f t="shared" si="10"/>
        <v>0</v>
      </c>
      <c r="AZ26" s="269">
        <f t="shared" si="10"/>
        <v>0</v>
      </c>
      <c r="BA26" s="269">
        <f t="shared" ref="BA26:BJ35" si="11">SUMIFS($F$7:$F$1622,$I$7:$I$1622,BA$5,$B$7:$B$1622,$P26)</f>
        <v>0</v>
      </c>
      <c r="BB26" s="269">
        <f t="shared" si="11"/>
        <v>0</v>
      </c>
      <c r="BC26" s="269">
        <f t="shared" si="11"/>
        <v>0</v>
      </c>
      <c r="BD26" s="269">
        <f t="shared" si="11"/>
        <v>0</v>
      </c>
      <c r="BE26" s="269">
        <f t="shared" si="11"/>
        <v>0</v>
      </c>
      <c r="BF26" s="269">
        <f t="shared" si="11"/>
        <v>0</v>
      </c>
      <c r="BG26" s="269">
        <f t="shared" si="11"/>
        <v>0</v>
      </c>
      <c r="BH26" s="269">
        <f t="shared" si="11"/>
        <v>0</v>
      </c>
      <c r="BI26" s="269">
        <f t="shared" si="11"/>
        <v>0</v>
      </c>
      <c r="BJ26" s="269">
        <f t="shared" si="11"/>
        <v>0</v>
      </c>
    </row>
    <row r="27" spans="2:62" s="182" customFormat="1" x14ac:dyDescent="0.2">
      <c r="B27" s="238">
        <v>1309</v>
      </c>
      <c r="C27" s="239" t="s">
        <v>686</v>
      </c>
      <c r="D27" s="189">
        <v>4</v>
      </c>
      <c r="E27" s="236" t="s">
        <v>168</v>
      </c>
      <c r="F27" s="235">
        <v>5679.3180000000011</v>
      </c>
      <c r="G27" s="234">
        <v>-1.9261070876954494</v>
      </c>
      <c r="H27" s="233">
        <v>21</v>
      </c>
      <c r="I27" s="232">
        <v>2</v>
      </c>
      <c r="J27" s="231" t="s">
        <v>685</v>
      </c>
      <c r="K27" s="183"/>
      <c r="P27" s="214">
        <v>504</v>
      </c>
      <c r="Q27" s="197" t="s">
        <v>770</v>
      </c>
      <c r="R27" s="237">
        <f>INDEX(א1!$C$10:$H$261,MATCH('אזורים סטטיסטיים עירוני 2008'!Q27,א1!$D$10:$D$261,0),6)</f>
        <v>2</v>
      </c>
      <c r="S27" s="275">
        <f t="shared" si="8"/>
        <v>0</v>
      </c>
      <c r="T27" s="212">
        <f t="shared" si="8"/>
        <v>0</v>
      </c>
      <c r="U27" s="274">
        <f t="shared" si="8"/>
        <v>0</v>
      </c>
      <c r="V27" s="275">
        <f t="shared" si="8"/>
        <v>0</v>
      </c>
      <c r="W27" s="212">
        <f t="shared" si="8"/>
        <v>1</v>
      </c>
      <c r="X27" s="274">
        <f t="shared" si="8"/>
        <v>0</v>
      </c>
      <c r="Y27" s="212">
        <f t="shared" si="8"/>
        <v>0</v>
      </c>
      <c r="Z27" s="212">
        <f t="shared" si="8"/>
        <v>0</v>
      </c>
      <c r="AA27" s="212">
        <f t="shared" si="8"/>
        <v>0</v>
      </c>
      <c r="AB27" s="212">
        <f t="shared" si="8"/>
        <v>0</v>
      </c>
      <c r="AC27" s="212">
        <f t="shared" si="9"/>
        <v>0</v>
      </c>
      <c r="AD27" s="212">
        <f t="shared" si="9"/>
        <v>0</v>
      </c>
      <c r="AE27" s="212">
        <f t="shared" si="9"/>
        <v>0</v>
      </c>
      <c r="AF27" s="212">
        <f t="shared" si="9"/>
        <v>0</v>
      </c>
      <c r="AG27" s="212">
        <f t="shared" si="9"/>
        <v>0</v>
      </c>
      <c r="AH27" s="212">
        <f t="shared" si="9"/>
        <v>0</v>
      </c>
      <c r="AI27" s="193">
        <f t="shared" si="9"/>
        <v>0</v>
      </c>
      <c r="AJ27" s="275">
        <f t="shared" si="9"/>
        <v>0</v>
      </c>
      <c r="AK27" s="212">
        <f t="shared" si="9"/>
        <v>0</v>
      </c>
      <c r="AL27" s="274">
        <f t="shared" si="9"/>
        <v>0</v>
      </c>
      <c r="AN27" s="214">
        <v>504</v>
      </c>
      <c r="AO27" s="197" t="s">
        <v>770</v>
      </c>
      <c r="AP27" s="237">
        <f>INDEX(א1!$C$10:$H$261,MATCH('אזורים סטטיסטיים עירוני 2008'!AO27,א1!$D$10:$D$261,0),6)</f>
        <v>2</v>
      </c>
      <c r="AQ27" s="269">
        <f t="shared" si="10"/>
        <v>0</v>
      </c>
      <c r="AR27" s="269">
        <f t="shared" si="10"/>
        <v>0</v>
      </c>
      <c r="AS27" s="269">
        <f t="shared" si="10"/>
        <v>0</v>
      </c>
      <c r="AT27" s="269">
        <f t="shared" si="10"/>
        <v>0</v>
      </c>
      <c r="AU27" s="269">
        <f t="shared" si="10"/>
        <v>11929.251999999999</v>
      </c>
      <c r="AV27" s="269">
        <f t="shared" si="10"/>
        <v>0</v>
      </c>
      <c r="AW27" s="269">
        <f t="shared" si="10"/>
        <v>0</v>
      </c>
      <c r="AX27" s="269">
        <f t="shared" si="10"/>
        <v>0</v>
      </c>
      <c r="AY27" s="269">
        <f t="shared" si="10"/>
        <v>0</v>
      </c>
      <c r="AZ27" s="269">
        <f t="shared" si="10"/>
        <v>0</v>
      </c>
      <c r="BA27" s="269">
        <f t="shared" si="11"/>
        <v>0</v>
      </c>
      <c r="BB27" s="269">
        <f t="shared" si="11"/>
        <v>0</v>
      </c>
      <c r="BC27" s="269">
        <f t="shared" si="11"/>
        <v>0</v>
      </c>
      <c r="BD27" s="269">
        <f t="shared" si="11"/>
        <v>0</v>
      </c>
      <c r="BE27" s="269">
        <f t="shared" si="11"/>
        <v>0</v>
      </c>
      <c r="BF27" s="269">
        <f t="shared" si="11"/>
        <v>0</v>
      </c>
      <c r="BG27" s="269">
        <f t="shared" si="11"/>
        <v>0</v>
      </c>
      <c r="BH27" s="269">
        <f t="shared" si="11"/>
        <v>0</v>
      </c>
      <c r="BI27" s="269">
        <f t="shared" si="11"/>
        <v>0</v>
      </c>
      <c r="BJ27" s="269">
        <f t="shared" si="11"/>
        <v>0</v>
      </c>
    </row>
    <row r="28" spans="2:62" s="182" customFormat="1" x14ac:dyDescent="0.2">
      <c r="B28" s="214">
        <v>3000</v>
      </c>
      <c r="C28" s="197" t="s">
        <v>660</v>
      </c>
      <c r="D28" s="189">
        <v>2511</v>
      </c>
      <c r="E28" s="189" t="s">
        <v>861</v>
      </c>
      <c r="F28" s="196">
        <v>30857.676000000007</v>
      </c>
      <c r="G28" s="213">
        <v>-1.9081287692445104</v>
      </c>
      <c r="H28" s="194">
        <v>22</v>
      </c>
      <c r="I28" s="212">
        <v>2</v>
      </c>
      <c r="J28" s="211" t="s">
        <v>658</v>
      </c>
      <c r="K28" s="183"/>
      <c r="P28" s="214">
        <v>505</v>
      </c>
      <c r="Q28" s="197" t="s">
        <v>767</v>
      </c>
      <c r="R28" s="237">
        <f>INDEX(א1!$C$10:$H$261,MATCH('אזורים סטטיסטיים עירוני 2008'!Q28,א1!$D$10:$D$261,0),6)</f>
        <v>2</v>
      </c>
      <c r="S28" s="275">
        <f t="shared" si="8"/>
        <v>0</v>
      </c>
      <c r="T28" s="212">
        <f t="shared" si="8"/>
        <v>0</v>
      </c>
      <c r="U28" s="274">
        <f t="shared" si="8"/>
        <v>0</v>
      </c>
      <c r="V28" s="275">
        <f t="shared" si="8"/>
        <v>0</v>
      </c>
      <c r="W28" s="212">
        <f t="shared" si="8"/>
        <v>1</v>
      </c>
      <c r="X28" s="274">
        <f t="shared" si="8"/>
        <v>0</v>
      </c>
      <c r="Y28" s="212">
        <f t="shared" si="8"/>
        <v>0</v>
      </c>
      <c r="Z28" s="212">
        <f t="shared" si="8"/>
        <v>0</v>
      </c>
      <c r="AA28" s="212">
        <f t="shared" si="8"/>
        <v>0</v>
      </c>
      <c r="AB28" s="212">
        <f t="shared" si="8"/>
        <v>0</v>
      </c>
      <c r="AC28" s="212">
        <f t="shared" si="9"/>
        <v>0</v>
      </c>
      <c r="AD28" s="212">
        <f t="shared" si="9"/>
        <v>0</v>
      </c>
      <c r="AE28" s="212">
        <f t="shared" si="9"/>
        <v>0</v>
      </c>
      <c r="AF28" s="212">
        <f t="shared" si="9"/>
        <v>0</v>
      </c>
      <c r="AG28" s="212">
        <f t="shared" si="9"/>
        <v>0</v>
      </c>
      <c r="AH28" s="212">
        <f t="shared" si="9"/>
        <v>0</v>
      </c>
      <c r="AI28" s="193">
        <f t="shared" si="9"/>
        <v>0</v>
      </c>
      <c r="AJ28" s="275">
        <f t="shared" si="9"/>
        <v>0</v>
      </c>
      <c r="AK28" s="212">
        <f t="shared" si="9"/>
        <v>0</v>
      </c>
      <c r="AL28" s="274">
        <f t="shared" si="9"/>
        <v>0</v>
      </c>
      <c r="AN28" s="214">
        <v>505</v>
      </c>
      <c r="AO28" s="197" t="s">
        <v>767</v>
      </c>
      <c r="AP28" s="237">
        <f>INDEX(א1!$C$10:$H$261,MATCH('אזורים סטטיסטיים עירוני 2008'!AO28,א1!$D$10:$D$261,0),6)</f>
        <v>2</v>
      </c>
      <c r="AQ28" s="269">
        <f t="shared" si="10"/>
        <v>0</v>
      </c>
      <c r="AR28" s="269">
        <f t="shared" si="10"/>
        <v>0</v>
      </c>
      <c r="AS28" s="269">
        <f t="shared" si="10"/>
        <v>0</v>
      </c>
      <c r="AT28" s="269">
        <f t="shared" si="10"/>
        <v>0</v>
      </c>
      <c r="AU28" s="269">
        <f t="shared" si="10"/>
        <v>2730.840999999999</v>
      </c>
      <c r="AV28" s="269">
        <f t="shared" si="10"/>
        <v>0</v>
      </c>
      <c r="AW28" s="269">
        <f t="shared" si="10"/>
        <v>0</v>
      </c>
      <c r="AX28" s="269">
        <f t="shared" si="10"/>
        <v>0</v>
      </c>
      <c r="AY28" s="269">
        <f t="shared" si="10"/>
        <v>0</v>
      </c>
      <c r="AZ28" s="269">
        <f t="shared" si="10"/>
        <v>0</v>
      </c>
      <c r="BA28" s="269">
        <f t="shared" si="11"/>
        <v>0</v>
      </c>
      <c r="BB28" s="269">
        <f t="shared" si="11"/>
        <v>0</v>
      </c>
      <c r="BC28" s="269">
        <f t="shared" si="11"/>
        <v>0</v>
      </c>
      <c r="BD28" s="269">
        <f t="shared" si="11"/>
        <v>0</v>
      </c>
      <c r="BE28" s="269">
        <f t="shared" si="11"/>
        <v>0</v>
      </c>
      <c r="BF28" s="269">
        <f t="shared" si="11"/>
        <v>0</v>
      </c>
      <c r="BG28" s="269">
        <f t="shared" si="11"/>
        <v>0</v>
      </c>
      <c r="BH28" s="269">
        <f t="shared" si="11"/>
        <v>0</v>
      </c>
      <c r="BI28" s="269">
        <f t="shared" si="11"/>
        <v>0</v>
      </c>
      <c r="BJ28" s="269">
        <f t="shared" si="11"/>
        <v>0</v>
      </c>
    </row>
    <row r="29" spans="2:62" s="182" customFormat="1" x14ac:dyDescent="0.2">
      <c r="B29" s="214">
        <v>3000</v>
      </c>
      <c r="C29" s="197" t="s">
        <v>660</v>
      </c>
      <c r="D29" s="189">
        <v>2213</v>
      </c>
      <c r="E29" s="189" t="s">
        <v>860</v>
      </c>
      <c r="F29" s="196">
        <v>4206.67</v>
      </c>
      <c r="G29" s="213">
        <v>-1.9063081851445398</v>
      </c>
      <c r="H29" s="194">
        <v>23</v>
      </c>
      <c r="I29" s="212">
        <v>2</v>
      </c>
      <c r="J29" s="211" t="s">
        <v>658</v>
      </c>
      <c r="K29" s="183"/>
      <c r="P29" s="214">
        <v>1059</v>
      </c>
      <c r="Q29" s="197" t="s">
        <v>854</v>
      </c>
      <c r="R29" s="237">
        <f>INDEX(א1!$C$10:$H$261,MATCH('אזורים סטטיסטיים עירוני 2008'!Q29,א1!$D$10:$D$261,0),6)</f>
        <v>2</v>
      </c>
      <c r="S29" s="275">
        <f t="shared" si="8"/>
        <v>0</v>
      </c>
      <c r="T29" s="212">
        <f t="shared" si="8"/>
        <v>0</v>
      </c>
      <c r="U29" s="274">
        <f t="shared" si="8"/>
        <v>1</v>
      </c>
      <c r="V29" s="275">
        <f t="shared" si="8"/>
        <v>0</v>
      </c>
      <c r="W29" s="212">
        <f t="shared" si="8"/>
        <v>0</v>
      </c>
      <c r="X29" s="274">
        <f t="shared" si="8"/>
        <v>0</v>
      </c>
      <c r="Y29" s="212">
        <f t="shared" si="8"/>
        <v>0</v>
      </c>
      <c r="Z29" s="212">
        <f t="shared" si="8"/>
        <v>0</v>
      </c>
      <c r="AA29" s="212">
        <f t="shared" si="8"/>
        <v>0</v>
      </c>
      <c r="AB29" s="212">
        <f t="shared" si="8"/>
        <v>0</v>
      </c>
      <c r="AC29" s="212">
        <f t="shared" si="9"/>
        <v>0</v>
      </c>
      <c r="AD29" s="212">
        <f t="shared" si="9"/>
        <v>0</v>
      </c>
      <c r="AE29" s="212">
        <f t="shared" si="9"/>
        <v>0</v>
      </c>
      <c r="AF29" s="212">
        <f t="shared" si="9"/>
        <v>0</v>
      </c>
      <c r="AG29" s="212">
        <f t="shared" si="9"/>
        <v>0</v>
      </c>
      <c r="AH29" s="212">
        <f t="shared" si="9"/>
        <v>0</v>
      </c>
      <c r="AI29" s="193">
        <f t="shared" si="9"/>
        <v>0</v>
      </c>
      <c r="AJ29" s="275">
        <f t="shared" si="9"/>
        <v>0</v>
      </c>
      <c r="AK29" s="212">
        <f t="shared" si="9"/>
        <v>0</v>
      </c>
      <c r="AL29" s="274">
        <f t="shared" si="9"/>
        <v>0</v>
      </c>
      <c r="AN29" s="214">
        <v>1059</v>
      </c>
      <c r="AO29" s="197" t="s">
        <v>854</v>
      </c>
      <c r="AP29" s="237">
        <f>INDEX(א1!$C$10:$H$261,MATCH('אזורים סטטיסטיים עירוני 2008'!AO29,א1!$D$10:$D$261,0),6)</f>
        <v>2</v>
      </c>
      <c r="AQ29" s="269">
        <f t="shared" si="10"/>
        <v>0</v>
      </c>
      <c r="AR29" s="269">
        <f t="shared" si="10"/>
        <v>0</v>
      </c>
      <c r="AS29" s="269">
        <f t="shared" si="10"/>
        <v>16159.988999999994</v>
      </c>
      <c r="AT29" s="269">
        <f t="shared" si="10"/>
        <v>0</v>
      </c>
      <c r="AU29" s="269">
        <f t="shared" si="10"/>
        <v>0</v>
      </c>
      <c r="AV29" s="269">
        <f t="shared" si="10"/>
        <v>0</v>
      </c>
      <c r="AW29" s="269">
        <f t="shared" si="10"/>
        <v>0</v>
      </c>
      <c r="AX29" s="269">
        <f t="shared" si="10"/>
        <v>0</v>
      </c>
      <c r="AY29" s="269">
        <f t="shared" si="10"/>
        <v>0</v>
      </c>
      <c r="AZ29" s="269">
        <f t="shared" si="10"/>
        <v>0</v>
      </c>
      <c r="BA29" s="269">
        <f t="shared" si="11"/>
        <v>0</v>
      </c>
      <c r="BB29" s="269">
        <f t="shared" si="11"/>
        <v>0</v>
      </c>
      <c r="BC29" s="269">
        <f t="shared" si="11"/>
        <v>0</v>
      </c>
      <c r="BD29" s="269">
        <f t="shared" si="11"/>
        <v>0</v>
      </c>
      <c r="BE29" s="269">
        <f t="shared" si="11"/>
        <v>0</v>
      </c>
      <c r="BF29" s="269">
        <f t="shared" si="11"/>
        <v>0</v>
      </c>
      <c r="BG29" s="269">
        <f t="shared" si="11"/>
        <v>0</v>
      </c>
      <c r="BH29" s="269">
        <f t="shared" si="11"/>
        <v>0</v>
      </c>
      <c r="BI29" s="269">
        <f t="shared" si="11"/>
        <v>0</v>
      </c>
      <c r="BJ29" s="269">
        <f t="shared" si="11"/>
        <v>0</v>
      </c>
    </row>
    <row r="30" spans="2:62" s="182" customFormat="1" x14ac:dyDescent="0.2">
      <c r="B30" s="214">
        <v>541</v>
      </c>
      <c r="C30" s="197" t="s">
        <v>848</v>
      </c>
      <c r="D30" s="189">
        <v>3</v>
      </c>
      <c r="E30" s="189" t="s">
        <v>87</v>
      </c>
      <c r="F30" s="196">
        <v>3283.7349999999997</v>
      </c>
      <c r="G30" s="213">
        <v>-1.8958700876498626</v>
      </c>
      <c r="H30" s="194">
        <v>24</v>
      </c>
      <c r="I30" s="212">
        <v>2</v>
      </c>
      <c r="J30" s="211" t="s">
        <v>847</v>
      </c>
      <c r="K30" s="183"/>
      <c r="P30" s="214">
        <v>1296</v>
      </c>
      <c r="Q30" s="197" t="s">
        <v>832</v>
      </c>
      <c r="R30" s="237">
        <f>INDEX(א1!$C$10:$H$261,MATCH('אזורים סטטיסטיים עירוני 2008'!Q30,א1!$D$10:$D$261,0),6)</f>
        <v>2</v>
      </c>
      <c r="S30" s="275">
        <f t="shared" si="8"/>
        <v>0</v>
      </c>
      <c r="T30" s="212">
        <f t="shared" si="8"/>
        <v>0</v>
      </c>
      <c r="U30" s="274">
        <f t="shared" si="8"/>
        <v>0</v>
      </c>
      <c r="V30" s="275">
        <f t="shared" si="8"/>
        <v>1</v>
      </c>
      <c r="W30" s="212">
        <f t="shared" si="8"/>
        <v>0</v>
      </c>
      <c r="X30" s="274">
        <f t="shared" si="8"/>
        <v>0</v>
      </c>
      <c r="Y30" s="212">
        <f t="shared" si="8"/>
        <v>0</v>
      </c>
      <c r="Z30" s="212">
        <f t="shared" si="8"/>
        <v>0</v>
      </c>
      <c r="AA30" s="212">
        <f t="shared" si="8"/>
        <v>0</v>
      </c>
      <c r="AB30" s="212">
        <f t="shared" si="8"/>
        <v>0</v>
      </c>
      <c r="AC30" s="212">
        <f t="shared" si="9"/>
        <v>0</v>
      </c>
      <c r="AD30" s="212">
        <f t="shared" si="9"/>
        <v>0</v>
      </c>
      <c r="AE30" s="212">
        <f t="shared" si="9"/>
        <v>0</v>
      </c>
      <c r="AF30" s="212">
        <f t="shared" si="9"/>
        <v>0</v>
      </c>
      <c r="AG30" s="212">
        <f t="shared" si="9"/>
        <v>0</v>
      </c>
      <c r="AH30" s="212">
        <f t="shared" si="9"/>
        <v>0</v>
      </c>
      <c r="AI30" s="193">
        <f t="shared" si="9"/>
        <v>0</v>
      </c>
      <c r="AJ30" s="275">
        <f t="shared" si="9"/>
        <v>0</v>
      </c>
      <c r="AK30" s="212">
        <f t="shared" si="9"/>
        <v>0</v>
      </c>
      <c r="AL30" s="274">
        <f t="shared" si="9"/>
        <v>0</v>
      </c>
      <c r="AN30" s="214">
        <v>1296</v>
      </c>
      <c r="AO30" s="197" t="s">
        <v>832</v>
      </c>
      <c r="AP30" s="237">
        <f>INDEX(א1!$C$10:$H$261,MATCH('אזורים סטטיסטיים עירוני 2008'!AO30,א1!$D$10:$D$261,0),6)</f>
        <v>2</v>
      </c>
      <c r="AQ30" s="269">
        <f t="shared" si="10"/>
        <v>0</v>
      </c>
      <c r="AR30" s="269">
        <f t="shared" si="10"/>
        <v>0</v>
      </c>
      <c r="AS30" s="269">
        <f t="shared" si="10"/>
        <v>0</v>
      </c>
      <c r="AT30" s="269">
        <f t="shared" si="10"/>
        <v>7200.8080000000018</v>
      </c>
      <c r="AU30" s="269">
        <f t="shared" si="10"/>
        <v>0</v>
      </c>
      <c r="AV30" s="269">
        <f t="shared" si="10"/>
        <v>0</v>
      </c>
      <c r="AW30" s="269">
        <f t="shared" si="10"/>
        <v>0</v>
      </c>
      <c r="AX30" s="269">
        <f t="shared" si="10"/>
        <v>0</v>
      </c>
      <c r="AY30" s="269">
        <f t="shared" si="10"/>
        <v>0</v>
      </c>
      <c r="AZ30" s="269">
        <f t="shared" si="10"/>
        <v>0</v>
      </c>
      <c r="BA30" s="269">
        <f t="shared" si="11"/>
        <v>0</v>
      </c>
      <c r="BB30" s="269">
        <f t="shared" si="11"/>
        <v>0</v>
      </c>
      <c r="BC30" s="269">
        <f t="shared" si="11"/>
        <v>0</v>
      </c>
      <c r="BD30" s="269">
        <f t="shared" si="11"/>
        <v>0</v>
      </c>
      <c r="BE30" s="269">
        <f t="shared" si="11"/>
        <v>0</v>
      </c>
      <c r="BF30" s="269">
        <f t="shared" si="11"/>
        <v>0</v>
      </c>
      <c r="BG30" s="269">
        <f t="shared" si="11"/>
        <v>0</v>
      </c>
      <c r="BH30" s="269">
        <f t="shared" si="11"/>
        <v>0</v>
      </c>
      <c r="BI30" s="269">
        <f t="shared" si="11"/>
        <v>0</v>
      </c>
      <c r="BJ30" s="269">
        <f t="shared" si="11"/>
        <v>0</v>
      </c>
    </row>
    <row r="31" spans="2:62" s="182" customFormat="1" x14ac:dyDescent="0.2">
      <c r="B31" s="238">
        <v>70</v>
      </c>
      <c r="C31" s="237" t="s">
        <v>308</v>
      </c>
      <c r="D31" s="189">
        <v>322</v>
      </c>
      <c r="E31" s="236" t="s">
        <v>367</v>
      </c>
      <c r="F31" s="235">
        <v>4090.7130000000011</v>
      </c>
      <c r="G31" s="234">
        <v>-1.8935440669232602</v>
      </c>
      <c r="H31" s="233">
        <v>25</v>
      </c>
      <c r="I31" s="232">
        <v>2</v>
      </c>
      <c r="J31" s="231" t="s">
        <v>307</v>
      </c>
      <c r="K31" s="183"/>
      <c r="P31" s="214">
        <v>509</v>
      </c>
      <c r="Q31" s="197" t="s">
        <v>811</v>
      </c>
      <c r="R31" s="237">
        <f>INDEX(א1!$C$10:$H$261,MATCH('אזורים סטטיסטיים עירוני 2008'!Q31,א1!$D$10:$D$261,0),6)</f>
        <v>2</v>
      </c>
      <c r="S31" s="275">
        <f t="shared" si="8"/>
        <v>0</v>
      </c>
      <c r="T31" s="212">
        <f t="shared" si="8"/>
        <v>0</v>
      </c>
      <c r="U31" s="274">
        <f t="shared" si="8"/>
        <v>3</v>
      </c>
      <c r="V31" s="275">
        <f t="shared" si="8"/>
        <v>2</v>
      </c>
      <c r="W31" s="212">
        <f t="shared" si="8"/>
        <v>0</v>
      </c>
      <c r="X31" s="274">
        <f t="shared" si="8"/>
        <v>0</v>
      </c>
      <c r="Y31" s="212">
        <f t="shared" si="8"/>
        <v>0</v>
      </c>
      <c r="Z31" s="212">
        <f t="shared" si="8"/>
        <v>0</v>
      </c>
      <c r="AA31" s="212">
        <f t="shared" si="8"/>
        <v>0</v>
      </c>
      <c r="AB31" s="212">
        <f t="shared" si="8"/>
        <v>0</v>
      </c>
      <c r="AC31" s="212">
        <f t="shared" si="9"/>
        <v>0</v>
      </c>
      <c r="AD31" s="212">
        <f t="shared" si="9"/>
        <v>0</v>
      </c>
      <c r="AE31" s="212">
        <f t="shared" si="9"/>
        <v>0</v>
      </c>
      <c r="AF31" s="212">
        <f t="shared" si="9"/>
        <v>0</v>
      </c>
      <c r="AG31" s="212">
        <f t="shared" si="9"/>
        <v>0</v>
      </c>
      <c r="AH31" s="212">
        <f t="shared" si="9"/>
        <v>0</v>
      </c>
      <c r="AI31" s="193">
        <f t="shared" si="9"/>
        <v>0</v>
      </c>
      <c r="AJ31" s="275">
        <f t="shared" si="9"/>
        <v>0</v>
      </c>
      <c r="AK31" s="212">
        <f t="shared" si="9"/>
        <v>0</v>
      </c>
      <c r="AL31" s="274">
        <f t="shared" si="9"/>
        <v>0</v>
      </c>
      <c r="AN31" s="214">
        <v>509</v>
      </c>
      <c r="AO31" s="197" t="s">
        <v>811</v>
      </c>
      <c r="AP31" s="237">
        <f>INDEX(א1!$C$10:$H$261,MATCH('אזורים סטטיסטיים עירוני 2008'!AO31,א1!$D$10:$D$261,0),6)</f>
        <v>2</v>
      </c>
      <c r="AQ31" s="269">
        <f t="shared" si="10"/>
        <v>0</v>
      </c>
      <c r="AR31" s="269">
        <f t="shared" si="10"/>
        <v>0</v>
      </c>
      <c r="AS31" s="269">
        <f t="shared" si="10"/>
        <v>10514.331</v>
      </c>
      <c r="AT31" s="269">
        <f t="shared" si="10"/>
        <v>7817.2550000000001</v>
      </c>
      <c r="AU31" s="269">
        <f t="shared" si="10"/>
        <v>0</v>
      </c>
      <c r="AV31" s="269">
        <f t="shared" si="10"/>
        <v>0</v>
      </c>
      <c r="AW31" s="269">
        <f t="shared" si="10"/>
        <v>0</v>
      </c>
      <c r="AX31" s="269">
        <f t="shared" si="10"/>
        <v>0</v>
      </c>
      <c r="AY31" s="269">
        <f t="shared" si="10"/>
        <v>0</v>
      </c>
      <c r="AZ31" s="269">
        <f t="shared" si="10"/>
        <v>0</v>
      </c>
      <c r="BA31" s="269">
        <f t="shared" si="11"/>
        <v>0</v>
      </c>
      <c r="BB31" s="269">
        <f t="shared" si="11"/>
        <v>0</v>
      </c>
      <c r="BC31" s="269">
        <f t="shared" si="11"/>
        <v>0</v>
      </c>
      <c r="BD31" s="269">
        <f t="shared" si="11"/>
        <v>0</v>
      </c>
      <c r="BE31" s="269">
        <f t="shared" si="11"/>
        <v>0</v>
      </c>
      <c r="BF31" s="269">
        <f t="shared" si="11"/>
        <v>0</v>
      </c>
      <c r="BG31" s="269">
        <f t="shared" si="11"/>
        <v>0</v>
      </c>
      <c r="BH31" s="269">
        <f t="shared" si="11"/>
        <v>0</v>
      </c>
      <c r="BI31" s="269">
        <f t="shared" si="11"/>
        <v>0</v>
      </c>
      <c r="BJ31" s="269">
        <f t="shared" si="11"/>
        <v>0</v>
      </c>
    </row>
    <row r="32" spans="2:62" s="182" customFormat="1" x14ac:dyDescent="0.2">
      <c r="B32" s="214">
        <v>3797</v>
      </c>
      <c r="C32" s="197" t="s">
        <v>762</v>
      </c>
      <c r="D32" s="189">
        <v>8</v>
      </c>
      <c r="E32" s="189" t="s">
        <v>55</v>
      </c>
      <c r="F32" s="196">
        <v>4323.1979999999994</v>
      </c>
      <c r="G32" s="213">
        <v>-1.8781359851953692</v>
      </c>
      <c r="H32" s="194">
        <v>26</v>
      </c>
      <c r="I32" s="212">
        <v>2</v>
      </c>
      <c r="J32" s="211" t="s">
        <v>760</v>
      </c>
      <c r="K32" s="183"/>
      <c r="P32" s="214">
        <v>510</v>
      </c>
      <c r="Q32" s="197" t="s">
        <v>788</v>
      </c>
      <c r="R32" s="237">
        <f>INDEX(א1!$C$10:$H$261,MATCH('אזורים סטטיסטיים עירוני 2008'!Q32,א1!$D$10:$D$261,0),6)</f>
        <v>2</v>
      </c>
      <c r="S32" s="275">
        <f t="shared" si="8"/>
        <v>0</v>
      </c>
      <c r="T32" s="212">
        <f t="shared" si="8"/>
        <v>0</v>
      </c>
      <c r="U32" s="274">
        <f t="shared" si="8"/>
        <v>1</v>
      </c>
      <c r="V32" s="275">
        <f t="shared" si="8"/>
        <v>2</v>
      </c>
      <c r="W32" s="212">
        <f t="shared" si="8"/>
        <v>0</v>
      </c>
      <c r="X32" s="274">
        <f t="shared" si="8"/>
        <v>0</v>
      </c>
      <c r="Y32" s="212">
        <f t="shared" si="8"/>
        <v>0</v>
      </c>
      <c r="Z32" s="212">
        <f t="shared" si="8"/>
        <v>0</v>
      </c>
      <c r="AA32" s="212">
        <f t="shared" si="8"/>
        <v>0</v>
      </c>
      <c r="AB32" s="212">
        <f t="shared" si="8"/>
        <v>0</v>
      </c>
      <c r="AC32" s="212">
        <f t="shared" si="9"/>
        <v>0</v>
      </c>
      <c r="AD32" s="212">
        <f t="shared" si="9"/>
        <v>0</v>
      </c>
      <c r="AE32" s="212">
        <f t="shared" si="9"/>
        <v>0</v>
      </c>
      <c r="AF32" s="212">
        <f t="shared" si="9"/>
        <v>0</v>
      </c>
      <c r="AG32" s="212">
        <f t="shared" si="9"/>
        <v>0</v>
      </c>
      <c r="AH32" s="212">
        <f t="shared" si="9"/>
        <v>0</v>
      </c>
      <c r="AI32" s="193">
        <f t="shared" si="9"/>
        <v>0</v>
      </c>
      <c r="AJ32" s="275">
        <f t="shared" si="9"/>
        <v>0</v>
      </c>
      <c r="AK32" s="212">
        <f t="shared" si="9"/>
        <v>0</v>
      </c>
      <c r="AL32" s="274">
        <f t="shared" si="9"/>
        <v>0</v>
      </c>
      <c r="AN32" s="214">
        <v>510</v>
      </c>
      <c r="AO32" s="197" t="s">
        <v>788</v>
      </c>
      <c r="AP32" s="237">
        <f>INDEX(א1!$C$10:$H$261,MATCH('אזורים סטטיסטיים עירוני 2008'!AO32,א1!$D$10:$D$261,0),6)</f>
        <v>2</v>
      </c>
      <c r="AQ32" s="269">
        <f t="shared" si="10"/>
        <v>0</v>
      </c>
      <c r="AR32" s="269">
        <f t="shared" si="10"/>
        <v>0</v>
      </c>
      <c r="AS32" s="269">
        <f t="shared" si="10"/>
        <v>7019.926000000004</v>
      </c>
      <c r="AT32" s="269">
        <f t="shared" si="10"/>
        <v>8726.3239999999987</v>
      </c>
      <c r="AU32" s="269">
        <f t="shared" si="10"/>
        <v>0</v>
      </c>
      <c r="AV32" s="269">
        <f t="shared" si="10"/>
        <v>0</v>
      </c>
      <c r="AW32" s="269">
        <f t="shared" si="10"/>
        <v>0</v>
      </c>
      <c r="AX32" s="269">
        <f t="shared" si="10"/>
        <v>0</v>
      </c>
      <c r="AY32" s="269">
        <f t="shared" si="10"/>
        <v>0</v>
      </c>
      <c r="AZ32" s="269">
        <f t="shared" si="10"/>
        <v>0</v>
      </c>
      <c r="BA32" s="269">
        <f t="shared" si="11"/>
        <v>0</v>
      </c>
      <c r="BB32" s="269">
        <f t="shared" si="11"/>
        <v>0</v>
      </c>
      <c r="BC32" s="269">
        <f t="shared" si="11"/>
        <v>0</v>
      </c>
      <c r="BD32" s="269">
        <f t="shared" si="11"/>
        <v>0</v>
      </c>
      <c r="BE32" s="269">
        <f t="shared" si="11"/>
        <v>0</v>
      </c>
      <c r="BF32" s="269">
        <f t="shared" si="11"/>
        <v>0</v>
      </c>
      <c r="BG32" s="269">
        <f t="shared" si="11"/>
        <v>0</v>
      </c>
      <c r="BH32" s="269">
        <f t="shared" si="11"/>
        <v>0</v>
      </c>
      <c r="BI32" s="269">
        <f t="shared" si="11"/>
        <v>0</v>
      </c>
      <c r="BJ32" s="269">
        <f t="shared" si="11"/>
        <v>0</v>
      </c>
    </row>
    <row r="33" spans="2:62" s="182" customFormat="1" x14ac:dyDescent="0.2">
      <c r="B33" s="238">
        <v>3780</v>
      </c>
      <c r="C33" s="237" t="s">
        <v>830</v>
      </c>
      <c r="D33" s="189">
        <v>6</v>
      </c>
      <c r="E33" s="236" t="s">
        <v>139</v>
      </c>
      <c r="F33" s="235">
        <v>6837.5080000000025</v>
      </c>
      <c r="G33" s="234">
        <v>-1.8748133877815896</v>
      </c>
      <c r="H33" s="233">
        <v>27</v>
      </c>
      <c r="I33" s="232">
        <v>2</v>
      </c>
      <c r="J33" s="231" t="s">
        <v>829</v>
      </c>
      <c r="K33" s="183"/>
      <c r="P33" s="214">
        <v>4201</v>
      </c>
      <c r="Q33" s="197" t="s">
        <v>804</v>
      </c>
      <c r="R33" s="237">
        <f>INDEX(א1!$C$10:$H$261,MATCH('אזורים סטטיסטיים עירוני 2008'!Q33,א1!$D$10:$D$261,0),6)</f>
        <v>2</v>
      </c>
      <c r="S33" s="275">
        <f t="shared" si="8"/>
        <v>0</v>
      </c>
      <c r="T33" s="212">
        <f t="shared" si="8"/>
        <v>0</v>
      </c>
      <c r="U33" s="274">
        <f t="shared" si="8"/>
        <v>0</v>
      </c>
      <c r="V33" s="275">
        <f t="shared" si="8"/>
        <v>1</v>
      </c>
      <c r="W33" s="212">
        <f t="shared" si="8"/>
        <v>0</v>
      </c>
      <c r="X33" s="274">
        <f t="shared" si="8"/>
        <v>0</v>
      </c>
      <c r="Y33" s="212">
        <f t="shared" si="8"/>
        <v>0</v>
      </c>
      <c r="Z33" s="212">
        <f t="shared" si="8"/>
        <v>0</v>
      </c>
      <c r="AA33" s="212">
        <f t="shared" si="8"/>
        <v>0</v>
      </c>
      <c r="AB33" s="212">
        <f t="shared" si="8"/>
        <v>0</v>
      </c>
      <c r="AC33" s="212">
        <f t="shared" si="9"/>
        <v>0</v>
      </c>
      <c r="AD33" s="212">
        <f t="shared" si="9"/>
        <v>0</v>
      </c>
      <c r="AE33" s="212">
        <f t="shared" si="9"/>
        <v>0</v>
      </c>
      <c r="AF33" s="212">
        <f t="shared" si="9"/>
        <v>0</v>
      </c>
      <c r="AG33" s="212">
        <f t="shared" si="9"/>
        <v>0</v>
      </c>
      <c r="AH33" s="212">
        <f t="shared" si="9"/>
        <v>0</v>
      </c>
      <c r="AI33" s="193">
        <f t="shared" si="9"/>
        <v>0</v>
      </c>
      <c r="AJ33" s="275">
        <f t="shared" si="9"/>
        <v>0</v>
      </c>
      <c r="AK33" s="212">
        <f t="shared" si="9"/>
        <v>0</v>
      </c>
      <c r="AL33" s="274">
        <f t="shared" si="9"/>
        <v>0</v>
      </c>
      <c r="AN33" s="214">
        <v>4201</v>
      </c>
      <c r="AO33" s="197" t="s">
        <v>804</v>
      </c>
      <c r="AP33" s="237">
        <f>INDEX(א1!$C$10:$H$261,MATCH('אזורים סטטיסטיים עירוני 2008'!AO33,א1!$D$10:$D$261,0),6)</f>
        <v>2</v>
      </c>
      <c r="AQ33" s="269">
        <f t="shared" si="10"/>
        <v>0</v>
      </c>
      <c r="AR33" s="269">
        <f t="shared" si="10"/>
        <v>0</v>
      </c>
      <c r="AS33" s="269">
        <f t="shared" si="10"/>
        <v>0</v>
      </c>
      <c r="AT33" s="269">
        <f t="shared" si="10"/>
        <v>9473.5030000000006</v>
      </c>
      <c r="AU33" s="269">
        <f t="shared" si="10"/>
        <v>0</v>
      </c>
      <c r="AV33" s="269">
        <f t="shared" si="10"/>
        <v>0</v>
      </c>
      <c r="AW33" s="269">
        <f t="shared" si="10"/>
        <v>0</v>
      </c>
      <c r="AX33" s="269">
        <f t="shared" si="10"/>
        <v>0</v>
      </c>
      <c r="AY33" s="269">
        <f t="shared" si="10"/>
        <v>0</v>
      </c>
      <c r="AZ33" s="269">
        <f t="shared" si="10"/>
        <v>0</v>
      </c>
      <c r="BA33" s="269">
        <f t="shared" si="11"/>
        <v>0</v>
      </c>
      <c r="BB33" s="269">
        <f t="shared" si="11"/>
        <v>0</v>
      </c>
      <c r="BC33" s="269">
        <f t="shared" si="11"/>
        <v>0</v>
      </c>
      <c r="BD33" s="269">
        <f t="shared" si="11"/>
        <v>0</v>
      </c>
      <c r="BE33" s="269">
        <f t="shared" si="11"/>
        <v>0</v>
      </c>
      <c r="BF33" s="269">
        <f t="shared" si="11"/>
        <v>0</v>
      </c>
      <c r="BG33" s="269">
        <f t="shared" si="11"/>
        <v>0</v>
      </c>
      <c r="BH33" s="269">
        <f t="shared" si="11"/>
        <v>0</v>
      </c>
      <c r="BI33" s="269">
        <f t="shared" si="11"/>
        <v>0</v>
      </c>
      <c r="BJ33" s="269">
        <f t="shared" si="11"/>
        <v>0</v>
      </c>
    </row>
    <row r="34" spans="2:62" s="182" customFormat="1" x14ac:dyDescent="0.2">
      <c r="B34" s="214">
        <v>3000</v>
      </c>
      <c r="C34" s="197" t="s">
        <v>660</v>
      </c>
      <c r="D34" s="189">
        <v>2711</v>
      </c>
      <c r="E34" s="189" t="s">
        <v>859</v>
      </c>
      <c r="F34" s="196">
        <v>18860.273999999987</v>
      </c>
      <c r="G34" s="213">
        <v>-1.8732684741467018</v>
      </c>
      <c r="H34" s="194">
        <v>28</v>
      </c>
      <c r="I34" s="212">
        <v>2</v>
      </c>
      <c r="J34" s="211" t="s">
        <v>658</v>
      </c>
      <c r="K34" s="183"/>
      <c r="P34" s="214">
        <v>481</v>
      </c>
      <c r="Q34" s="197" t="s">
        <v>740</v>
      </c>
      <c r="R34" s="237">
        <f>INDEX(א1!$C$10:$H$261,MATCH('אזורים סטטיסטיים עירוני 2008'!Q34,א1!$D$10:$D$261,0),6)</f>
        <v>2</v>
      </c>
      <c r="S34" s="275">
        <f t="shared" si="8"/>
        <v>0</v>
      </c>
      <c r="T34" s="212">
        <f t="shared" si="8"/>
        <v>0</v>
      </c>
      <c r="U34" s="274">
        <f t="shared" si="8"/>
        <v>0</v>
      </c>
      <c r="V34" s="275">
        <f t="shared" si="8"/>
        <v>4</v>
      </c>
      <c r="W34" s="212">
        <f t="shared" si="8"/>
        <v>1</v>
      </c>
      <c r="X34" s="274">
        <f t="shared" si="8"/>
        <v>0</v>
      </c>
      <c r="Y34" s="212">
        <f t="shared" si="8"/>
        <v>0</v>
      </c>
      <c r="Z34" s="212">
        <f t="shared" si="8"/>
        <v>0</v>
      </c>
      <c r="AA34" s="212">
        <f t="shared" si="8"/>
        <v>0</v>
      </c>
      <c r="AB34" s="212">
        <f t="shared" si="8"/>
        <v>0</v>
      </c>
      <c r="AC34" s="212">
        <f t="shared" si="9"/>
        <v>0</v>
      </c>
      <c r="AD34" s="212">
        <f t="shared" si="9"/>
        <v>0</v>
      </c>
      <c r="AE34" s="212">
        <f t="shared" si="9"/>
        <v>0</v>
      </c>
      <c r="AF34" s="212">
        <f t="shared" si="9"/>
        <v>0</v>
      </c>
      <c r="AG34" s="212">
        <f t="shared" si="9"/>
        <v>0</v>
      </c>
      <c r="AH34" s="212">
        <f t="shared" si="9"/>
        <v>0</v>
      </c>
      <c r="AI34" s="193">
        <f t="shared" si="9"/>
        <v>0</v>
      </c>
      <c r="AJ34" s="275">
        <f t="shared" si="9"/>
        <v>0</v>
      </c>
      <c r="AK34" s="212">
        <f t="shared" si="9"/>
        <v>0</v>
      </c>
      <c r="AL34" s="274">
        <f t="shared" si="9"/>
        <v>0</v>
      </c>
      <c r="AN34" s="214">
        <v>481</v>
      </c>
      <c r="AO34" s="197" t="s">
        <v>740</v>
      </c>
      <c r="AP34" s="237">
        <f>INDEX(א1!$C$10:$H$261,MATCH('אזורים סטטיסטיים עירוני 2008'!AO34,א1!$D$10:$D$261,0),6)</f>
        <v>2</v>
      </c>
      <c r="AQ34" s="269">
        <f t="shared" si="10"/>
        <v>0</v>
      </c>
      <c r="AR34" s="269">
        <f t="shared" si="10"/>
        <v>0</v>
      </c>
      <c r="AS34" s="269">
        <f t="shared" si="10"/>
        <v>0</v>
      </c>
      <c r="AT34" s="269">
        <f t="shared" si="10"/>
        <v>17386.473999999995</v>
      </c>
      <c r="AU34" s="269">
        <f t="shared" si="10"/>
        <v>2213.8889999999992</v>
      </c>
      <c r="AV34" s="269">
        <f t="shared" si="10"/>
        <v>0</v>
      </c>
      <c r="AW34" s="269">
        <f t="shared" si="10"/>
        <v>0</v>
      </c>
      <c r="AX34" s="269">
        <f t="shared" si="10"/>
        <v>0</v>
      </c>
      <c r="AY34" s="269">
        <f t="shared" si="10"/>
        <v>0</v>
      </c>
      <c r="AZ34" s="269">
        <f t="shared" si="10"/>
        <v>0</v>
      </c>
      <c r="BA34" s="269">
        <f t="shared" si="11"/>
        <v>0</v>
      </c>
      <c r="BB34" s="269">
        <f t="shared" si="11"/>
        <v>0</v>
      </c>
      <c r="BC34" s="269">
        <f t="shared" si="11"/>
        <v>0</v>
      </c>
      <c r="BD34" s="269">
        <f t="shared" si="11"/>
        <v>0</v>
      </c>
      <c r="BE34" s="269">
        <f t="shared" si="11"/>
        <v>0</v>
      </c>
      <c r="BF34" s="269">
        <f t="shared" si="11"/>
        <v>0</v>
      </c>
      <c r="BG34" s="269">
        <f t="shared" si="11"/>
        <v>0</v>
      </c>
      <c r="BH34" s="269">
        <f t="shared" si="11"/>
        <v>0</v>
      </c>
      <c r="BI34" s="269">
        <f t="shared" si="11"/>
        <v>0</v>
      </c>
      <c r="BJ34" s="269">
        <f t="shared" si="11"/>
        <v>0</v>
      </c>
    </row>
    <row r="35" spans="2:62" s="182" customFormat="1" x14ac:dyDescent="0.2">
      <c r="B35" s="214">
        <v>1054</v>
      </c>
      <c r="C35" s="197" t="s">
        <v>857</v>
      </c>
      <c r="D35" s="189">
        <v>2</v>
      </c>
      <c r="E35" s="189" t="s">
        <v>84</v>
      </c>
      <c r="F35" s="196">
        <v>2674.8340000000003</v>
      </c>
      <c r="G35" s="213">
        <v>-1.8523588931559889</v>
      </c>
      <c r="H35" s="194">
        <v>29</v>
      </c>
      <c r="I35" s="212">
        <v>2</v>
      </c>
      <c r="J35" s="211" t="s">
        <v>856</v>
      </c>
      <c r="K35" s="183"/>
      <c r="P35" s="214">
        <v>517</v>
      </c>
      <c r="Q35" s="197" t="s">
        <v>793</v>
      </c>
      <c r="R35" s="237">
        <f>INDEX(א1!$C$10:$H$261,MATCH('אזורים סטטיסטיים עירוני 2008'!Q35,א1!$D$10:$D$261,0),6)</f>
        <v>2</v>
      </c>
      <c r="S35" s="275">
        <f t="shared" si="8"/>
        <v>0</v>
      </c>
      <c r="T35" s="212">
        <f t="shared" si="8"/>
        <v>0</v>
      </c>
      <c r="U35" s="274">
        <f t="shared" si="8"/>
        <v>0</v>
      </c>
      <c r="V35" s="275">
        <f t="shared" si="8"/>
        <v>1</v>
      </c>
      <c r="W35" s="212">
        <f t="shared" si="8"/>
        <v>0</v>
      </c>
      <c r="X35" s="274">
        <f t="shared" si="8"/>
        <v>0</v>
      </c>
      <c r="Y35" s="212">
        <f t="shared" si="8"/>
        <v>0</v>
      </c>
      <c r="Z35" s="212">
        <f t="shared" si="8"/>
        <v>0</v>
      </c>
      <c r="AA35" s="212">
        <f t="shared" si="8"/>
        <v>0</v>
      </c>
      <c r="AB35" s="212">
        <f t="shared" si="8"/>
        <v>0</v>
      </c>
      <c r="AC35" s="212">
        <f t="shared" si="9"/>
        <v>0</v>
      </c>
      <c r="AD35" s="212">
        <f t="shared" si="9"/>
        <v>0</v>
      </c>
      <c r="AE35" s="212">
        <f t="shared" si="9"/>
        <v>0</v>
      </c>
      <c r="AF35" s="212">
        <f t="shared" si="9"/>
        <v>0</v>
      </c>
      <c r="AG35" s="212">
        <f t="shared" si="9"/>
        <v>0</v>
      </c>
      <c r="AH35" s="212">
        <f t="shared" si="9"/>
        <v>0</v>
      </c>
      <c r="AI35" s="193">
        <f t="shared" si="9"/>
        <v>0</v>
      </c>
      <c r="AJ35" s="275">
        <f t="shared" si="9"/>
        <v>0</v>
      </c>
      <c r="AK35" s="212">
        <f t="shared" si="9"/>
        <v>0</v>
      </c>
      <c r="AL35" s="274">
        <f t="shared" si="9"/>
        <v>0</v>
      </c>
      <c r="AN35" s="214">
        <v>517</v>
      </c>
      <c r="AO35" s="197" t="s">
        <v>793</v>
      </c>
      <c r="AP35" s="237">
        <f>INDEX(א1!$C$10:$H$261,MATCH('אזורים סטטיסטיים עירוני 2008'!AO35,א1!$D$10:$D$261,0),6)</f>
        <v>2</v>
      </c>
      <c r="AQ35" s="269">
        <f t="shared" si="10"/>
        <v>0</v>
      </c>
      <c r="AR35" s="269">
        <f t="shared" si="10"/>
        <v>0</v>
      </c>
      <c r="AS35" s="269">
        <f t="shared" si="10"/>
        <v>0</v>
      </c>
      <c r="AT35" s="269">
        <f t="shared" si="10"/>
        <v>3396.6280000000006</v>
      </c>
      <c r="AU35" s="269">
        <f t="shared" si="10"/>
        <v>0</v>
      </c>
      <c r="AV35" s="269">
        <f t="shared" si="10"/>
        <v>0</v>
      </c>
      <c r="AW35" s="269">
        <f t="shared" si="10"/>
        <v>0</v>
      </c>
      <c r="AX35" s="269">
        <f t="shared" si="10"/>
        <v>0</v>
      </c>
      <c r="AY35" s="269">
        <f t="shared" si="10"/>
        <v>0</v>
      </c>
      <c r="AZ35" s="269">
        <f t="shared" si="10"/>
        <v>0</v>
      </c>
      <c r="BA35" s="269">
        <f t="shared" si="11"/>
        <v>0</v>
      </c>
      <c r="BB35" s="269">
        <f t="shared" si="11"/>
        <v>0</v>
      </c>
      <c r="BC35" s="269">
        <f t="shared" si="11"/>
        <v>0</v>
      </c>
      <c r="BD35" s="269">
        <f t="shared" si="11"/>
        <v>0</v>
      </c>
      <c r="BE35" s="269">
        <f t="shared" si="11"/>
        <v>0</v>
      </c>
      <c r="BF35" s="269">
        <f t="shared" si="11"/>
        <v>0</v>
      </c>
      <c r="BG35" s="269">
        <f t="shared" si="11"/>
        <v>0</v>
      </c>
      <c r="BH35" s="269">
        <f t="shared" si="11"/>
        <v>0</v>
      </c>
      <c r="BI35" s="269">
        <f t="shared" si="11"/>
        <v>0</v>
      </c>
      <c r="BJ35" s="269">
        <f t="shared" si="11"/>
        <v>0</v>
      </c>
    </row>
    <row r="36" spans="2:62" s="182" customFormat="1" x14ac:dyDescent="0.2">
      <c r="B36" s="214">
        <v>3797</v>
      </c>
      <c r="C36" s="197" t="s">
        <v>762</v>
      </c>
      <c r="D36" s="189">
        <v>3</v>
      </c>
      <c r="E36" s="189" t="s">
        <v>87</v>
      </c>
      <c r="F36" s="196">
        <v>3430.0839999999989</v>
      </c>
      <c r="G36" s="213">
        <v>-1.8500043678670701</v>
      </c>
      <c r="H36" s="194">
        <v>30</v>
      </c>
      <c r="I36" s="212">
        <v>2</v>
      </c>
      <c r="J36" s="211" t="s">
        <v>760</v>
      </c>
      <c r="K36" s="183"/>
      <c r="P36" s="214">
        <v>4203</v>
      </c>
      <c r="Q36" s="197" t="s">
        <v>850</v>
      </c>
      <c r="R36" s="237">
        <f>INDEX(א1!$C$10:$H$261,MATCH('אזורים סטטיסטיים עירוני 2008'!Q36,א1!$D$10:$D$261,0),6)</f>
        <v>2</v>
      </c>
      <c r="S36" s="275">
        <f t="shared" ref="S36:AB45" si="12">COUNTIFS($I$7:$I$1622,S$5,$B$7:$B$1622,$P36)</f>
        <v>0</v>
      </c>
      <c r="T36" s="212">
        <f t="shared" si="12"/>
        <v>0</v>
      </c>
      <c r="U36" s="274">
        <f t="shared" si="12"/>
        <v>1</v>
      </c>
      <c r="V36" s="275">
        <f t="shared" si="12"/>
        <v>0</v>
      </c>
      <c r="W36" s="212">
        <f t="shared" si="12"/>
        <v>0</v>
      </c>
      <c r="X36" s="274">
        <f t="shared" si="12"/>
        <v>0</v>
      </c>
      <c r="Y36" s="212">
        <f t="shared" si="12"/>
        <v>0</v>
      </c>
      <c r="Z36" s="212">
        <f t="shared" si="12"/>
        <v>0</v>
      </c>
      <c r="AA36" s="212">
        <f t="shared" si="12"/>
        <v>0</v>
      </c>
      <c r="AB36" s="212">
        <f t="shared" si="12"/>
        <v>0</v>
      </c>
      <c r="AC36" s="212">
        <f t="shared" ref="AC36:AL45" si="13">COUNTIFS($I$7:$I$1622,AC$5,$B$7:$B$1622,$P36)</f>
        <v>0</v>
      </c>
      <c r="AD36" s="212">
        <f t="shared" si="13"/>
        <v>0</v>
      </c>
      <c r="AE36" s="212">
        <f t="shared" si="13"/>
        <v>0</v>
      </c>
      <c r="AF36" s="212">
        <f t="shared" si="13"/>
        <v>0</v>
      </c>
      <c r="AG36" s="212">
        <f t="shared" si="13"/>
        <v>0</v>
      </c>
      <c r="AH36" s="212">
        <f t="shared" si="13"/>
        <v>0</v>
      </c>
      <c r="AI36" s="193">
        <f t="shared" si="13"/>
        <v>0</v>
      </c>
      <c r="AJ36" s="275">
        <f t="shared" si="13"/>
        <v>0</v>
      </c>
      <c r="AK36" s="212">
        <f t="shared" si="13"/>
        <v>0</v>
      </c>
      <c r="AL36" s="274">
        <f t="shared" si="13"/>
        <v>0</v>
      </c>
      <c r="AN36" s="214">
        <v>4203</v>
      </c>
      <c r="AO36" s="197" t="s">
        <v>850</v>
      </c>
      <c r="AP36" s="237">
        <f>INDEX(א1!$C$10:$H$261,MATCH('אזורים סטטיסטיים עירוני 2008'!AO36,א1!$D$10:$D$261,0),6)</f>
        <v>2</v>
      </c>
      <c r="AQ36" s="269">
        <f t="shared" ref="AQ36:AZ45" si="14">SUMIFS($F$7:$F$1622,$I$7:$I$1622,AQ$5,$B$7:$B$1622,$P36)</f>
        <v>0</v>
      </c>
      <c r="AR36" s="269">
        <f t="shared" si="14"/>
        <v>0</v>
      </c>
      <c r="AS36" s="269">
        <f t="shared" si="14"/>
        <v>3021.3370000000018</v>
      </c>
      <c r="AT36" s="269">
        <f t="shared" si="14"/>
        <v>0</v>
      </c>
      <c r="AU36" s="269">
        <f t="shared" si="14"/>
        <v>0</v>
      </c>
      <c r="AV36" s="269">
        <f t="shared" si="14"/>
        <v>0</v>
      </c>
      <c r="AW36" s="269">
        <f t="shared" si="14"/>
        <v>0</v>
      </c>
      <c r="AX36" s="269">
        <f t="shared" si="14"/>
        <v>0</v>
      </c>
      <c r="AY36" s="269">
        <f t="shared" si="14"/>
        <v>0</v>
      </c>
      <c r="AZ36" s="269">
        <f t="shared" si="14"/>
        <v>0</v>
      </c>
      <c r="BA36" s="269">
        <f t="shared" ref="BA36:BJ45" si="15">SUMIFS($F$7:$F$1622,$I$7:$I$1622,BA$5,$B$7:$B$1622,$P36)</f>
        <v>0</v>
      </c>
      <c r="BB36" s="269">
        <f t="shared" si="15"/>
        <v>0</v>
      </c>
      <c r="BC36" s="269">
        <f t="shared" si="15"/>
        <v>0</v>
      </c>
      <c r="BD36" s="269">
        <f t="shared" si="15"/>
        <v>0</v>
      </c>
      <c r="BE36" s="269">
        <f t="shared" si="15"/>
        <v>0</v>
      </c>
      <c r="BF36" s="269">
        <f t="shared" si="15"/>
        <v>0</v>
      </c>
      <c r="BG36" s="269">
        <f t="shared" si="15"/>
        <v>0</v>
      </c>
      <c r="BH36" s="269">
        <f t="shared" si="15"/>
        <v>0</v>
      </c>
      <c r="BI36" s="269">
        <f t="shared" si="15"/>
        <v>0</v>
      </c>
      <c r="BJ36" s="269">
        <f t="shared" si="15"/>
        <v>0</v>
      </c>
    </row>
    <row r="37" spans="2:62" s="182" customFormat="1" x14ac:dyDescent="0.2">
      <c r="B37" s="238">
        <v>2710</v>
      </c>
      <c r="C37" s="237" t="s">
        <v>765</v>
      </c>
      <c r="D37" s="189">
        <v>21</v>
      </c>
      <c r="E37" s="236" t="s">
        <v>64</v>
      </c>
      <c r="F37" s="235">
        <v>4610.58</v>
      </c>
      <c r="G37" s="234">
        <v>-1.841890908672233</v>
      </c>
      <c r="H37" s="233">
        <v>31</v>
      </c>
      <c r="I37" s="232">
        <v>2</v>
      </c>
      <c r="J37" s="231" t="s">
        <v>763</v>
      </c>
      <c r="K37" s="183"/>
      <c r="P37" s="214">
        <v>1327</v>
      </c>
      <c r="Q37" s="197" t="s">
        <v>759</v>
      </c>
      <c r="R37" s="237">
        <f>INDEX(א1!$C$10:$H$261,MATCH('אזורים סטטיסטיים עירוני 2008'!Q37,א1!$D$10:$D$261,0),6)</f>
        <v>2</v>
      </c>
      <c r="S37" s="275">
        <f t="shared" si="12"/>
        <v>0</v>
      </c>
      <c r="T37" s="212">
        <f t="shared" si="12"/>
        <v>1</v>
      </c>
      <c r="U37" s="274">
        <f t="shared" si="12"/>
        <v>1</v>
      </c>
      <c r="V37" s="275">
        <f t="shared" si="12"/>
        <v>0</v>
      </c>
      <c r="W37" s="212">
        <f t="shared" si="12"/>
        <v>1</v>
      </c>
      <c r="X37" s="274">
        <f t="shared" si="12"/>
        <v>0</v>
      </c>
      <c r="Y37" s="212">
        <f t="shared" si="12"/>
        <v>0</v>
      </c>
      <c r="Z37" s="212">
        <f t="shared" si="12"/>
        <v>0</v>
      </c>
      <c r="AA37" s="212">
        <f t="shared" si="12"/>
        <v>0</v>
      </c>
      <c r="AB37" s="212">
        <f t="shared" si="12"/>
        <v>0</v>
      </c>
      <c r="AC37" s="212">
        <f t="shared" si="13"/>
        <v>0</v>
      </c>
      <c r="AD37" s="212">
        <f t="shared" si="13"/>
        <v>0</v>
      </c>
      <c r="AE37" s="212">
        <f t="shared" si="13"/>
        <v>0</v>
      </c>
      <c r="AF37" s="212">
        <f t="shared" si="13"/>
        <v>0</v>
      </c>
      <c r="AG37" s="212">
        <f t="shared" si="13"/>
        <v>0</v>
      </c>
      <c r="AH37" s="212">
        <f t="shared" si="13"/>
        <v>0</v>
      </c>
      <c r="AI37" s="193">
        <f t="shared" si="13"/>
        <v>0</v>
      </c>
      <c r="AJ37" s="275">
        <f t="shared" si="13"/>
        <v>0</v>
      </c>
      <c r="AK37" s="212">
        <f t="shared" si="13"/>
        <v>0</v>
      </c>
      <c r="AL37" s="274">
        <f t="shared" si="13"/>
        <v>0</v>
      </c>
      <c r="AN37" s="214">
        <v>1327</v>
      </c>
      <c r="AO37" s="197" t="s">
        <v>759</v>
      </c>
      <c r="AP37" s="237">
        <f>INDEX(א1!$C$10:$H$261,MATCH('אזורים סטטיסטיים עירוני 2008'!AO37,א1!$D$10:$D$261,0),6)</f>
        <v>2</v>
      </c>
      <c r="AQ37" s="269">
        <f t="shared" si="14"/>
        <v>0</v>
      </c>
      <c r="AR37" s="269">
        <f t="shared" si="14"/>
        <v>3099.8130000000001</v>
      </c>
      <c r="AS37" s="269">
        <f t="shared" si="14"/>
        <v>5448.1540000000005</v>
      </c>
      <c r="AT37" s="269">
        <f t="shared" si="14"/>
        <v>0</v>
      </c>
      <c r="AU37" s="269">
        <f t="shared" si="14"/>
        <v>4050.4459999999995</v>
      </c>
      <c r="AV37" s="269">
        <f t="shared" si="14"/>
        <v>0</v>
      </c>
      <c r="AW37" s="269">
        <f t="shared" si="14"/>
        <v>0</v>
      </c>
      <c r="AX37" s="269">
        <f t="shared" si="14"/>
        <v>0</v>
      </c>
      <c r="AY37" s="269">
        <f t="shared" si="14"/>
        <v>0</v>
      </c>
      <c r="AZ37" s="269">
        <f t="shared" si="14"/>
        <v>0</v>
      </c>
      <c r="BA37" s="269">
        <f t="shared" si="15"/>
        <v>0</v>
      </c>
      <c r="BB37" s="269">
        <f t="shared" si="15"/>
        <v>0</v>
      </c>
      <c r="BC37" s="269">
        <f t="shared" si="15"/>
        <v>0</v>
      </c>
      <c r="BD37" s="269">
        <f t="shared" si="15"/>
        <v>0</v>
      </c>
      <c r="BE37" s="269">
        <f t="shared" si="15"/>
        <v>0</v>
      </c>
      <c r="BF37" s="269">
        <f t="shared" si="15"/>
        <v>0</v>
      </c>
      <c r="BG37" s="269">
        <f t="shared" si="15"/>
        <v>0</v>
      </c>
      <c r="BH37" s="269">
        <f t="shared" si="15"/>
        <v>0</v>
      </c>
      <c r="BI37" s="269">
        <f t="shared" si="15"/>
        <v>0</v>
      </c>
      <c r="BJ37" s="269">
        <f t="shared" si="15"/>
        <v>0</v>
      </c>
    </row>
    <row r="38" spans="2:62" s="182" customFormat="1" x14ac:dyDescent="0.2">
      <c r="B38" s="238">
        <v>70</v>
      </c>
      <c r="C38" s="237" t="s">
        <v>308</v>
      </c>
      <c r="D38" s="189">
        <v>212</v>
      </c>
      <c r="E38" s="236" t="s">
        <v>144</v>
      </c>
      <c r="F38" s="235">
        <v>6186.2169999999978</v>
      </c>
      <c r="G38" s="234">
        <v>-1.8364173298672406</v>
      </c>
      <c r="H38" s="233">
        <v>32</v>
      </c>
      <c r="I38" s="232">
        <v>2</v>
      </c>
      <c r="J38" s="231" t="s">
        <v>307</v>
      </c>
      <c r="K38" s="183"/>
      <c r="P38" s="214">
        <v>520</v>
      </c>
      <c r="Q38" s="197" t="s">
        <v>778</v>
      </c>
      <c r="R38" s="237">
        <f>INDEX(א1!$C$10:$H$261,MATCH('אזורים סטטיסטיים עירוני 2008'!Q38,א1!$D$10:$D$261,0),6)</f>
        <v>2</v>
      </c>
      <c r="S38" s="275">
        <f t="shared" si="12"/>
        <v>0</v>
      </c>
      <c r="T38" s="212">
        <f t="shared" si="12"/>
        <v>0</v>
      </c>
      <c r="U38" s="274">
        <f t="shared" si="12"/>
        <v>0</v>
      </c>
      <c r="V38" s="275">
        <f t="shared" si="12"/>
        <v>1</v>
      </c>
      <c r="W38" s="212">
        <f t="shared" si="12"/>
        <v>0</v>
      </c>
      <c r="X38" s="274">
        <f t="shared" si="12"/>
        <v>0</v>
      </c>
      <c r="Y38" s="212">
        <f t="shared" si="12"/>
        <v>0</v>
      </c>
      <c r="Z38" s="212">
        <f t="shared" si="12"/>
        <v>0</v>
      </c>
      <c r="AA38" s="212">
        <f t="shared" si="12"/>
        <v>0</v>
      </c>
      <c r="AB38" s="212">
        <f t="shared" si="12"/>
        <v>0</v>
      </c>
      <c r="AC38" s="212">
        <f t="shared" si="13"/>
        <v>0</v>
      </c>
      <c r="AD38" s="212">
        <f t="shared" si="13"/>
        <v>0</v>
      </c>
      <c r="AE38" s="212">
        <f t="shared" si="13"/>
        <v>0</v>
      </c>
      <c r="AF38" s="212">
        <f t="shared" si="13"/>
        <v>0</v>
      </c>
      <c r="AG38" s="212">
        <f t="shared" si="13"/>
        <v>0</v>
      </c>
      <c r="AH38" s="212">
        <f t="shared" si="13"/>
        <v>0</v>
      </c>
      <c r="AI38" s="193">
        <f t="shared" si="13"/>
        <v>0</v>
      </c>
      <c r="AJ38" s="275">
        <f t="shared" si="13"/>
        <v>0</v>
      </c>
      <c r="AK38" s="212">
        <f t="shared" si="13"/>
        <v>0</v>
      </c>
      <c r="AL38" s="274">
        <f t="shared" si="13"/>
        <v>0</v>
      </c>
      <c r="AN38" s="214">
        <v>520</v>
      </c>
      <c r="AO38" s="197" t="s">
        <v>778</v>
      </c>
      <c r="AP38" s="237">
        <f>INDEX(א1!$C$10:$H$261,MATCH('אזורים סטטיסטיים עירוני 2008'!AO38,א1!$D$10:$D$261,0),6)</f>
        <v>2</v>
      </c>
      <c r="AQ38" s="269">
        <f t="shared" si="14"/>
        <v>0</v>
      </c>
      <c r="AR38" s="269">
        <f t="shared" si="14"/>
        <v>0</v>
      </c>
      <c r="AS38" s="269">
        <f t="shared" si="14"/>
        <v>0</v>
      </c>
      <c r="AT38" s="269">
        <f t="shared" si="14"/>
        <v>6910.7269999999917</v>
      </c>
      <c r="AU38" s="269">
        <f t="shared" si="14"/>
        <v>0</v>
      </c>
      <c r="AV38" s="269">
        <f t="shared" si="14"/>
        <v>0</v>
      </c>
      <c r="AW38" s="269">
        <f t="shared" si="14"/>
        <v>0</v>
      </c>
      <c r="AX38" s="269">
        <f t="shared" si="14"/>
        <v>0</v>
      </c>
      <c r="AY38" s="269">
        <f t="shared" si="14"/>
        <v>0</v>
      </c>
      <c r="AZ38" s="269">
        <f t="shared" si="14"/>
        <v>0</v>
      </c>
      <c r="BA38" s="269">
        <f t="shared" si="15"/>
        <v>0</v>
      </c>
      <c r="BB38" s="269">
        <f t="shared" si="15"/>
        <v>0</v>
      </c>
      <c r="BC38" s="269">
        <f t="shared" si="15"/>
        <v>0</v>
      </c>
      <c r="BD38" s="269">
        <f t="shared" si="15"/>
        <v>0</v>
      </c>
      <c r="BE38" s="269">
        <f t="shared" si="15"/>
        <v>0</v>
      </c>
      <c r="BF38" s="269">
        <f t="shared" si="15"/>
        <v>0</v>
      </c>
      <c r="BG38" s="269">
        <f t="shared" si="15"/>
        <v>0</v>
      </c>
      <c r="BH38" s="269">
        <f t="shared" si="15"/>
        <v>0</v>
      </c>
      <c r="BI38" s="269">
        <f t="shared" si="15"/>
        <v>0</v>
      </c>
      <c r="BJ38" s="269">
        <f t="shared" si="15"/>
        <v>0</v>
      </c>
    </row>
    <row r="39" spans="2:62" s="182" customFormat="1" x14ac:dyDescent="0.2">
      <c r="B39" s="214">
        <v>1327</v>
      </c>
      <c r="C39" s="197" t="s">
        <v>759</v>
      </c>
      <c r="D39" s="189">
        <v>3</v>
      </c>
      <c r="E39" s="189" t="s">
        <v>87</v>
      </c>
      <c r="F39" s="196">
        <v>3099.8130000000001</v>
      </c>
      <c r="G39" s="213">
        <v>-1.8329904337176026</v>
      </c>
      <c r="H39" s="194">
        <v>33</v>
      </c>
      <c r="I39" s="212">
        <v>2</v>
      </c>
      <c r="J39" s="211" t="s">
        <v>758</v>
      </c>
      <c r="K39" s="183"/>
      <c r="P39" s="222">
        <v>522</v>
      </c>
      <c r="Q39" s="221" t="s">
        <v>822</v>
      </c>
      <c r="R39" s="237">
        <f>INDEX(א1!$C$10:$H$261,MATCH('אזורים סטטיסטיים עירוני 2008'!Q39,א1!$D$10:$D$261,0),6)</f>
        <v>2</v>
      </c>
      <c r="S39" s="275">
        <f t="shared" si="12"/>
        <v>0</v>
      </c>
      <c r="T39" s="212">
        <f t="shared" si="12"/>
        <v>0</v>
      </c>
      <c r="U39" s="274">
        <f t="shared" si="12"/>
        <v>3</v>
      </c>
      <c r="V39" s="275">
        <f t="shared" si="12"/>
        <v>1</v>
      </c>
      <c r="W39" s="212">
        <f t="shared" si="12"/>
        <v>0</v>
      </c>
      <c r="X39" s="274">
        <f t="shared" si="12"/>
        <v>0</v>
      </c>
      <c r="Y39" s="212">
        <f t="shared" si="12"/>
        <v>0</v>
      </c>
      <c r="Z39" s="212">
        <f t="shared" si="12"/>
        <v>0</v>
      </c>
      <c r="AA39" s="212">
        <f t="shared" si="12"/>
        <v>0</v>
      </c>
      <c r="AB39" s="212">
        <f t="shared" si="12"/>
        <v>0</v>
      </c>
      <c r="AC39" s="212">
        <f t="shared" si="13"/>
        <v>0</v>
      </c>
      <c r="AD39" s="212">
        <f t="shared" si="13"/>
        <v>0</v>
      </c>
      <c r="AE39" s="212">
        <f t="shared" si="13"/>
        <v>0</v>
      </c>
      <c r="AF39" s="212">
        <f t="shared" si="13"/>
        <v>0</v>
      </c>
      <c r="AG39" s="212">
        <f t="shared" si="13"/>
        <v>0</v>
      </c>
      <c r="AH39" s="212">
        <f t="shared" si="13"/>
        <v>0</v>
      </c>
      <c r="AI39" s="193">
        <f t="shared" si="13"/>
        <v>0</v>
      </c>
      <c r="AJ39" s="275">
        <f t="shared" si="13"/>
        <v>0</v>
      </c>
      <c r="AK39" s="212">
        <f t="shared" si="13"/>
        <v>0</v>
      </c>
      <c r="AL39" s="274">
        <f t="shared" si="13"/>
        <v>0</v>
      </c>
      <c r="AN39" s="222">
        <v>522</v>
      </c>
      <c r="AO39" s="221" t="s">
        <v>822</v>
      </c>
      <c r="AP39" s="237">
        <f>INDEX(א1!$C$10:$H$261,MATCH('אזורים סטטיסטיים עירוני 2008'!AO39,א1!$D$10:$D$261,0),6)</f>
        <v>2</v>
      </c>
      <c r="AQ39" s="269">
        <f t="shared" si="14"/>
        <v>0</v>
      </c>
      <c r="AR39" s="269">
        <f t="shared" si="14"/>
        <v>0</v>
      </c>
      <c r="AS39" s="269">
        <f t="shared" si="14"/>
        <v>7746.0179999999982</v>
      </c>
      <c r="AT39" s="269">
        <f t="shared" si="14"/>
        <v>2745.286000000001</v>
      </c>
      <c r="AU39" s="269">
        <f t="shared" si="14"/>
        <v>0</v>
      </c>
      <c r="AV39" s="269">
        <f t="shared" si="14"/>
        <v>0</v>
      </c>
      <c r="AW39" s="269">
        <f t="shared" si="14"/>
        <v>0</v>
      </c>
      <c r="AX39" s="269">
        <f t="shared" si="14"/>
        <v>0</v>
      </c>
      <c r="AY39" s="269">
        <f t="shared" si="14"/>
        <v>0</v>
      </c>
      <c r="AZ39" s="269">
        <f t="shared" si="14"/>
        <v>0</v>
      </c>
      <c r="BA39" s="269">
        <f t="shared" si="15"/>
        <v>0</v>
      </c>
      <c r="BB39" s="269">
        <f t="shared" si="15"/>
        <v>0</v>
      </c>
      <c r="BC39" s="269">
        <f t="shared" si="15"/>
        <v>0</v>
      </c>
      <c r="BD39" s="269">
        <f t="shared" si="15"/>
        <v>0</v>
      </c>
      <c r="BE39" s="269">
        <f t="shared" si="15"/>
        <v>0</v>
      </c>
      <c r="BF39" s="269">
        <f t="shared" si="15"/>
        <v>0</v>
      </c>
      <c r="BG39" s="269">
        <f t="shared" si="15"/>
        <v>0</v>
      </c>
      <c r="BH39" s="269">
        <f t="shared" si="15"/>
        <v>0</v>
      </c>
      <c r="BI39" s="269">
        <f t="shared" si="15"/>
        <v>0</v>
      </c>
      <c r="BJ39" s="269">
        <f t="shared" si="15"/>
        <v>0</v>
      </c>
    </row>
    <row r="40" spans="2:62" s="182" customFormat="1" x14ac:dyDescent="0.2">
      <c r="B40" s="222">
        <v>1161</v>
      </c>
      <c r="C40" s="221" t="s">
        <v>738</v>
      </c>
      <c r="D40" s="220">
        <v>4</v>
      </c>
      <c r="E40" s="220" t="s">
        <v>168</v>
      </c>
      <c r="F40" s="219">
        <v>6911.1739999999982</v>
      </c>
      <c r="G40" s="218">
        <v>-1.8277853822800165</v>
      </c>
      <c r="H40" s="217">
        <v>34</v>
      </c>
      <c r="I40" s="216">
        <v>2</v>
      </c>
      <c r="J40" s="215" t="s">
        <v>737</v>
      </c>
      <c r="K40" s="183"/>
      <c r="P40" s="214">
        <v>7500</v>
      </c>
      <c r="Q40" s="197" t="s">
        <v>683</v>
      </c>
      <c r="R40" s="237">
        <f>INDEX(א1!$C$10:$H$261,MATCH('אזורים סטטיסטיים עירוני 2008'!Q40,א1!$D$10:$D$261,0),6)</f>
        <v>2</v>
      </c>
      <c r="S40" s="275">
        <f t="shared" si="12"/>
        <v>0</v>
      </c>
      <c r="T40" s="212">
        <f t="shared" si="12"/>
        <v>0</v>
      </c>
      <c r="U40" s="274">
        <f t="shared" si="12"/>
        <v>0</v>
      </c>
      <c r="V40" s="275">
        <f t="shared" si="12"/>
        <v>4</v>
      </c>
      <c r="W40" s="212">
        <f t="shared" si="12"/>
        <v>2</v>
      </c>
      <c r="X40" s="274">
        <f t="shared" si="12"/>
        <v>1</v>
      </c>
      <c r="Y40" s="212">
        <f t="shared" si="12"/>
        <v>0</v>
      </c>
      <c r="Z40" s="212">
        <f t="shared" si="12"/>
        <v>0</v>
      </c>
      <c r="AA40" s="212">
        <f t="shared" si="12"/>
        <v>0</v>
      </c>
      <c r="AB40" s="212">
        <f t="shared" si="12"/>
        <v>0</v>
      </c>
      <c r="AC40" s="212">
        <f t="shared" si="13"/>
        <v>0</v>
      </c>
      <c r="AD40" s="212">
        <f t="shared" si="13"/>
        <v>0</v>
      </c>
      <c r="AE40" s="212">
        <f t="shared" si="13"/>
        <v>0</v>
      </c>
      <c r="AF40" s="212">
        <f t="shared" si="13"/>
        <v>0</v>
      </c>
      <c r="AG40" s="212">
        <f t="shared" si="13"/>
        <v>0</v>
      </c>
      <c r="AH40" s="212">
        <f t="shared" si="13"/>
        <v>0</v>
      </c>
      <c r="AI40" s="193">
        <f t="shared" si="13"/>
        <v>0</v>
      </c>
      <c r="AJ40" s="275">
        <f t="shared" si="13"/>
        <v>0</v>
      </c>
      <c r="AK40" s="212">
        <f t="shared" si="13"/>
        <v>0</v>
      </c>
      <c r="AL40" s="274">
        <f t="shared" si="13"/>
        <v>0</v>
      </c>
      <c r="AN40" s="214">
        <v>7500</v>
      </c>
      <c r="AO40" s="197" t="s">
        <v>683</v>
      </c>
      <c r="AP40" s="237">
        <f>INDEX(א1!$C$10:$H$261,MATCH('אזורים סטטיסטיים עירוני 2008'!AO40,א1!$D$10:$D$261,0),6)</f>
        <v>2</v>
      </c>
      <c r="AQ40" s="269">
        <f t="shared" si="14"/>
        <v>0</v>
      </c>
      <c r="AR40" s="269">
        <f t="shared" si="14"/>
        <v>0</v>
      </c>
      <c r="AS40" s="269">
        <f t="shared" si="14"/>
        <v>0</v>
      </c>
      <c r="AT40" s="269">
        <f t="shared" si="14"/>
        <v>16024.739000000001</v>
      </c>
      <c r="AU40" s="269">
        <f t="shared" si="14"/>
        <v>6167.2559999999994</v>
      </c>
      <c r="AV40" s="269">
        <f t="shared" si="14"/>
        <v>2892.95</v>
      </c>
      <c r="AW40" s="269">
        <f t="shared" si="14"/>
        <v>0</v>
      </c>
      <c r="AX40" s="269">
        <f t="shared" si="14"/>
        <v>0</v>
      </c>
      <c r="AY40" s="269">
        <f t="shared" si="14"/>
        <v>0</v>
      </c>
      <c r="AZ40" s="269">
        <f t="shared" si="14"/>
        <v>0</v>
      </c>
      <c r="BA40" s="269">
        <f t="shared" si="15"/>
        <v>0</v>
      </c>
      <c r="BB40" s="269">
        <f t="shared" si="15"/>
        <v>0</v>
      </c>
      <c r="BC40" s="269">
        <f t="shared" si="15"/>
        <v>0</v>
      </c>
      <c r="BD40" s="269">
        <f t="shared" si="15"/>
        <v>0</v>
      </c>
      <c r="BE40" s="269">
        <f t="shared" si="15"/>
        <v>0</v>
      </c>
      <c r="BF40" s="269">
        <f t="shared" si="15"/>
        <v>0</v>
      </c>
      <c r="BG40" s="269">
        <f t="shared" si="15"/>
        <v>0</v>
      </c>
      <c r="BH40" s="269">
        <f t="shared" si="15"/>
        <v>0</v>
      </c>
      <c r="BI40" s="269">
        <f t="shared" si="15"/>
        <v>0</v>
      </c>
      <c r="BJ40" s="269">
        <f t="shared" si="15"/>
        <v>0</v>
      </c>
    </row>
    <row r="41" spans="2:62" s="182" customFormat="1" x14ac:dyDescent="0.2">
      <c r="B41" s="214">
        <v>3000</v>
      </c>
      <c r="C41" s="197" t="s">
        <v>660</v>
      </c>
      <c r="D41" s="189">
        <v>2811</v>
      </c>
      <c r="E41" s="189" t="s">
        <v>858</v>
      </c>
      <c r="F41" s="196">
        <v>11936.978999999999</v>
      </c>
      <c r="G41" s="213">
        <v>-1.7954279186423041</v>
      </c>
      <c r="H41" s="194">
        <v>35</v>
      </c>
      <c r="I41" s="212">
        <v>3</v>
      </c>
      <c r="J41" s="211" t="s">
        <v>658</v>
      </c>
      <c r="K41" s="183"/>
      <c r="P41" s="214">
        <v>511</v>
      </c>
      <c r="Q41" s="197" t="s">
        <v>797</v>
      </c>
      <c r="R41" s="237">
        <f>INDEX(א1!$C$10:$H$261,MATCH('אזורים סטטיסטיים עירוני 2008'!Q41,א1!$D$10:$D$261,0),6)</f>
        <v>2</v>
      </c>
      <c r="S41" s="275">
        <f t="shared" si="12"/>
        <v>0</v>
      </c>
      <c r="T41" s="212">
        <f t="shared" si="12"/>
        <v>0</v>
      </c>
      <c r="U41" s="274">
        <f t="shared" si="12"/>
        <v>0</v>
      </c>
      <c r="V41" s="275">
        <f t="shared" si="12"/>
        <v>1</v>
      </c>
      <c r="W41" s="212">
        <f t="shared" si="12"/>
        <v>0</v>
      </c>
      <c r="X41" s="274">
        <f t="shared" si="12"/>
        <v>0</v>
      </c>
      <c r="Y41" s="212">
        <f t="shared" si="12"/>
        <v>0</v>
      </c>
      <c r="Z41" s="212">
        <f t="shared" si="12"/>
        <v>0</v>
      </c>
      <c r="AA41" s="212">
        <f t="shared" si="12"/>
        <v>0</v>
      </c>
      <c r="AB41" s="212">
        <f t="shared" si="12"/>
        <v>0</v>
      </c>
      <c r="AC41" s="212">
        <f t="shared" si="13"/>
        <v>0</v>
      </c>
      <c r="AD41" s="212">
        <f t="shared" si="13"/>
        <v>0</v>
      </c>
      <c r="AE41" s="212">
        <f t="shared" si="13"/>
        <v>0</v>
      </c>
      <c r="AF41" s="212">
        <f t="shared" si="13"/>
        <v>0</v>
      </c>
      <c r="AG41" s="212">
        <f t="shared" si="13"/>
        <v>0</v>
      </c>
      <c r="AH41" s="212">
        <f t="shared" si="13"/>
        <v>0</v>
      </c>
      <c r="AI41" s="193">
        <f t="shared" si="13"/>
        <v>0</v>
      </c>
      <c r="AJ41" s="275">
        <f t="shared" si="13"/>
        <v>0</v>
      </c>
      <c r="AK41" s="212">
        <f t="shared" si="13"/>
        <v>0</v>
      </c>
      <c r="AL41" s="274">
        <f t="shared" si="13"/>
        <v>0</v>
      </c>
      <c r="AN41" s="214">
        <v>511</v>
      </c>
      <c r="AO41" s="197" t="s">
        <v>797</v>
      </c>
      <c r="AP41" s="237">
        <f>INDEX(א1!$C$10:$H$261,MATCH('אזורים סטטיסטיים עירוני 2008'!AO41,א1!$D$10:$D$261,0),6)</f>
        <v>2</v>
      </c>
      <c r="AQ41" s="269">
        <f t="shared" si="14"/>
        <v>0</v>
      </c>
      <c r="AR41" s="269">
        <f t="shared" si="14"/>
        <v>0</v>
      </c>
      <c r="AS41" s="269">
        <f t="shared" si="14"/>
        <v>0</v>
      </c>
      <c r="AT41" s="269">
        <f t="shared" si="14"/>
        <v>6748.2830000000013</v>
      </c>
      <c r="AU41" s="269">
        <f t="shared" si="14"/>
        <v>0</v>
      </c>
      <c r="AV41" s="269">
        <f t="shared" si="14"/>
        <v>0</v>
      </c>
      <c r="AW41" s="269">
        <f t="shared" si="14"/>
        <v>0</v>
      </c>
      <c r="AX41" s="269">
        <f t="shared" si="14"/>
        <v>0</v>
      </c>
      <c r="AY41" s="269">
        <f t="shared" si="14"/>
        <v>0</v>
      </c>
      <c r="AZ41" s="269">
        <f t="shared" si="14"/>
        <v>0</v>
      </c>
      <c r="BA41" s="269">
        <f t="shared" si="15"/>
        <v>0</v>
      </c>
      <c r="BB41" s="269">
        <f t="shared" si="15"/>
        <v>0</v>
      </c>
      <c r="BC41" s="269">
        <f t="shared" si="15"/>
        <v>0</v>
      </c>
      <c r="BD41" s="269">
        <f t="shared" si="15"/>
        <v>0</v>
      </c>
      <c r="BE41" s="269">
        <f t="shared" si="15"/>
        <v>0</v>
      </c>
      <c r="BF41" s="269">
        <f t="shared" si="15"/>
        <v>0</v>
      </c>
      <c r="BG41" s="269">
        <f t="shared" si="15"/>
        <v>0</v>
      </c>
      <c r="BH41" s="269">
        <f t="shared" si="15"/>
        <v>0</v>
      </c>
      <c r="BI41" s="269">
        <f t="shared" si="15"/>
        <v>0</v>
      </c>
      <c r="BJ41" s="269">
        <f t="shared" si="15"/>
        <v>0</v>
      </c>
    </row>
    <row r="42" spans="2:62" s="182" customFormat="1" x14ac:dyDescent="0.2">
      <c r="B42" s="214">
        <v>531</v>
      </c>
      <c r="C42" s="197" t="s">
        <v>709</v>
      </c>
      <c r="D42" s="189">
        <v>4</v>
      </c>
      <c r="E42" s="189" t="s">
        <v>168</v>
      </c>
      <c r="F42" s="196">
        <v>4446.99</v>
      </c>
      <c r="G42" s="213">
        <v>-1.7928417255518323</v>
      </c>
      <c r="H42" s="194">
        <v>36</v>
      </c>
      <c r="I42" s="212">
        <v>3</v>
      </c>
      <c r="J42" s="211" t="s">
        <v>708</v>
      </c>
      <c r="K42" s="183"/>
      <c r="P42" s="214">
        <v>532</v>
      </c>
      <c r="Q42" s="197" t="s">
        <v>746</v>
      </c>
      <c r="R42" s="237">
        <f>INDEX(א1!$C$10:$H$261,MATCH('אזורים סטטיסטיים עירוני 2008'!Q42,א1!$D$10:$D$261,0),6)</f>
        <v>2</v>
      </c>
      <c r="S42" s="275">
        <f t="shared" si="12"/>
        <v>0</v>
      </c>
      <c r="T42" s="212">
        <f t="shared" si="12"/>
        <v>0</v>
      </c>
      <c r="U42" s="274">
        <f t="shared" si="12"/>
        <v>0</v>
      </c>
      <c r="V42" s="275">
        <f t="shared" si="12"/>
        <v>1</v>
      </c>
      <c r="W42" s="212">
        <f t="shared" si="12"/>
        <v>2</v>
      </c>
      <c r="X42" s="274">
        <f t="shared" si="12"/>
        <v>0</v>
      </c>
      <c r="Y42" s="212">
        <f t="shared" si="12"/>
        <v>0</v>
      </c>
      <c r="Z42" s="212">
        <f t="shared" si="12"/>
        <v>0</v>
      </c>
      <c r="AA42" s="212">
        <f t="shared" si="12"/>
        <v>0</v>
      </c>
      <c r="AB42" s="212">
        <f t="shared" si="12"/>
        <v>0</v>
      </c>
      <c r="AC42" s="212">
        <f t="shared" si="13"/>
        <v>0</v>
      </c>
      <c r="AD42" s="212">
        <f t="shared" si="13"/>
        <v>0</v>
      </c>
      <c r="AE42" s="212">
        <f t="shared" si="13"/>
        <v>0</v>
      </c>
      <c r="AF42" s="212">
        <f t="shared" si="13"/>
        <v>0</v>
      </c>
      <c r="AG42" s="212">
        <f t="shared" si="13"/>
        <v>0</v>
      </c>
      <c r="AH42" s="212">
        <f t="shared" si="13"/>
        <v>0</v>
      </c>
      <c r="AI42" s="193">
        <f t="shared" si="13"/>
        <v>0</v>
      </c>
      <c r="AJ42" s="275">
        <f t="shared" si="13"/>
        <v>0</v>
      </c>
      <c r="AK42" s="212">
        <f t="shared" si="13"/>
        <v>0</v>
      </c>
      <c r="AL42" s="274">
        <f t="shared" si="13"/>
        <v>0</v>
      </c>
      <c r="AN42" s="214">
        <v>532</v>
      </c>
      <c r="AO42" s="197" t="s">
        <v>746</v>
      </c>
      <c r="AP42" s="237">
        <f>INDEX(א1!$C$10:$H$261,MATCH('אזורים סטטיסטיים עירוני 2008'!AO42,א1!$D$10:$D$261,0),6)</f>
        <v>2</v>
      </c>
      <c r="AQ42" s="269">
        <f t="shared" si="14"/>
        <v>0</v>
      </c>
      <c r="AR42" s="269">
        <f t="shared" si="14"/>
        <v>0</v>
      </c>
      <c r="AS42" s="269">
        <f t="shared" si="14"/>
        <v>0</v>
      </c>
      <c r="AT42" s="269">
        <f t="shared" si="14"/>
        <v>2743.86</v>
      </c>
      <c r="AU42" s="269">
        <f t="shared" si="14"/>
        <v>8202.0869999999995</v>
      </c>
      <c r="AV42" s="269">
        <f t="shared" si="14"/>
        <v>0</v>
      </c>
      <c r="AW42" s="269">
        <f t="shared" si="14"/>
        <v>0</v>
      </c>
      <c r="AX42" s="269">
        <f t="shared" si="14"/>
        <v>0</v>
      </c>
      <c r="AY42" s="269">
        <f t="shared" si="14"/>
        <v>0</v>
      </c>
      <c r="AZ42" s="269">
        <f t="shared" si="14"/>
        <v>0</v>
      </c>
      <c r="BA42" s="269">
        <f t="shared" si="15"/>
        <v>0</v>
      </c>
      <c r="BB42" s="269">
        <f t="shared" si="15"/>
        <v>0</v>
      </c>
      <c r="BC42" s="269">
        <f t="shared" si="15"/>
        <v>0</v>
      </c>
      <c r="BD42" s="269">
        <f t="shared" si="15"/>
        <v>0</v>
      </c>
      <c r="BE42" s="269">
        <f t="shared" si="15"/>
        <v>0</v>
      </c>
      <c r="BF42" s="269">
        <f t="shared" si="15"/>
        <v>0</v>
      </c>
      <c r="BG42" s="269">
        <f t="shared" si="15"/>
        <v>0</v>
      </c>
      <c r="BH42" s="269">
        <f t="shared" si="15"/>
        <v>0</v>
      </c>
      <c r="BI42" s="269">
        <f t="shared" si="15"/>
        <v>0</v>
      </c>
      <c r="BJ42" s="269">
        <f t="shared" si="15"/>
        <v>0</v>
      </c>
    </row>
    <row r="43" spans="2:62" s="182" customFormat="1" x14ac:dyDescent="0.2">
      <c r="B43" s="214">
        <v>7600</v>
      </c>
      <c r="C43" s="197" t="s">
        <v>552</v>
      </c>
      <c r="D43" s="189">
        <v>33</v>
      </c>
      <c r="E43" s="189" t="s">
        <v>27</v>
      </c>
      <c r="F43" s="196">
        <v>3548.2919999999999</v>
      </c>
      <c r="G43" s="213">
        <v>-1.7846689208178095</v>
      </c>
      <c r="H43" s="194">
        <v>37</v>
      </c>
      <c r="I43" s="212">
        <v>3</v>
      </c>
      <c r="J43" s="211" t="s">
        <v>551</v>
      </c>
      <c r="K43" s="183"/>
      <c r="P43" s="214">
        <v>4502</v>
      </c>
      <c r="Q43" s="197" t="s">
        <v>826</v>
      </c>
      <c r="R43" s="237">
        <f>INDEX(א1!$C$10:$H$261,MATCH('אזורים סטטיסטיים עירוני 2008'!Q43,א1!$D$10:$D$261,0),6)</f>
        <v>2</v>
      </c>
      <c r="S43" s="275">
        <f t="shared" si="12"/>
        <v>0</v>
      </c>
      <c r="T43" s="212">
        <f t="shared" si="12"/>
        <v>0</v>
      </c>
      <c r="U43" s="274">
        <f t="shared" si="12"/>
        <v>0</v>
      </c>
      <c r="V43" s="275">
        <f t="shared" si="12"/>
        <v>1</v>
      </c>
      <c r="W43" s="212">
        <f t="shared" si="12"/>
        <v>0</v>
      </c>
      <c r="X43" s="274">
        <f t="shared" si="12"/>
        <v>0</v>
      </c>
      <c r="Y43" s="212">
        <f t="shared" si="12"/>
        <v>0</v>
      </c>
      <c r="Z43" s="212">
        <f t="shared" si="12"/>
        <v>0</v>
      </c>
      <c r="AA43" s="212">
        <f t="shared" si="12"/>
        <v>0</v>
      </c>
      <c r="AB43" s="212">
        <f t="shared" si="12"/>
        <v>0</v>
      </c>
      <c r="AC43" s="212">
        <f t="shared" si="13"/>
        <v>0</v>
      </c>
      <c r="AD43" s="212">
        <f t="shared" si="13"/>
        <v>0</v>
      </c>
      <c r="AE43" s="212">
        <f t="shared" si="13"/>
        <v>0</v>
      </c>
      <c r="AF43" s="212">
        <f t="shared" si="13"/>
        <v>0</v>
      </c>
      <c r="AG43" s="212">
        <f t="shared" si="13"/>
        <v>0</v>
      </c>
      <c r="AH43" s="212">
        <f t="shared" si="13"/>
        <v>0</v>
      </c>
      <c r="AI43" s="193">
        <f t="shared" si="13"/>
        <v>0</v>
      </c>
      <c r="AJ43" s="275">
        <f t="shared" si="13"/>
        <v>0</v>
      </c>
      <c r="AK43" s="212">
        <f t="shared" si="13"/>
        <v>0</v>
      </c>
      <c r="AL43" s="274">
        <f t="shared" si="13"/>
        <v>0</v>
      </c>
      <c r="AN43" s="214">
        <v>4502</v>
      </c>
      <c r="AO43" s="197" t="s">
        <v>826</v>
      </c>
      <c r="AP43" s="237">
        <f>INDEX(א1!$C$10:$H$261,MATCH('אזורים סטטיסטיים עירוני 2008'!AO43,א1!$D$10:$D$261,0),6)</f>
        <v>2</v>
      </c>
      <c r="AQ43" s="269">
        <f t="shared" si="14"/>
        <v>0</v>
      </c>
      <c r="AR43" s="269">
        <f t="shared" si="14"/>
        <v>0</v>
      </c>
      <c r="AS43" s="269">
        <f t="shared" si="14"/>
        <v>0</v>
      </c>
      <c r="AT43" s="269">
        <f t="shared" si="14"/>
        <v>1694.55</v>
      </c>
      <c r="AU43" s="269">
        <f t="shared" si="14"/>
        <v>0</v>
      </c>
      <c r="AV43" s="269">
        <f t="shared" si="14"/>
        <v>0</v>
      </c>
      <c r="AW43" s="269">
        <f t="shared" si="14"/>
        <v>0</v>
      </c>
      <c r="AX43" s="269">
        <f t="shared" si="14"/>
        <v>0</v>
      </c>
      <c r="AY43" s="269">
        <f t="shared" si="14"/>
        <v>0</v>
      </c>
      <c r="AZ43" s="269">
        <f t="shared" si="14"/>
        <v>0</v>
      </c>
      <c r="BA43" s="269">
        <f t="shared" si="15"/>
        <v>0</v>
      </c>
      <c r="BB43" s="269">
        <f t="shared" si="15"/>
        <v>0</v>
      </c>
      <c r="BC43" s="269">
        <f t="shared" si="15"/>
        <v>0</v>
      </c>
      <c r="BD43" s="269">
        <f t="shared" si="15"/>
        <v>0</v>
      </c>
      <c r="BE43" s="269">
        <f t="shared" si="15"/>
        <v>0</v>
      </c>
      <c r="BF43" s="269">
        <f t="shared" si="15"/>
        <v>0</v>
      </c>
      <c r="BG43" s="269">
        <f t="shared" si="15"/>
        <v>0</v>
      </c>
      <c r="BH43" s="269">
        <f t="shared" si="15"/>
        <v>0</v>
      </c>
      <c r="BI43" s="269">
        <f t="shared" si="15"/>
        <v>0</v>
      </c>
      <c r="BJ43" s="269">
        <f t="shared" si="15"/>
        <v>0</v>
      </c>
    </row>
    <row r="44" spans="2:62" s="182" customFormat="1" x14ac:dyDescent="0.2">
      <c r="B44" s="238">
        <v>2710</v>
      </c>
      <c r="C44" s="237" t="s">
        <v>765</v>
      </c>
      <c r="D44" s="189">
        <v>22</v>
      </c>
      <c r="E44" s="236" t="s">
        <v>50</v>
      </c>
      <c r="F44" s="235">
        <v>4215.9629999999988</v>
      </c>
      <c r="G44" s="234">
        <v>-1.7835356392686916</v>
      </c>
      <c r="H44" s="233">
        <v>38</v>
      </c>
      <c r="I44" s="232">
        <v>3</v>
      </c>
      <c r="J44" s="231" t="s">
        <v>763</v>
      </c>
      <c r="K44" s="183"/>
      <c r="P44" s="214">
        <v>3660</v>
      </c>
      <c r="Q44" s="197" t="s">
        <v>795</v>
      </c>
      <c r="R44" s="237">
        <f>INDEX(א1!$C$10:$H$261,MATCH('אזורים סטטיסטיים עירוני 2008'!Q44,א1!$D$10:$D$261,0),6)</f>
        <v>2</v>
      </c>
      <c r="S44" s="275">
        <f t="shared" si="12"/>
        <v>0</v>
      </c>
      <c r="T44" s="212">
        <f t="shared" si="12"/>
        <v>0</v>
      </c>
      <c r="U44" s="274">
        <f t="shared" si="12"/>
        <v>0</v>
      </c>
      <c r="V44" s="275">
        <f t="shared" si="12"/>
        <v>1</v>
      </c>
      <c r="W44" s="212">
        <f t="shared" si="12"/>
        <v>0</v>
      </c>
      <c r="X44" s="274">
        <f t="shared" si="12"/>
        <v>0</v>
      </c>
      <c r="Y44" s="212">
        <f t="shared" si="12"/>
        <v>0</v>
      </c>
      <c r="Z44" s="212">
        <f t="shared" si="12"/>
        <v>0</v>
      </c>
      <c r="AA44" s="212">
        <f t="shared" si="12"/>
        <v>0</v>
      </c>
      <c r="AB44" s="212">
        <f t="shared" si="12"/>
        <v>0</v>
      </c>
      <c r="AC44" s="212">
        <f t="shared" si="13"/>
        <v>0</v>
      </c>
      <c r="AD44" s="212">
        <f t="shared" si="13"/>
        <v>0</v>
      </c>
      <c r="AE44" s="212">
        <f t="shared" si="13"/>
        <v>0</v>
      </c>
      <c r="AF44" s="212">
        <f t="shared" si="13"/>
        <v>0</v>
      </c>
      <c r="AG44" s="212">
        <f t="shared" si="13"/>
        <v>0</v>
      </c>
      <c r="AH44" s="212">
        <f t="shared" si="13"/>
        <v>0</v>
      </c>
      <c r="AI44" s="193">
        <f t="shared" si="13"/>
        <v>0</v>
      </c>
      <c r="AJ44" s="275">
        <f t="shared" si="13"/>
        <v>0</v>
      </c>
      <c r="AK44" s="212">
        <f t="shared" si="13"/>
        <v>0</v>
      </c>
      <c r="AL44" s="274">
        <f t="shared" si="13"/>
        <v>0</v>
      </c>
      <c r="AN44" s="214">
        <v>3660</v>
      </c>
      <c r="AO44" s="197" t="s">
        <v>795</v>
      </c>
      <c r="AP44" s="237">
        <f>INDEX(א1!$C$10:$H$261,MATCH('אזורים סטטיסטיים עירוני 2008'!AO44,א1!$D$10:$D$261,0),6)</f>
        <v>2</v>
      </c>
      <c r="AQ44" s="269">
        <f t="shared" si="14"/>
        <v>0</v>
      </c>
      <c r="AR44" s="269">
        <f t="shared" si="14"/>
        <v>0</v>
      </c>
      <c r="AS44" s="269">
        <f t="shared" si="14"/>
        <v>0</v>
      </c>
      <c r="AT44" s="269">
        <f t="shared" si="14"/>
        <v>2809.8939999999998</v>
      </c>
      <c r="AU44" s="269">
        <f t="shared" si="14"/>
        <v>0</v>
      </c>
      <c r="AV44" s="269">
        <f t="shared" si="14"/>
        <v>0</v>
      </c>
      <c r="AW44" s="269">
        <f t="shared" si="14"/>
        <v>0</v>
      </c>
      <c r="AX44" s="269">
        <f t="shared" si="14"/>
        <v>0</v>
      </c>
      <c r="AY44" s="269">
        <f t="shared" si="14"/>
        <v>0</v>
      </c>
      <c r="AZ44" s="269">
        <f t="shared" si="14"/>
        <v>0</v>
      </c>
      <c r="BA44" s="269">
        <f t="shared" si="15"/>
        <v>0</v>
      </c>
      <c r="BB44" s="269">
        <f t="shared" si="15"/>
        <v>0</v>
      </c>
      <c r="BC44" s="269">
        <f t="shared" si="15"/>
        <v>0</v>
      </c>
      <c r="BD44" s="269">
        <f t="shared" si="15"/>
        <v>0</v>
      </c>
      <c r="BE44" s="269">
        <f t="shared" si="15"/>
        <v>0</v>
      </c>
      <c r="BF44" s="269">
        <f t="shared" si="15"/>
        <v>0</v>
      </c>
      <c r="BG44" s="269">
        <f t="shared" si="15"/>
        <v>0</v>
      </c>
      <c r="BH44" s="269">
        <f t="shared" si="15"/>
        <v>0</v>
      </c>
      <c r="BI44" s="269">
        <f t="shared" si="15"/>
        <v>0</v>
      </c>
      <c r="BJ44" s="269">
        <f t="shared" si="15"/>
        <v>0</v>
      </c>
    </row>
    <row r="45" spans="2:62" s="182" customFormat="1" x14ac:dyDescent="0.2">
      <c r="B45" s="214">
        <v>1192</v>
      </c>
      <c r="C45" s="197" t="s">
        <v>808</v>
      </c>
      <c r="D45" s="189">
        <v>1</v>
      </c>
      <c r="E45" s="189" t="s">
        <v>18</v>
      </c>
      <c r="F45" s="196">
        <v>2986.12</v>
      </c>
      <c r="G45" s="213">
        <v>-1.7824235654115732</v>
      </c>
      <c r="H45" s="194">
        <v>39</v>
      </c>
      <c r="I45" s="212">
        <v>3</v>
      </c>
      <c r="J45" s="211" t="s">
        <v>807</v>
      </c>
      <c r="K45" s="183"/>
      <c r="P45" s="214">
        <v>531</v>
      </c>
      <c r="Q45" s="197" t="s">
        <v>709</v>
      </c>
      <c r="R45" s="237">
        <f>INDEX(א1!$C$10:$H$261,MATCH('אזורים סטטיסטיים עירוני 2008'!Q45,א1!$D$10:$D$261,0),6)</f>
        <v>2</v>
      </c>
      <c r="S45" s="275">
        <f t="shared" si="12"/>
        <v>0</v>
      </c>
      <c r="T45" s="212">
        <f t="shared" si="12"/>
        <v>0</v>
      </c>
      <c r="U45" s="274">
        <f t="shared" si="12"/>
        <v>1</v>
      </c>
      <c r="V45" s="275">
        <f t="shared" si="12"/>
        <v>2</v>
      </c>
      <c r="W45" s="212">
        <f t="shared" si="12"/>
        <v>1</v>
      </c>
      <c r="X45" s="274">
        <f t="shared" si="12"/>
        <v>1</v>
      </c>
      <c r="Y45" s="212">
        <f t="shared" si="12"/>
        <v>0</v>
      </c>
      <c r="Z45" s="212">
        <f t="shared" si="12"/>
        <v>0</v>
      </c>
      <c r="AA45" s="212">
        <f t="shared" si="12"/>
        <v>0</v>
      </c>
      <c r="AB45" s="212">
        <f t="shared" si="12"/>
        <v>0</v>
      </c>
      <c r="AC45" s="212">
        <f t="shared" si="13"/>
        <v>0</v>
      </c>
      <c r="AD45" s="212">
        <f t="shared" si="13"/>
        <v>0</v>
      </c>
      <c r="AE45" s="212">
        <f t="shared" si="13"/>
        <v>0</v>
      </c>
      <c r="AF45" s="212">
        <f t="shared" si="13"/>
        <v>0</v>
      </c>
      <c r="AG45" s="212">
        <f t="shared" si="13"/>
        <v>0</v>
      </c>
      <c r="AH45" s="212">
        <f t="shared" si="13"/>
        <v>0</v>
      </c>
      <c r="AI45" s="193">
        <f t="shared" si="13"/>
        <v>0</v>
      </c>
      <c r="AJ45" s="275">
        <f t="shared" si="13"/>
        <v>0</v>
      </c>
      <c r="AK45" s="212">
        <f t="shared" si="13"/>
        <v>0</v>
      </c>
      <c r="AL45" s="274">
        <f t="shared" si="13"/>
        <v>0</v>
      </c>
      <c r="AN45" s="214">
        <v>531</v>
      </c>
      <c r="AO45" s="197" t="s">
        <v>709</v>
      </c>
      <c r="AP45" s="237">
        <f>INDEX(א1!$C$10:$H$261,MATCH('אזורים סטטיסטיים עירוני 2008'!AO45,א1!$D$10:$D$261,0),6)</f>
        <v>2</v>
      </c>
      <c r="AQ45" s="269">
        <f t="shared" si="14"/>
        <v>0</v>
      </c>
      <c r="AR45" s="269">
        <f t="shared" si="14"/>
        <v>0</v>
      </c>
      <c r="AS45" s="269">
        <f t="shared" si="14"/>
        <v>4446.99</v>
      </c>
      <c r="AT45" s="269">
        <f t="shared" si="14"/>
        <v>8098.8140000000021</v>
      </c>
      <c r="AU45" s="269">
        <f t="shared" si="14"/>
        <v>4047.2790000000009</v>
      </c>
      <c r="AV45" s="269">
        <f t="shared" si="14"/>
        <v>4024.6480000000006</v>
      </c>
      <c r="AW45" s="269">
        <f t="shared" si="14"/>
        <v>0</v>
      </c>
      <c r="AX45" s="269">
        <f t="shared" si="14"/>
        <v>0</v>
      </c>
      <c r="AY45" s="269">
        <f t="shared" si="14"/>
        <v>0</v>
      </c>
      <c r="AZ45" s="269">
        <f t="shared" si="14"/>
        <v>0</v>
      </c>
      <c r="BA45" s="269">
        <f t="shared" si="15"/>
        <v>0</v>
      </c>
      <c r="BB45" s="269">
        <f t="shared" si="15"/>
        <v>0</v>
      </c>
      <c r="BC45" s="269">
        <f t="shared" si="15"/>
        <v>0</v>
      </c>
      <c r="BD45" s="269">
        <f t="shared" si="15"/>
        <v>0</v>
      </c>
      <c r="BE45" s="269">
        <f t="shared" si="15"/>
        <v>0</v>
      </c>
      <c r="BF45" s="269">
        <f t="shared" si="15"/>
        <v>0</v>
      </c>
      <c r="BG45" s="269">
        <f t="shared" si="15"/>
        <v>0</v>
      </c>
      <c r="BH45" s="269">
        <f t="shared" si="15"/>
        <v>0</v>
      </c>
      <c r="BI45" s="269">
        <f t="shared" si="15"/>
        <v>0</v>
      </c>
      <c r="BJ45" s="269">
        <f t="shared" si="15"/>
        <v>0</v>
      </c>
    </row>
    <row r="46" spans="2:62" s="182" customFormat="1" x14ac:dyDescent="0.2">
      <c r="B46" s="214">
        <v>1054</v>
      </c>
      <c r="C46" s="197" t="s">
        <v>857</v>
      </c>
      <c r="D46" s="189">
        <v>1</v>
      </c>
      <c r="E46" s="189" t="s">
        <v>18</v>
      </c>
      <c r="F46" s="196">
        <v>4721.598</v>
      </c>
      <c r="G46" s="213">
        <v>-1.7774909414060227</v>
      </c>
      <c r="H46" s="194">
        <v>40</v>
      </c>
      <c r="I46" s="212">
        <v>3</v>
      </c>
      <c r="J46" s="211" t="s">
        <v>856</v>
      </c>
      <c r="K46" s="183"/>
      <c r="P46" s="214">
        <v>637</v>
      </c>
      <c r="Q46" s="197" t="s">
        <v>721</v>
      </c>
      <c r="R46" s="237">
        <f>INDEX(א1!$C$10:$H$261,MATCH('אזורים סטטיסטיים עירוני 2008'!Q46,א1!$D$10:$D$261,0),6)</f>
        <v>2</v>
      </c>
      <c r="S46" s="275">
        <f t="shared" ref="S46:AB55" si="16">COUNTIFS($I$7:$I$1622,S$5,$B$7:$B$1622,$P46)</f>
        <v>0</v>
      </c>
      <c r="T46" s="212">
        <f t="shared" si="16"/>
        <v>0</v>
      </c>
      <c r="U46" s="274">
        <f t="shared" si="16"/>
        <v>0</v>
      </c>
      <c r="V46" s="275">
        <f t="shared" si="16"/>
        <v>2</v>
      </c>
      <c r="W46" s="212">
        <f t="shared" si="16"/>
        <v>1</v>
      </c>
      <c r="X46" s="274">
        <f t="shared" si="16"/>
        <v>1</v>
      </c>
      <c r="Y46" s="212">
        <f t="shared" si="16"/>
        <v>0</v>
      </c>
      <c r="Z46" s="212">
        <f t="shared" si="16"/>
        <v>0</v>
      </c>
      <c r="AA46" s="212">
        <f t="shared" si="16"/>
        <v>0</v>
      </c>
      <c r="AB46" s="212">
        <f t="shared" si="16"/>
        <v>0</v>
      </c>
      <c r="AC46" s="212">
        <f t="shared" ref="AC46:AL55" si="17">COUNTIFS($I$7:$I$1622,AC$5,$B$7:$B$1622,$P46)</f>
        <v>0</v>
      </c>
      <c r="AD46" s="212">
        <f t="shared" si="17"/>
        <v>0</v>
      </c>
      <c r="AE46" s="212">
        <f t="shared" si="17"/>
        <v>0</v>
      </c>
      <c r="AF46" s="212">
        <f t="shared" si="17"/>
        <v>0</v>
      </c>
      <c r="AG46" s="212">
        <f t="shared" si="17"/>
        <v>0</v>
      </c>
      <c r="AH46" s="212">
        <f t="shared" si="17"/>
        <v>0</v>
      </c>
      <c r="AI46" s="193">
        <f t="shared" si="17"/>
        <v>0</v>
      </c>
      <c r="AJ46" s="275">
        <f t="shared" si="17"/>
        <v>0</v>
      </c>
      <c r="AK46" s="212">
        <f t="shared" si="17"/>
        <v>0</v>
      </c>
      <c r="AL46" s="274">
        <f t="shared" si="17"/>
        <v>0</v>
      </c>
      <c r="AN46" s="214">
        <v>637</v>
      </c>
      <c r="AO46" s="197" t="s">
        <v>721</v>
      </c>
      <c r="AP46" s="237">
        <f>INDEX(א1!$C$10:$H$261,MATCH('אזורים סטטיסטיים עירוני 2008'!AO46,א1!$D$10:$D$261,0),6)</f>
        <v>2</v>
      </c>
      <c r="AQ46" s="269">
        <f t="shared" ref="AQ46:AZ55" si="18">SUMIFS($F$7:$F$1622,$I$7:$I$1622,AQ$5,$B$7:$B$1622,$P46)</f>
        <v>0</v>
      </c>
      <c r="AR46" s="269">
        <f t="shared" si="18"/>
        <v>0</v>
      </c>
      <c r="AS46" s="269">
        <f t="shared" si="18"/>
        <v>0</v>
      </c>
      <c r="AT46" s="269">
        <f t="shared" si="18"/>
        <v>8143.7279999999973</v>
      </c>
      <c r="AU46" s="269">
        <f t="shared" si="18"/>
        <v>10002.916999999998</v>
      </c>
      <c r="AV46" s="269">
        <f t="shared" si="18"/>
        <v>3513.7339999999981</v>
      </c>
      <c r="AW46" s="269">
        <f t="shared" si="18"/>
        <v>0</v>
      </c>
      <c r="AX46" s="269">
        <f t="shared" si="18"/>
        <v>0</v>
      </c>
      <c r="AY46" s="269">
        <f t="shared" si="18"/>
        <v>0</v>
      </c>
      <c r="AZ46" s="269">
        <f t="shared" si="18"/>
        <v>0</v>
      </c>
      <c r="BA46" s="269">
        <f t="shared" ref="BA46:BJ55" si="19">SUMIFS($F$7:$F$1622,$I$7:$I$1622,BA$5,$B$7:$B$1622,$P46)</f>
        <v>0</v>
      </c>
      <c r="BB46" s="269">
        <f t="shared" si="19"/>
        <v>0</v>
      </c>
      <c r="BC46" s="269">
        <f t="shared" si="19"/>
        <v>0</v>
      </c>
      <c r="BD46" s="269">
        <f t="shared" si="19"/>
        <v>0</v>
      </c>
      <c r="BE46" s="269">
        <f t="shared" si="19"/>
        <v>0</v>
      </c>
      <c r="BF46" s="269">
        <f t="shared" si="19"/>
        <v>0</v>
      </c>
      <c r="BG46" s="269">
        <f t="shared" si="19"/>
        <v>0</v>
      </c>
      <c r="BH46" s="269">
        <f t="shared" si="19"/>
        <v>0</v>
      </c>
      <c r="BI46" s="269">
        <f t="shared" si="19"/>
        <v>0</v>
      </c>
      <c r="BJ46" s="269">
        <f t="shared" si="19"/>
        <v>0</v>
      </c>
    </row>
    <row r="47" spans="2:62" s="182" customFormat="1" x14ac:dyDescent="0.2">
      <c r="B47" s="214">
        <v>3000</v>
      </c>
      <c r="C47" s="197" t="s">
        <v>39</v>
      </c>
      <c r="D47" s="189">
        <v>823</v>
      </c>
      <c r="E47" s="189" t="s">
        <v>855</v>
      </c>
      <c r="F47" s="196">
        <v>2669.416999999999</v>
      </c>
      <c r="G47" s="213">
        <v>-1.7634623810119974</v>
      </c>
      <c r="H47" s="194">
        <v>41</v>
      </c>
      <c r="I47" s="212">
        <v>3</v>
      </c>
      <c r="J47" s="211" t="s">
        <v>37</v>
      </c>
      <c r="K47" s="183"/>
      <c r="P47" s="214">
        <v>1192</v>
      </c>
      <c r="Q47" s="197" t="s">
        <v>808</v>
      </c>
      <c r="R47" s="237">
        <f>INDEX(א1!$C$10:$H$261,MATCH('אזורים סטטיסטיים עירוני 2008'!Q47,א1!$D$10:$D$261,0),6)</f>
        <v>2</v>
      </c>
      <c r="S47" s="275">
        <f t="shared" si="16"/>
        <v>1</v>
      </c>
      <c r="T47" s="212">
        <f t="shared" si="16"/>
        <v>0</v>
      </c>
      <c r="U47" s="274">
        <f t="shared" si="16"/>
        <v>1</v>
      </c>
      <c r="V47" s="275">
        <f t="shared" si="16"/>
        <v>1</v>
      </c>
      <c r="W47" s="212">
        <f t="shared" si="16"/>
        <v>0</v>
      </c>
      <c r="X47" s="274">
        <f t="shared" si="16"/>
        <v>0</v>
      </c>
      <c r="Y47" s="212">
        <f t="shared" si="16"/>
        <v>0</v>
      </c>
      <c r="Z47" s="212">
        <f t="shared" si="16"/>
        <v>0</v>
      </c>
      <c r="AA47" s="212">
        <f t="shared" si="16"/>
        <v>0</v>
      </c>
      <c r="AB47" s="212">
        <f t="shared" si="16"/>
        <v>0</v>
      </c>
      <c r="AC47" s="212">
        <f t="shared" si="17"/>
        <v>0</v>
      </c>
      <c r="AD47" s="212">
        <f t="shared" si="17"/>
        <v>0</v>
      </c>
      <c r="AE47" s="212">
        <f t="shared" si="17"/>
        <v>0</v>
      </c>
      <c r="AF47" s="212">
        <f t="shared" si="17"/>
        <v>0</v>
      </c>
      <c r="AG47" s="212">
        <f t="shared" si="17"/>
        <v>0</v>
      </c>
      <c r="AH47" s="212">
        <f t="shared" si="17"/>
        <v>0</v>
      </c>
      <c r="AI47" s="193">
        <f t="shared" si="17"/>
        <v>0</v>
      </c>
      <c r="AJ47" s="275">
        <f t="shared" si="17"/>
        <v>0</v>
      </c>
      <c r="AK47" s="212">
        <f t="shared" si="17"/>
        <v>0</v>
      </c>
      <c r="AL47" s="274">
        <f t="shared" si="17"/>
        <v>0</v>
      </c>
      <c r="AN47" s="214">
        <v>1192</v>
      </c>
      <c r="AO47" s="197" t="s">
        <v>808</v>
      </c>
      <c r="AP47" s="237">
        <f>INDEX(א1!$C$10:$H$261,MATCH('אזורים סטטיסטיים עירוני 2008'!AO47,א1!$D$10:$D$261,0),6)</f>
        <v>2</v>
      </c>
      <c r="AQ47" s="269">
        <f t="shared" si="18"/>
        <v>4502.7810000000009</v>
      </c>
      <c r="AR47" s="269">
        <f t="shared" si="18"/>
        <v>0</v>
      </c>
      <c r="AS47" s="269">
        <f t="shared" si="18"/>
        <v>2986.12</v>
      </c>
      <c r="AT47" s="269">
        <f t="shared" si="18"/>
        <v>4033.5410000000002</v>
      </c>
      <c r="AU47" s="269">
        <f t="shared" si="18"/>
        <v>0</v>
      </c>
      <c r="AV47" s="269">
        <f t="shared" si="18"/>
        <v>0</v>
      </c>
      <c r="AW47" s="269">
        <f t="shared" si="18"/>
        <v>0</v>
      </c>
      <c r="AX47" s="269">
        <f t="shared" si="18"/>
        <v>0</v>
      </c>
      <c r="AY47" s="269">
        <f t="shared" si="18"/>
        <v>0</v>
      </c>
      <c r="AZ47" s="269">
        <f t="shared" si="18"/>
        <v>0</v>
      </c>
      <c r="BA47" s="269">
        <f t="shared" si="19"/>
        <v>0</v>
      </c>
      <c r="BB47" s="269">
        <f t="shared" si="19"/>
        <v>0</v>
      </c>
      <c r="BC47" s="269">
        <f t="shared" si="19"/>
        <v>0</v>
      </c>
      <c r="BD47" s="269">
        <f t="shared" si="19"/>
        <v>0</v>
      </c>
      <c r="BE47" s="269">
        <f t="shared" si="19"/>
        <v>0</v>
      </c>
      <c r="BF47" s="269">
        <f t="shared" si="19"/>
        <v>0</v>
      </c>
      <c r="BG47" s="269">
        <f t="shared" si="19"/>
        <v>0</v>
      </c>
      <c r="BH47" s="269">
        <f t="shared" si="19"/>
        <v>0</v>
      </c>
      <c r="BI47" s="269">
        <f t="shared" si="19"/>
        <v>0</v>
      </c>
      <c r="BJ47" s="269">
        <f t="shared" si="19"/>
        <v>0</v>
      </c>
    </row>
    <row r="48" spans="2:62" s="182" customFormat="1" x14ac:dyDescent="0.2">
      <c r="B48" s="214">
        <v>1059</v>
      </c>
      <c r="C48" s="197" t="s">
        <v>854</v>
      </c>
      <c r="D48" s="189">
        <v>1</v>
      </c>
      <c r="E48" s="189" t="s">
        <v>18</v>
      </c>
      <c r="F48" s="196">
        <v>16159.988999999994</v>
      </c>
      <c r="G48" s="213">
        <v>-1.7502222194799471</v>
      </c>
      <c r="H48" s="194">
        <v>42</v>
      </c>
      <c r="I48" s="212">
        <v>3</v>
      </c>
      <c r="J48" s="211" t="s">
        <v>853</v>
      </c>
      <c r="K48" s="183"/>
      <c r="P48" s="214">
        <v>537</v>
      </c>
      <c r="Q48" s="197" t="s">
        <v>786</v>
      </c>
      <c r="R48" s="237">
        <f>INDEX(א1!$C$10:$H$261,MATCH('אזורים סטטיסטיים עירוני 2008'!Q48,א1!$D$10:$D$261,0),6)</f>
        <v>2</v>
      </c>
      <c r="S48" s="275">
        <f t="shared" si="16"/>
        <v>0</v>
      </c>
      <c r="T48" s="212">
        <f t="shared" si="16"/>
        <v>0</v>
      </c>
      <c r="U48" s="274">
        <f t="shared" si="16"/>
        <v>1</v>
      </c>
      <c r="V48" s="275">
        <f t="shared" si="16"/>
        <v>2</v>
      </c>
      <c r="W48" s="212">
        <f t="shared" si="16"/>
        <v>0</v>
      </c>
      <c r="X48" s="274">
        <f t="shared" si="16"/>
        <v>0</v>
      </c>
      <c r="Y48" s="212">
        <f t="shared" si="16"/>
        <v>0</v>
      </c>
      <c r="Z48" s="212">
        <f t="shared" si="16"/>
        <v>0</v>
      </c>
      <c r="AA48" s="212">
        <f t="shared" si="16"/>
        <v>0</v>
      </c>
      <c r="AB48" s="212">
        <f t="shared" si="16"/>
        <v>0</v>
      </c>
      <c r="AC48" s="212">
        <f t="shared" si="17"/>
        <v>0</v>
      </c>
      <c r="AD48" s="212">
        <f t="shared" si="17"/>
        <v>0</v>
      </c>
      <c r="AE48" s="212">
        <f t="shared" si="17"/>
        <v>0</v>
      </c>
      <c r="AF48" s="212">
        <f t="shared" si="17"/>
        <v>0</v>
      </c>
      <c r="AG48" s="212">
        <f t="shared" si="17"/>
        <v>0</v>
      </c>
      <c r="AH48" s="212">
        <f t="shared" si="17"/>
        <v>0</v>
      </c>
      <c r="AI48" s="193">
        <f t="shared" si="17"/>
        <v>0</v>
      </c>
      <c r="AJ48" s="275">
        <f t="shared" si="17"/>
        <v>0</v>
      </c>
      <c r="AK48" s="212">
        <f t="shared" si="17"/>
        <v>0</v>
      </c>
      <c r="AL48" s="274">
        <f t="shared" si="17"/>
        <v>0</v>
      </c>
      <c r="AN48" s="214">
        <v>537</v>
      </c>
      <c r="AO48" s="197" t="s">
        <v>786</v>
      </c>
      <c r="AP48" s="237">
        <f>INDEX(א1!$C$10:$H$261,MATCH('אזורים סטטיסטיים עירוני 2008'!AO48,א1!$D$10:$D$261,0),6)</f>
        <v>2</v>
      </c>
      <c r="AQ48" s="269">
        <f t="shared" si="18"/>
        <v>0</v>
      </c>
      <c r="AR48" s="269">
        <f t="shared" si="18"/>
        <v>0</v>
      </c>
      <c r="AS48" s="269">
        <f t="shared" si="18"/>
        <v>5344.5489999999991</v>
      </c>
      <c r="AT48" s="269">
        <f t="shared" si="18"/>
        <v>5455.5910000000022</v>
      </c>
      <c r="AU48" s="269">
        <f t="shared" si="18"/>
        <v>0</v>
      </c>
      <c r="AV48" s="269">
        <f t="shared" si="18"/>
        <v>0</v>
      </c>
      <c r="AW48" s="269">
        <f t="shared" si="18"/>
        <v>0</v>
      </c>
      <c r="AX48" s="269">
        <f t="shared" si="18"/>
        <v>0</v>
      </c>
      <c r="AY48" s="269">
        <f t="shared" si="18"/>
        <v>0</v>
      </c>
      <c r="AZ48" s="269">
        <f t="shared" si="18"/>
        <v>0</v>
      </c>
      <c r="BA48" s="269">
        <f t="shared" si="19"/>
        <v>0</v>
      </c>
      <c r="BB48" s="269">
        <f t="shared" si="19"/>
        <v>0</v>
      </c>
      <c r="BC48" s="269">
        <f t="shared" si="19"/>
        <v>0</v>
      </c>
      <c r="BD48" s="269">
        <f t="shared" si="19"/>
        <v>0</v>
      </c>
      <c r="BE48" s="269">
        <f t="shared" si="19"/>
        <v>0</v>
      </c>
      <c r="BF48" s="269">
        <f t="shared" si="19"/>
        <v>0</v>
      </c>
      <c r="BG48" s="269">
        <f t="shared" si="19"/>
        <v>0</v>
      </c>
      <c r="BH48" s="269">
        <f t="shared" si="19"/>
        <v>0</v>
      </c>
      <c r="BI48" s="269">
        <f t="shared" si="19"/>
        <v>0</v>
      </c>
      <c r="BJ48" s="269">
        <f t="shared" si="19"/>
        <v>0</v>
      </c>
    </row>
    <row r="49" spans="2:62" s="182" customFormat="1" x14ac:dyDescent="0.2">
      <c r="B49" s="214">
        <v>7000</v>
      </c>
      <c r="C49" s="197" t="s">
        <v>405</v>
      </c>
      <c r="D49" s="189">
        <v>15</v>
      </c>
      <c r="E49" s="189" t="s">
        <v>89</v>
      </c>
      <c r="F49" s="196">
        <v>3862.82</v>
      </c>
      <c r="G49" s="213">
        <v>-1.7456381783326509</v>
      </c>
      <c r="H49" s="194">
        <v>43</v>
      </c>
      <c r="I49" s="212">
        <v>3</v>
      </c>
      <c r="J49" s="211" t="s">
        <v>404</v>
      </c>
      <c r="K49" s="183"/>
      <c r="P49" s="214">
        <v>638</v>
      </c>
      <c r="Q49" s="197" t="s">
        <v>799</v>
      </c>
      <c r="R49" s="237">
        <f>INDEX(א1!$C$10:$H$261,MATCH('אזורים סטטיסטיים עירוני 2008'!Q49,א1!$D$10:$D$261,0),6)</f>
        <v>2</v>
      </c>
      <c r="S49" s="275">
        <f t="shared" si="16"/>
        <v>0</v>
      </c>
      <c r="T49" s="212">
        <f t="shared" si="16"/>
        <v>0</v>
      </c>
      <c r="U49" s="274">
        <f t="shared" si="16"/>
        <v>2</v>
      </c>
      <c r="V49" s="275">
        <f t="shared" si="16"/>
        <v>2</v>
      </c>
      <c r="W49" s="212">
        <f t="shared" si="16"/>
        <v>0</v>
      </c>
      <c r="X49" s="274">
        <f t="shared" si="16"/>
        <v>0</v>
      </c>
      <c r="Y49" s="212">
        <f t="shared" si="16"/>
        <v>0</v>
      </c>
      <c r="Z49" s="212">
        <f t="shared" si="16"/>
        <v>0</v>
      </c>
      <c r="AA49" s="212">
        <f t="shared" si="16"/>
        <v>0</v>
      </c>
      <c r="AB49" s="212">
        <f t="shared" si="16"/>
        <v>0</v>
      </c>
      <c r="AC49" s="212">
        <f t="shared" si="17"/>
        <v>0</v>
      </c>
      <c r="AD49" s="212">
        <f t="shared" si="17"/>
        <v>0</v>
      </c>
      <c r="AE49" s="212">
        <f t="shared" si="17"/>
        <v>0</v>
      </c>
      <c r="AF49" s="212">
        <f t="shared" si="17"/>
        <v>0</v>
      </c>
      <c r="AG49" s="212">
        <f t="shared" si="17"/>
        <v>0</v>
      </c>
      <c r="AH49" s="212">
        <f t="shared" si="17"/>
        <v>0</v>
      </c>
      <c r="AI49" s="193">
        <f t="shared" si="17"/>
        <v>0</v>
      </c>
      <c r="AJ49" s="275">
        <f t="shared" si="17"/>
        <v>0</v>
      </c>
      <c r="AK49" s="212">
        <f t="shared" si="17"/>
        <v>0</v>
      </c>
      <c r="AL49" s="274">
        <f t="shared" si="17"/>
        <v>0</v>
      </c>
      <c r="AN49" s="214">
        <v>638</v>
      </c>
      <c r="AO49" s="197" t="s">
        <v>799</v>
      </c>
      <c r="AP49" s="237">
        <f>INDEX(א1!$C$10:$H$261,MATCH('אזורים סטטיסטיים עירוני 2008'!AO49,א1!$D$10:$D$261,0),6)</f>
        <v>2</v>
      </c>
      <c r="AQ49" s="269">
        <f t="shared" si="18"/>
        <v>0</v>
      </c>
      <c r="AR49" s="269">
        <f t="shared" si="18"/>
        <v>0</v>
      </c>
      <c r="AS49" s="269">
        <f t="shared" si="18"/>
        <v>10065.973000000002</v>
      </c>
      <c r="AT49" s="269">
        <f t="shared" si="18"/>
        <v>8096.3749999999982</v>
      </c>
      <c r="AU49" s="269">
        <f t="shared" si="18"/>
        <v>0</v>
      </c>
      <c r="AV49" s="269">
        <f t="shared" si="18"/>
        <v>0</v>
      </c>
      <c r="AW49" s="269">
        <f t="shared" si="18"/>
        <v>0</v>
      </c>
      <c r="AX49" s="269">
        <f t="shared" si="18"/>
        <v>0</v>
      </c>
      <c r="AY49" s="269">
        <f t="shared" si="18"/>
        <v>0</v>
      </c>
      <c r="AZ49" s="269">
        <f t="shared" si="18"/>
        <v>0</v>
      </c>
      <c r="BA49" s="269">
        <f t="shared" si="19"/>
        <v>0</v>
      </c>
      <c r="BB49" s="269">
        <f t="shared" si="19"/>
        <v>0</v>
      </c>
      <c r="BC49" s="269">
        <f t="shared" si="19"/>
        <v>0</v>
      </c>
      <c r="BD49" s="269">
        <f t="shared" si="19"/>
        <v>0</v>
      </c>
      <c r="BE49" s="269">
        <f t="shared" si="19"/>
        <v>0</v>
      </c>
      <c r="BF49" s="269">
        <f t="shared" si="19"/>
        <v>0</v>
      </c>
      <c r="BG49" s="269">
        <f t="shared" si="19"/>
        <v>0</v>
      </c>
      <c r="BH49" s="269">
        <f t="shared" si="19"/>
        <v>0</v>
      </c>
      <c r="BI49" s="269">
        <f t="shared" si="19"/>
        <v>0</v>
      </c>
      <c r="BJ49" s="269">
        <f t="shared" si="19"/>
        <v>0</v>
      </c>
    </row>
    <row r="50" spans="2:62" s="182" customFormat="1" x14ac:dyDescent="0.2">
      <c r="B50" s="214">
        <v>3000</v>
      </c>
      <c r="C50" s="197" t="s">
        <v>660</v>
      </c>
      <c r="D50" s="189">
        <v>2812</v>
      </c>
      <c r="E50" s="189" t="s">
        <v>852</v>
      </c>
      <c r="F50" s="196">
        <v>3169.8819999999992</v>
      </c>
      <c r="G50" s="213">
        <v>-1.7331687563430778</v>
      </c>
      <c r="H50" s="194">
        <v>44</v>
      </c>
      <c r="I50" s="212">
        <v>3</v>
      </c>
      <c r="J50" s="211" t="s">
        <v>658</v>
      </c>
      <c r="K50" s="183"/>
      <c r="P50" s="214">
        <v>1161</v>
      </c>
      <c r="Q50" s="197" t="s">
        <v>738</v>
      </c>
      <c r="R50" s="237">
        <f>INDEX(א1!$C$10:$H$261,MATCH('אזורים סטטיסטיים עירוני 2008'!Q50,א1!$D$10:$D$261,0),6)</f>
        <v>2</v>
      </c>
      <c r="S50" s="275">
        <f t="shared" si="16"/>
        <v>1</v>
      </c>
      <c r="T50" s="212">
        <f t="shared" si="16"/>
        <v>2</v>
      </c>
      <c r="U50" s="274">
        <f t="shared" si="16"/>
        <v>3</v>
      </c>
      <c r="V50" s="275">
        <f t="shared" si="16"/>
        <v>4</v>
      </c>
      <c r="W50" s="212">
        <f t="shared" si="16"/>
        <v>1</v>
      </c>
      <c r="X50" s="274">
        <f t="shared" si="16"/>
        <v>0</v>
      </c>
      <c r="Y50" s="212">
        <f t="shared" si="16"/>
        <v>0</v>
      </c>
      <c r="Z50" s="212">
        <f t="shared" si="16"/>
        <v>0</v>
      </c>
      <c r="AA50" s="212">
        <f t="shared" si="16"/>
        <v>0</v>
      </c>
      <c r="AB50" s="212">
        <f t="shared" si="16"/>
        <v>0</v>
      </c>
      <c r="AC50" s="212">
        <f t="shared" si="17"/>
        <v>0</v>
      </c>
      <c r="AD50" s="212">
        <f t="shared" si="17"/>
        <v>0</v>
      </c>
      <c r="AE50" s="212">
        <f t="shared" si="17"/>
        <v>0</v>
      </c>
      <c r="AF50" s="212">
        <f t="shared" si="17"/>
        <v>0</v>
      </c>
      <c r="AG50" s="212">
        <f t="shared" si="17"/>
        <v>0</v>
      </c>
      <c r="AH50" s="212">
        <f t="shared" si="17"/>
        <v>0</v>
      </c>
      <c r="AI50" s="193">
        <f t="shared" si="17"/>
        <v>0</v>
      </c>
      <c r="AJ50" s="275">
        <f t="shared" si="17"/>
        <v>0</v>
      </c>
      <c r="AK50" s="212">
        <f t="shared" si="17"/>
        <v>0</v>
      </c>
      <c r="AL50" s="274">
        <f t="shared" si="17"/>
        <v>0</v>
      </c>
      <c r="AN50" s="214">
        <v>1161</v>
      </c>
      <c r="AO50" s="197" t="s">
        <v>738</v>
      </c>
      <c r="AP50" s="237">
        <f>INDEX(א1!$C$10:$H$261,MATCH('אזורים סטטיסטיים עירוני 2008'!AO50,א1!$D$10:$D$261,0),6)</f>
        <v>2</v>
      </c>
      <c r="AQ50" s="269">
        <f t="shared" si="18"/>
        <v>2679.7270000000003</v>
      </c>
      <c r="AR50" s="269">
        <f t="shared" si="18"/>
        <v>13940.293999999993</v>
      </c>
      <c r="AS50" s="269">
        <f t="shared" si="18"/>
        <v>12870.454</v>
      </c>
      <c r="AT50" s="269">
        <f t="shared" si="18"/>
        <v>16938.864000000001</v>
      </c>
      <c r="AU50" s="269">
        <f t="shared" si="18"/>
        <v>3480.5990000000006</v>
      </c>
      <c r="AV50" s="269">
        <f t="shared" si="18"/>
        <v>0</v>
      </c>
      <c r="AW50" s="269">
        <f t="shared" si="18"/>
        <v>0</v>
      </c>
      <c r="AX50" s="269">
        <f t="shared" si="18"/>
        <v>0</v>
      </c>
      <c r="AY50" s="269">
        <f t="shared" si="18"/>
        <v>0</v>
      </c>
      <c r="AZ50" s="269">
        <f t="shared" si="18"/>
        <v>0</v>
      </c>
      <c r="BA50" s="269">
        <f t="shared" si="19"/>
        <v>0</v>
      </c>
      <c r="BB50" s="269">
        <f t="shared" si="19"/>
        <v>0</v>
      </c>
      <c r="BC50" s="269">
        <f t="shared" si="19"/>
        <v>0</v>
      </c>
      <c r="BD50" s="269">
        <f t="shared" si="19"/>
        <v>0</v>
      </c>
      <c r="BE50" s="269">
        <f t="shared" si="19"/>
        <v>0</v>
      </c>
      <c r="BF50" s="269">
        <f t="shared" si="19"/>
        <v>0</v>
      </c>
      <c r="BG50" s="269">
        <f t="shared" si="19"/>
        <v>0</v>
      </c>
      <c r="BH50" s="269">
        <f t="shared" si="19"/>
        <v>0</v>
      </c>
      <c r="BI50" s="269">
        <f t="shared" si="19"/>
        <v>0</v>
      </c>
      <c r="BJ50" s="269">
        <f t="shared" si="19"/>
        <v>0</v>
      </c>
    </row>
    <row r="51" spans="2:62" s="182" customFormat="1" x14ac:dyDescent="0.2">
      <c r="B51" s="214">
        <v>3797</v>
      </c>
      <c r="C51" s="197" t="s">
        <v>762</v>
      </c>
      <c r="D51" s="189">
        <v>4</v>
      </c>
      <c r="E51" s="189" t="s">
        <v>168</v>
      </c>
      <c r="F51" s="196">
        <v>10926.526999999993</v>
      </c>
      <c r="G51" s="213">
        <v>-1.7300706467161893</v>
      </c>
      <c r="H51" s="194">
        <v>45</v>
      </c>
      <c r="I51" s="212">
        <v>3</v>
      </c>
      <c r="J51" s="211" t="s">
        <v>760</v>
      </c>
      <c r="K51" s="183"/>
      <c r="P51" s="214">
        <v>922</v>
      </c>
      <c r="Q51" s="197" t="s">
        <v>744</v>
      </c>
      <c r="R51" s="237">
        <f>INDEX(א1!$C$10:$H$261,MATCH('אזורים סטטיסטיים עירוני 2008'!Q51,א1!$D$10:$D$261,0),6)</f>
        <v>2</v>
      </c>
      <c r="S51" s="275">
        <f t="shared" si="16"/>
        <v>0</v>
      </c>
      <c r="T51" s="212">
        <f t="shared" si="16"/>
        <v>0</v>
      </c>
      <c r="U51" s="274">
        <f t="shared" si="16"/>
        <v>0</v>
      </c>
      <c r="V51" s="275">
        <f t="shared" si="16"/>
        <v>0</v>
      </c>
      <c r="W51" s="212">
        <f t="shared" si="16"/>
        <v>1</v>
      </c>
      <c r="X51" s="274">
        <f t="shared" si="16"/>
        <v>0</v>
      </c>
      <c r="Y51" s="212">
        <f t="shared" si="16"/>
        <v>0</v>
      </c>
      <c r="Z51" s="212">
        <f t="shared" si="16"/>
        <v>0</v>
      </c>
      <c r="AA51" s="212">
        <f t="shared" si="16"/>
        <v>0</v>
      </c>
      <c r="AB51" s="212">
        <f t="shared" si="16"/>
        <v>0</v>
      </c>
      <c r="AC51" s="212">
        <f t="shared" si="17"/>
        <v>0</v>
      </c>
      <c r="AD51" s="212">
        <f t="shared" si="17"/>
        <v>0</v>
      </c>
      <c r="AE51" s="212">
        <f t="shared" si="17"/>
        <v>0</v>
      </c>
      <c r="AF51" s="212">
        <f t="shared" si="17"/>
        <v>0</v>
      </c>
      <c r="AG51" s="212">
        <f t="shared" si="17"/>
        <v>0</v>
      </c>
      <c r="AH51" s="212">
        <f t="shared" si="17"/>
        <v>0</v>
      </c>
      <c r="AI51" s="193">
        <f t="shared" si="17"/>
        <v>0</v>
      </c>
      <c r="AJ51" s="275">
        <f t="shared" si="17"/>
        <v>0</v>
      </c>
      <c r="AK51" s="212">
        <f t="shared" si="17"/>
        <v>0</v>
      </c>
      <c r="AL51" s="274">
        <f t="shared" si="17"/>
        <v>0</v>
      </c>
      <c r="AN51" s="214">
        <v>922</v>
      </c>
      <c r="AO51" s="197" t="s">
        <v>744</v>
      </c>
      <c r="AP51" s="237">
        <f>INDEX(א1!$C$10:$H$261,MATCH('אזורים סטטיסטיים עירוני 2008'!AO51,א1!$D$10:$D$261,0),6)</f>
        <v>2</v>
      </c>
      <c r="AQ51" s="269">
        <f t="shared" si="18"/>
        <v>0</v>
      </c>
      <c r="AR51" s="269">
        <f t="shared" si="18"/>
        <v>0</v>
      </c>
      <c r="AS51" s="269">
        <f t="shared" si="18"/>
        <v>0</v>
      </c>
      <c r="AT51" s="269">
        <f t="shared" si="18"/>
        <v>0</v>
      </c>
      <c r="AU51" s="269">
        <f t="shared" si="18"/>
        <v>8150.1750000000002</v>
      </c>
      <c r="AV51" s="269">
        <f t="shared" si="18"/>
        <v>0</v>
      </c>
      <c r="AW51" s="269">
        <f t="shared" si="18"/>
        <v>0</v>
      </c>
      <c r="AX51" s="269">
        <f t="shared" si="18"/>
        <v>0</v>
      </c>
      <c r="AY51" s="269">
        <f t="shared" si="18"/>
        <v>0</v>
      </c>
      <c r="AZ51" s="269">
        <f t="shared" si="18"/>
        <v>0</v>
      </c>
      <c r="BA51" s="269">
        <f t="shared" si="19"/>
        <v>0</v>
      </c>
      <c r="BB51" s="269">
        <f t="shared" si="19"/>
        <v>0</v>
      </c>
      <c r="BC51" s="269">
        <f t="shared" si="19"/>
        <v>0</v>
      </c>
      <c r="BD51" s="269">
        <f t="shared" si="19"/>
        <v>0</v>
      </c>
      <c r="BE51" s="269">
        <f t="shared" si="19"/>
        <v>0</v>
      </c>
      <c r="BF51" s="269">
        <f t="shared" si="19"/>
        <v>0</v>
      </c>
      <c r="BG51" s="269">
        <f t="shared" si="19"/>
        <v>0</v>
      </c>
      <c r="BH51" s="269">
        <f t="shared" si="19"/>
        <v>0</v>
      </c>
      <c r="BI51" s="269">
        <f t="shared" si="19"/>
        <v>0</v>
      </c>
      <c r="BJ51" s="269">
        <f t="shared" si="19"/>
        <v>0</v>
      </c>
    </row>
    <row r="52" spans="2:62" s="182" customFormat="1" x14ac:dyDescent="0.2">
      <c r="B52" s="214">
        <v>509</v>
      </c>
      <c r="C52" s="197" t="s">
        <v>811</v>
      </c>
      <c r="D52" s="189">
        <v>3</v>
      </c>
      <c r="E52" s="189" t="s">
        <v>87</v>
      </c>
      <c r="F52" s="196">
        <v>3190.248</v>
      </c>
      <c r="G52" s="213">
        <v>-1.7273058590512906</v>
      </c>
      <c r="H52" s="194">
        <v>46</v>
      </c>
      <c r="I52" s="212">
        <v>3</v>
      </c>
      <c r="J52" s="211" t="s">
        <v>810</v>
      </c>
      <c r="K52" s="183"/>
      <c r="P52" s="214">
        <v>913</v>
      </c>
      <c r="Q52" s="197" t="s">
        <v>813</v>
      </c>
      <c r="R52" s="237">
        <f>INDEX(א1!$C$10:$H$261,MATCH('אזורים סטטיסטיים עירוני 2008'!Q52,א1!$D$10:$D$261,0),6)</f>
        <v>2</v>
      </c>
      <c r="S52" s="275">
        <f t="shared" si="16"/>
        <v>0</v>
      </c>
      <c r="T52" s="212">
        <f t="shared" si="16"/>
        <v>0</v>
      </c>
      <c r="U52" s="274">
        <f t="shared" si="16"/>
        <v>0</v>
      </c>
      <c r="V52" s="275">
        <f t="shared" si="16"/>
        <v>1</v>
      </c>
      <c r="W52" s="212">
        <f t="shared" si="16"/>
        <v>0</v>
      </c>
      <c r="X52" s="274">
        <f t="shared" si="16"/>
        <v>0</v>
      </c>
      <c r="Y52" s="212">
        <f t="shared" si="16"/>
        <v>0</v>
      </c>
      <c r="Z52" s="212">
        <f t="shared" si="16"/>
        <v>0</v>
      </c>
      <c r="AA52" s="212">
        <f t="shared" si="16"/>
        <v>0</v>
      </c>
      <c r="AB52" s="212">
        <f t="shared" si="16"/>
        <v>0</v>
      </c>
      <c r="AC52" s="212">
        <f t="shared" si="17"/>
        <v>0</v>
      </c>
      <c r="AD52" s="212">
        <f t="shared" si="17"/>
        <v>0</v>
      </c>
      <c r="AE52" s="212">
        <f t="shared" si="17"/>
        <v>0</v>
      </c>
      <c r="AF52" s="212">
        <f t="shared" si="17"/>
        <v>0</v>
      </c>
      <c r="AG52" s="212">
        <f t="shared" si="17"/>
        <v>0</v>
      </c>
      <c r="AH52" s="212">
        <f t="shared" si="17"/>
        <v>0</v>
      </c>
      <c r="AI52" s="193">
        <f t="shared" si="17"/>
        <v>0</v>
      </c>
      <c r="AJ52" s="275">
        <f t="shared" si="17"/>
        <v>0</v>
      </c>
      <c r="AK52" s="212">
        <f t="shared" si="17"/>
        <v>0</v>
      </c>
      <c r="AL52" s="274">
        <f t="shared" si="17"/>
        <v>0</v>
      </c>
      <c r="AN52" s="214">
        <v>913</v>
      </c>
      <c r="AO52" s="197" t="s">
        <v>813</v>
      </c>
      <c r="AP52" s="237">
        <f>INDEX(א1!$C$10:$H$261,MATCH('אזורים סטטיסטיים עירוני 2008'!AO52,א1!$D$10:$D$261,0),6)</f>
        <v>2</v>
      </c>
      <c r="AQ52" s="269">
        <f t="shared" si="18"/>
        <v>0</v>
      </c>
      <c r="AR52" s="269">
        <f t="shared" si="18"/>
        <v>0</v>
      </c>
      <c r="AS52" s="269">
        <f t="shared" si="18"/>
        <v>0</v>
      </c>
      <c r="AT52" s="269">
        <f t="shared" si="18"/>
        <v>4857.8240000000005</v>
      </c>
      <c r="AU52" s="269">
        <f t="shared" si="18"/>
        <v>0</v>
      </c>
      <c r="AV52" s="269">
        <f t="shared" si="18"/>
        <v>0</v>
      </c>
      <c r="AW52" s="269">
        <f t="shared" si="18"/>
        <v>0</v>
      </c>
      <c r="AX52" s="269">
        <f t="shared" si="18"/>
        <v>0</v>
      </c>
      <c r="AY52" s="269">
        <f t="shared" si="18"/>
        <v>0</v>
      </c>
      <c r="AZ52" s="269">
        <f t="shared" si="18"/>
        <v>0</v>
      </c>
      <c r="BA52" s="269">
        <f t="shared" si="19"/>
        <v>0</v>
      </c>
      <c r="BB52" s="269">
        <f t="shared" si="19"/>
        <v>0</v>
      </c>
      <c r="BC52" s="269">
        <f t="shared" si="19"/>
        <v>0</v>
      </c>
      <c r="BD52" s="269">
        <f t="shared" si="19"/>
        <v>0</v>
      </c>
      <c r="BE52" s="269">
        <f t="shared" si="19"/>
        <v>0</v>
      </c>
      <c r="BF52" s="269">
        <f t="shared" si="19"/>
        <v>0</v>
      </c>
      <c r="BG52" s="269">
        <f t="shared" si="19"/>
        <v>0</v>
      </c>
      <c r="BH52" s="269">
        <f t="shared" si="19"/>
        <v>0</v>
      </c>
      <c r="BI52" s="269">
        <f t="shared" si="19"/>
        <v>0</v>
      </c>
      <c r="BJ52" s="269">
        <f t="shared" si="19"/>
        <v>0</v>
      </c>
    </row>
    <row r="53" spans="2:62" s="182" customFormat="1" x14ac:dyDescent="0.2">
      <c r="B53" s="214">
        <v>638</v>
      </c>
      <c r="C53" s="197" t="s">
        <v>799</v>
      </c>
      <c r="D53" s="189">
        <v>4</v>
      </c>
      <c r="E53" s="189" t="s">
        <v>168</v>
      </c>
      <c r="F53" s="196">
        <v>5220.7860000000001</v>
      </c>
      <c r="G53" s="213">
        <v>-1.7116185063615661</v>
      </c>
      <c r="H53" s="194">
        <v>47</v>
      </c>
      <c r="I53" s="212">
        <v>3</v>
      </c>
      <c r="J53" s="211" t="s">
        <v>798</v>
      </c>
      <c r="K53" s="183"/>
      <c r="P53" s="214">
        <v>1286</v>
      </c>
      <c r="Q53" s="197" t="s">
        <v>837</v>
      </c>
      <c r="R53" s="237">
        <f>INDEX(א1!$C$10:$H$261,MATCH('אזורים סטטיסטיים עירוני 2008'!Q53,א1!$D$10:$D$261,0),6)</f>
        <v>2</v>
      </c>
      <c r="S53" s="275">
        <f t="shared" si="16"/>
        <v>0</v>
      </c>
      <c r="T53" s="212">
        <f t="shared" si="16"/>
        <v>0</v>
      </c>
      <c r="U53" s="274">
        <f t="shared" si="16"/>
        <v>0</v>
      </c>
      <c r="V53" s="275">
        <f t="shared" si="16"/>
        <v>1</v>
      </c>
      <c r="W53" s="212">
        <f t="shared" si="16"/>
        <v>0</v>
      </c>
      <c r="X53" s="274">
        <f t="shared" si="16"/>
        <v>0</v>
      </c>
      <c r="Y53" s="212">
        <f t="shared" si="16"/>
        <v>0</v>
      </c>
      <c r="Z53" s="212">
        <f t="shared" si="16"/>
        <v>0</v>
      </c>
      <c r="AA53" s="212">
        <f t="shared" si="16"/>
        <v>0</v>
      </c>
      <c r="AB53" s="212">
        <f t="shared" si="16"/>
        <v>0</v>
      </c>
      <c r="AC53" s="212">
        <f t="shared" si="17"/>
        <v>0</v>
      </c>
      <c r="AD53" s="212">
        <f t="shared" si="17"/>
        <v>0</v>
      </c>
      <c r="AE53" s="212">
        <f t="shared" si="17"/>
        <v>0</v>
      </c>
      <c r="AF53" s="212">
        <f t="shared" si="17"/>
        <v>0</v>
      </c>
      <c r="AG53" s="212">
        <f t="shared" si="17"/>
        <v>0</v>
      </c>
      <c r="AH53" s="212">
        <f t="shared" si="17"/>
        <v>0</v>
      </c>
      <c r="AI53" s="193">
        <f t="shared" si="17"/>
        <v>0</v>
      </c>
      <c r="AJ53" s="275">
        <f t="shared" si="17"/>
        <v>0</v>
      </c>
      <c r="AK53" s="212">
        <f t="shared" si="17"/>
        <v>0</v>
      </c>
      <c r="AL53" s="274">
        <f t="shared" si="17"/>
        <v>0</v>
      </c>
      <c r="AN53" s="214">
        <v>1286</v>
      </c>
      <c r="AO53" s="197" t="s">
        <v>837</v>
      </c>
      <c r="AP53" s="237">
        <f>INDEX(א1!$C$10:$H$261,MATCH('אזורים סטטיסטיים עירוני 2008'!AO53,א1!$D$10:$D$261,0),6)</f>
        <v>2</v>
      </c>
      <c r="AQ53" s="269">
        <f t="shared" si="18"/>
        <v>0</v>
      </c>
      <c r="AR53" s="269">
        <f t="shared" si="18"/>
        <v>0</v>
      </c>
      <c r="AS53" s="269">
        <f t="shared" si="18"/>
        <v>0</v>
      </c>
      <c r="AT53" s="269">
        <f t="shared" si="18"/>
        <v>7022.9619999999995</v>
      </c>
      <c r="AU53" s="269">
        <f t="shared" si="18"/>
        <v>0</v>
      </c>
      <c r="AV53" s="269">
        <f t="shared" si="18"/>
        <v>0</v>
      </c>
      <c r="AW53" s="269">
        <f t="shared" si="18"/>
        <v>0</v>
      </c>
      <c r="AX53" s="269">
        <f t="shared" si="18"/>
        <v>0</v>
      </c>
      <c r="AY53" s="269">
        <f t="shared" si="18"/>
        <v>0</v>
      </c>
      <c r="AZ53" s="269">
        <f t="shared" si="18"/>
        <v>0</v>
      </c>
      <c r="BA53" s="269">
        <f t="shared" si="19"/>
        <v>0</v>
      </c>
      <c r="BB53" s="269">
        <f t="shared" si="19"/>
        <v>0</v>
      </c>
      <c r="BC53" s="269">
        <f t="shared" si="19"/>
        <v>0</v>
      </c>
      <c r="BD53" s="269">
        <f t="shared" si="19"/>
        <v>0</v>
      </c>
      <c r="BE53" s="269">
        <f t="shared" si="19"/>
        <v>0</v>
      </c>
      <c r="BF53" s="269">
        <f t="shared" si="19"/>
        <v>0</v>
      </c>
      <c r="BG53" s="269">
        <f t="shared" si="19"/>
        <v>0</v>
      </c>
      <c r="BH53" s="269">
        <f t="shared" si="19"/>
        <v>0</v>
      </c>
      <c r="BI53" s="269">
        <f t="shared" si="19"/>
        <v>0</v>
      </c>
      <c r="BJ53" s="269">
        <f t="shared" si="19"/>
        <v>0</v>
      </c>
    </row>
    <row r="54" spans="2:62" s="182" customFormat="1" x14ac:dyDescent="0.2">
      <c r="B54" s="238">
        <v>3780</v>
      </c>
      <c r="C54" s="237" t="s">
        <v>830</v>
      </c>
      <c r="D54" s="189">
        <v>2</v>
      </c>
      <c r="E54" s="236" t="s">
        <v>84</v>
      </c>
      <c r="F54" s="235">
        <v>5222.6629999999996</v>
      </c>
      <c r="G54" s="234">
        <v>-1.7093803288622325</v>
      </c>
      <c r="H54" s="233">
        <v>48</v>
      </c>
      <c r="I54" s="232">
        <v>3</v>
      </c>
      <c r="J54" s="231" t="s">
        <v>829</v>
      </c>
      <c r="K54" s="183"/>
      <c r="P54" s="214">
        <v>538</v>
      </c>
      <c r="Q54" s="197" t="s">
        <v>828</v>
      </c>
      <c r="R54" s="237">
        <f>INDEX(א1!$C$10:$H$261,MATCH('אזורים סטטיסטיים עירוני 2008'!Q54,א1!$D$10:$D$261,0),6)</f>
        <v>2</v>
      </c>
      <c r="S54" s="275">
        <f t="shared" si="16"/>
        <v>0</v>
      </c>
      <c r="T54" s="212">
        <f t="shared" si="16"/>
        <v>0</v>
      </c>
      <c r="U54" s="274">
        <f t="shared" si="16"/>
        <v>0</v>
      </c>
      <c r="V54" s="275">
        <f t="shared" si="16"/>
        <v>1</v>
      </c>
      <c r="W54" s="212">
        <f t="shared" si="16"/>
        <v>0</v>
      </c>
      <c r="X54" s="274">
        <f t="shared" si="16"/>
        <v>0</v>
      </c>
      <c r="Y54" s="212">
        <f t="shared" si="16"/>
        <v>0</v>
      </c>
      <c r="Z54" s="212">
        <f t="shared" si="16"/>
        <v>0</v>
      </c>
      <c r="AA54" s="212">
        <f t="shared" si="16"/>
        <v>0</v>
      </c>
      <c r="AB54" s="212">
        <f t="shared" si="16"/>
        <v>0</v>
      </c>
      <c r="AC54" s="212">
        <f t="shared" si="17"/>
        <v>0</v>
      </c>
      <c r="AD54" s="212">
        <f t="shared" si="17"/>
        <v>0</v>
      </c>
      <c r="AE54" s="212">
        <f t="shared" si="17"/>
        <v>0</v>
      </c>
      <c r="AF54" s="212">
        <f t="shared" si="17"/>
        <v>0</v>
      </c>
      <c r="AG54" s="212">
        <f t="shared" si="17"/>
        <v>0</v>
      </c>
      <c r="AH54" s="212">
        <f t="shared" si="17"/>
        <v>0</v>
      </c>
      <c r="AI54" s="193">
        <f t="shared" si="17"/>
        <v>0</v>
      </c>
      <c r="AJ54" s="275">
        <f t="shared" si="17"/>
        <v>0</v>
      </c>
      <c r="AK54" s="212">
        <f t="shared" si="17"/>
        <v>0</v>
      </c>
      <c r="AL54" s="274">
        <f t="shared" si="17"/>
        <v>0</v>
      </c>
      <c r="AN54" s="214">
        <v>538</v>
      </c>
      <c r="AO54" s="197" t="s">
        <v>828</v>
      </c>
      <c r="AP54" s="237">
        <f>INDEX(א1!$C$10:$H$261,MATCH('אזורים סטטיסטיים עירוני 2008'!AO54,א1!$D$10:$D$261,0),6)</f>
        <v>2</v>
      </c>
      <c r="AQ54" s="269">
        <f t="shared" si="18"/>
        <v>0</v>
      </c>
      <c r="AR54" s="269">
        <f t="shared" si="18"/>
        <v>0</v>
      </c>
      <c r="AS54" s="269">
        <f t="shared" si="18"/>
        <v>0</v>
      </c>
      <c r="AT54" s="269">
        <f t="shared" si="18"/>
        <v>5819.9280000000008</v>
      </c>
      <c r="AU54" s="269">
        <f t="shared" si="18"/>
        <v>0</v>
      </c>
      <c r="AV54" s="269">
        <f t="shared" si="18"/>
        <v>0</v>
      </c>
      <c r="AW54" s="269">
        <f t="shared" si="18"/>
        <v>0</v>
      </c>
      <c r="AX54" s="269">
        <f t="shared" si="18"/>
        <v>0</v>
      </c>
      <c r="AY54" s="269">
        <f t="shared" si="18"/>
        <v>0</v>
      </c>
      <c r="AZ54" s="269">
        <f t="shared" si="18"/>
        <v>0</v>
      </c>
      <c r="BA54" s="269">
        <f t="shared" si="19"/>
        <v>0</v>
      </c>
      <c r="BB54" s="269">
        <f t="shared" si="19"/>
        <v>0</v>
      </c>
      <c r="BC54" s="269">
        <f t="shared" si="19"/>
        <v>0</v>
      </c>
      <c r="BD54" s="269">
        <f t="shared" si="19"/>
        <v>0</v>
      </c>
      <c r="BE54" s="269">
        <f t="shared" si="19"/>
        <v>0</v>
      </c>
      <c r="BF54" s="269">
        <f t="shared" si="19"/>
        <v>0</v>
      </c>
      <c r="BG54" s="269">
        <f t="shared" si="19"/>
        <v>0</v>
      </c>
      <c r="BH54" s="269">
        <f t="shared" si="19"/>
        <v>0</v>
      </c>
      <c r="BI54" s="269">
        <f t="shared" si="19"/>
        <v>0</v>
      </c>
      <c r="BJ54" s="269">
        <f t="shared" si="19"/>
        <v>0</v>
      </c>
    </row>
    <row r="55" spans="2:62" s="182" customFormat="1" x14ac:dyDescent="0.2">
      <c r="B55" s="238">
        <v>3780</v>
      </c>
      <c r="C55" s="237" t="s">
        <v>830</v>
      </c>
      <c r="D55" s="189">
        <v>1</v>
      </c>
      <c r="E55" s="236" t="s">
        <v>18</v>
      </c>
      <c r="F55" s="235">
        <v>3290.9129999999991</v>
      </c>
      <c r="G55" s="234">
        <v>-1.7075311482457765</v>
      </c>
      <c r="H55" s="233">
        <v>49</v>
      </c>
      <c r="I55" s="232">
        <v>3</v>
      </c>
      <c r="J55" s="231" t="s">
        <v>829</v>
      </c>
      <c r="K55" s="183"/>
      <c r="P55" s="238">
        <v>473</v>
      </c>
      <c r="Q55" s="237" t="s">
        <v>715</v>
      </c>
      <c r="R55" s="237">
        <f>INDEX(א1!$C$10:$H$261,MATCH('אזורים סטטיסטיים עירוני 2008'!Q55,א1!$D$10:$D$261,0),6)</f>
        <v>3</v>
      </c>
      <c r="S55" s="275">
        <f t="shared" si="16"/>
        <v>0</v>
      </c>
      <c r="T55" s="212">
        <f t="shared" si="16"/>
        <v>0</v>
      </c>
      <c r="U55" s="274">
        <f t="shared" si="16"/>
        <v>0</v>
      </c>
      <c r="V55" s="275">
        <f t="shared" si="16"/>
        <v>1</v>
      </c>
      <c r="W55" s="212">
        <f t="shared" si="16"/>
        <v>1</v>
      </c>
      <c r="X55" s="274">
        <f t="shared" si="16"/>
        <v>1</v>
      </c>
      <c r="Y55" s="212">
        <f t="shared" si="16"/>
        <v>0</v>
      </c>
      <c r="Z55" s="212">
        <f t="shared" si="16"/>
        <v>0</v>
      </c>
      <c r="AA55" s="212">
        <f t="shared" si="16"/>
        <v>0</v>
      </c>
      <c r="AB55" s="212">
        <f t="shared" si="16"/>
        <v>0</v>
      </c>
      <c r="AC55" s="212">
        <f t="shared" si="17"/>
        <v>0</v>
      </c>
      <c r="AD55" s="212">
        <f t="shared" si="17"/>
        <v>0</v>
      </c>
      <c r="AE55" s="212">
        <f t="shared" si="17"/>
        <v>0</v>
      </c>
      <c r="AF55" s="212">
        <f t="shared" si="17"/>
        <v>0</v>
      </c>
      <c r="AG55" s="212">
        <f t="shared" si="17"/>
        <v>0</v>
      </c>
      <c r="AH55" s="212">
        <f t="shared" si="17"/>
        <v>0</v>
      </c>
      <c r="AI55" s="193">
        <f t="shared" si="17"/>
        <v>0</v>
      </c>
      <c r="AJ55" s="275">
        <f t="shared" si="17"/>
        <v>0</v>
      </c>
      <c r="AK55" s="212">
        <f t="shared" si="17"/>
        <v>0</v>
      </c>
      <c r="AL55" s="274">
        <f t="shared" si="17"/>
        <v>0</v>
      </c>
      <c r="AN55" s="238">
        <v>473</v>
      </c>
      <c r="AO55" s="237" t="s">
        <v>715</v>
      </c>
      <c r="AP55" s="237">
        <f>INDEX(א1!$C$10:$H$261,MATCH('אזורים סטטיסטיים עירוני 2008'!AO55,א1!$D$10:$D$261,0),6)</f>
        <v>3</v>
      </c>
      <c r="AQ55" s="269">
        <f t="shared" si="18"/>
        <v>0</v>
      </c>
      <c r="AR55" s="269">
        <f t="shared" si="18"/>
        <v>0</v>
      </c>
      <c r="AS55" s="269">
        <f t="shared" si="18"/>
        <v>0</v>
      </c>
      <c r="AT55" s="269">
        <f t="shared" si="18"/>
        <v>3674.7559999999999</v>
      </c>
      <c r="AU55" s="269">
        <f t="shared" si="18"/>
        <v>4060.405999999999</v>
      </c>
      <c r="AV55" s="269">
        <f t="shared" si="18"/>
        <v>4502.5619999999972</v>
      </c>
      <c r="AW55" s="269">
        <f t="shared" si="18"/>
        <v>0</v>
      </c>
      <c r="AX55" s="269">
        <f t="shared" si="18"/>
        <v>0</v>
      </c>
      <c r="AY55" s="269">
        <f t="shared" si="18"/>
        <v>0</v>
      </c>
      <c r="AZ55" s="269">
        <f t="shared" si="18"/>
        <v>0</v>
      </c>
      <c r="BA55" s="269">
        <f t="shared" si="19"/>
        <v>0</v>
      </c>
      <c r="BB55" s="269">
        <f t="shared" si="19"/>
        <v>0</v>
      </c>
      <c r="BC55" s="269">
        <f t="shared" si="19"/>
        <v>0</v>
      </c>
      <c r="BD55" s="269">
        <f t="shared" si="19"/>
        <v>0</v>
      </c>
      <c r="BE55" s="269">
        <f t="shared" si="19"/>
        <v>0</v>
      </c>
      <c r="BF55" s="269">
        <f t="shared" si="19"/>
        <v>0</v>
      </c>
      <c r="BG55" s="269">
        <f t="shared" si="19"/>
        <v>0</v>
      </c>
      <c r="BH55" s="269">
        <f t="shared" si="19"/>
        <v>0</v>
      </c>
      <c r="BI55" s="269">
        <f t="shared" si="19"/>
        <v>0</v>
      </c>
      <c r="BJ55" s="269">
        <f t="shared" si="19"/>
        <v>0</v>
      </c>
    </row>
    <row r="56" spans="2:62" s="182" customFormat="1" x14ac:dyDescent="0.2">
      <c r="B56" s="214">
        <v>509</v>
      </c>
      <c r="C56" s="197" t="s">
        <v>811</v>
      </c>
      <c r="D56" s="189">
        <v>4</v>
      </c>
      <c r="E56" s="189" t="s">
        <v>168</v>
      </c>
      <c r="F56" s="196">
        <v>3310.7369999999996</v>
      </c>
      <c r="G56" s="213">
        <v>-1.6863645001625762</v>
      </c>
      <c r="H56" s="194">
        <v>50</v>
      </c>
      <c r="I56" s="212">
        <v>3</v>
      </c>
      <c r="J56" s="211" t="s">
        <v>810</v>
      </c>
      <c r="K56" s="183"/>
      <c r="P56" s="238">
        <v>31</v>
      </c>
      <c r="Q56" s="237" t="s">
        <v>630</v>
      </c>
      <c r="R56" s="237">
        <f>INDEX(א1!$C$10:$H$261,MATCH('אזורים סטטיסטיים עירוני 2008'!Q56,א1!$D$10:$D$261,0),6)</f>
        <v>3</v>
      </c>
      <c r="S56" s="275">
        <f t="shared" ref="S56:AB65" si="20">COUNTIFS($I$7:$I$1622,S$5,$B$7:$B$1622,$P56)</f>
        <v>0</v>
      </c>
      <c r="T56" s="212">
        <f t="shared" si="20"/>
        <v>0</v>
      </c>
      <c r="U56" s="274">
        <f t="shared" si="20"/>
        <v>1</v>
      </c>
      <c r="V56" s="275">
        <f t="shared" si="20"/>
        <v>0</v>
      </c>
      <c r="W56" s="212">
        <f t="shared" si="20"/>
        <v>0</v>
      </c>
      <c r="X56" s="274">
        <f t="shared" si="20"/>
        <v>2</v>
      </c>
      <c r="Y56" s="212">
        <f t="shared" si="20"/>
        <v>3</v>
      </c>
      <c r="Z56" s="212">
        <f t="shared" si="20"/>
        <v>0</v>
      </c>
      <c r="AA56" s="212">
        <f t="shared" si="20"/>
        <v>0</v>
      </c>
      <c r="AB56" s="212">
        <f t="shared" si="20"/>
        <v>0</v>
      </c>
      <c r="AC56" s="212">
        <f t="shared" ref="AC56:AL65" si="21">COUNTIFS($I$7:$I$1622,AC$5,$B$7:$B$1622,$P56)</f>
        <v>0</v>
      </c>
      <c r="AD56" s="212">
        <f t="shared" si="21"/>
        <v>0</v>
      </c>
      <c r="AE56" s="212">
        <f t="shared" si="21"/>
        <v>0</v>
      </c>
      <c r="AF56" s="212">
        <f t="shared" si="21"/>
        <v>0</v>
      </c>
      <c r="AG56" s="212">
        <f t="shared" si="21"/>
        <v>0</v>
      </c>
      <c r="AH56" s="212">
        <f t="shared" si="21"/>
        <v>0</v>
      </c>
      <c r="AI56" s="193">
        <f t="shared" si="21"/>
        <v>0</v>
      </c>
      <c r="AJ56" s="275">
        <f t="shared" si="21"/>
        <v>0</v>
      </c>
      <c r="AK56" s="212">
        <f t="shared" si="21"/>
        <v>0</v>
      </c>
      <c r="AL56" s="274">
        <f t="shared" si="21"/>
        <v>0</v>
      </c>
      <c r="AN56" s="238">
        <v>31</v>
      </c>
      <c r="AO56" s="237" t="s">
        <v>630</v>
      </c>
      <c r="AP56" s="237">
        <f>INDEX(א1!$C$10:$H$261,MATCH('אזורים סטטיסטיים עירוני 2008'!AO56,א1!$D$10:$D$261,0),6)</f>
        <v>3</v>
      </c>
      <c r="AQ56" s="269">
        <f t="shared" ref="AQ56:AZ65" si="22">SUMIFS($F$7:$F$1622,$I$7:$I$1622,AQ$5,$B$7:$B$1622,$P56)</f>
        <v>0</v>
      </c>
      <c r="AR56" s="269">
        <f t="shared" si="22"/>
        <v>0</v>
      </c>
      <c r="AS56" s="269">
        <f t="shared" si="22"/>
        <v>5494.2510000000002</v>
      </c>
      <c r="AT56" s="269">
        <f t="shared" si="22"/>
        <v>0</v>
      </c>
      <c r="AU56" s="269">
        <f t="shared" si="22"/>
        <v>0</v>
      </c>
      <c r="AV56" s="269">
        <f t="shared" si="22"/>
        <v>6894.7779999999993</v>
      </c>
      <c r="AW56" s="269">
        <f t="shared" si="22"/>
        <v>10774.083999999999</v>
      </c>
      <c r="AX56" s="269">
        <f t="shared" si="22"/>
        <v>0</v>
      </c>
      <c r="AY56" s="269">
        <f t="shared" si="22"/>
        <v>0</v>
      </c>
      <c r="AZ56" s="269">
        <f t="shared" si="22"/>
        <v>0</v>
      </c>
      <c r="BA56" s="269">
        <f t="shared" ref="BA56:BJ65" si="23">SUMIFS($F$7:$F$1622,$I$7:$I$1622,BA$5,$B$7:$B$1622,$P56)</f>
        <v>0</v>
      </c>
      <c r="BB56" s="269">
        <f t="shared" si="23"/>
        <v>0</v>
      </c>
      <c r="BC56" s="269">
        <f t="shared" si="23"/>
        <v>0</v>
      </c>
      <c r="BD56" s="269">
        <f t="shared" si="23"/>
        <v>0</v>
      </c>
      <c r="BE56" s="269">
        <f t="shared" si="23"/>
        <v>0</v>
      </c>
      <c r="BF56" s="269">
        <f t="shared" si="23"/>
        <v>0</v>
      </c>
      <c r="BG56" s="269">
        <f t="shared" si="23"/>
        <v>0</v>
      </c>
      <c r="BH56" s="269">
        <f t="shared" si="23"/>
        <v>0</v>
      </c>
      <c r="BI56" s="269">
        <f t="shared" si="23"/>
        <v>0</v>
      </c>
      <c r="BJ56" s="269">
        <f t="shared" si="23"/>
        <v>0</v>
      </c>
    </row>
    <row r="57" spans="2:62" s="182" customFormat="1" x14ac:dyDescent="0.2">
      <c r="B57" s="214">
        <v>3797</v>
      </c>
      <c r="C57" s="197" t="s">
        <v>762</v>
      </c>
      <c r="D57" s="189">
        <v>7</v>
      </c>
      <c r="E57" s="189" t="s">
        <v>156</v>
      </c>
      <c r="F57" s="196">
        <v>5755.6139999999996</v>
      </c>
      <c r="G57" s="213">
        <v>-1.6820915202330131</v>
      </c>
      <c r="H57" s="194">
        <v>51</v>
      </c>
      <c r="I57" s="212">
        <v>3</v>
      </c>
      <c r="J57" s="211" t="s">
        <v>760</v>
      </c>
      <c r="K57" s="183"/>
      <c r="P57" s="238">
        <v>529</v>
      </c>
      <c r="Q57" s="239" t="s">
        <v>711</v>
      </c>
      <c r="R57" s="237">
        <f>INDEX(א1!$C$10:$H$261,MATCH('אזורים סטטיסטיים עירוני 2008'!Q57,א1!$D$10:$D$261,0),6)</f>
        <v>3</v>
      </c>
      <c r="S57" s="275">
        <f t="shared" si="20"/>
        <v>0</v>
      </c>
      <c r="T57" s="212">
        <f t="shared" si="20"/>
        <v>0</v>
      </c>
      <c r="U57" s="274">
        <f t="shared" si="20"/>
        <v>0</v>
      </c>
      <c r="V57" s="275">
        <f t="shared" si="20"/>
        <v>0</v>
      </c>
      <c r="W57" s="212">
        <f t="shared" si="20"/>
        <v>2</v>
      </c>
      <c r="X57" s="274">
        <f t="shared" si="20"/>
        <v>1</v>
      </c>
      <c r="Y57" s="212">
        <f t="shared" si="20"/>
        <v>0</v>
      </c>
      <c r="Z57" s="212">
        <f t="shared" si="20"/>
        <v>0</v>
      </c>
      <c r="AA57" s="212">
        <f t="shared" si="20"/>
        <v>0</v>
      </c>
      <c r="AB57" s="212">
        <f t="shared" si="20"/>
        <v>0</v>
      </c>
      <c r="AC57" s="212">
        <f t="shared" si="21"/>
        <v>0</v>
      </c>
      <c r="AD57" s="212">
        <f t="shared" si="21"/>
        <v>0</v>
      </c>
      <c r="AE57" s="212">
        <f t="shared" si="21"/>
        <v>0</v>
      </c>
      <c r="AF57" s="212">
        <f t="shared" si="21"/>
        <v>0</v>
      </c>
      <c r="AG57" s="212">
        <f t="shared" si="21"/>
        <v>0</v>
      </c>
      <c r="AH57" s="212">
        <f t="shared" si="21"/>
        <v>0</v>
      </c>
      <c r="AI57" s="193">
        <f t="shared" si="21"/>
        <v>0</v>
      </c>
      <c r="AJ57" s="275">
        <f t="shared" si="21"/>
        <v>0</v>
      </c>
      <c r="AK57" s="212">
        <f t="shared" si="21"/>
        <v>0</v>
      </c>
      <c r="AL57" s="274">
        <f t="shared" si="21"/>
        <v>0</v>
      </c>
      <c r="AN57" s="238">
        <v>529</v>
      </c>
      <c r="AO57" s="239" t="s">
        <v>711</v>
      </c>
      <c r="AP57" s="237">
        <f>INDEX(א1!$C$10:$H$261,MATCH('אזורים סטטיסטיים עירוני 2008'!AO57,א1!$D$10:$D$261,0),6)</f>
        <v>3</v>
      </c>
      <c r="AQ57" s="269">
        <f t="shared" si="22"/>
        <v>0</v>
      </c>
      <c r="AR57" s="269">
        <f t="shared" si="22"/>
        <v>0</v>
      </c>
      <c r="AS57" s="269">
        <f t="shared" si="22"/>
        <v>0</v>
      </c>
      <c r="AT57" s="269">
        <f t="shared" si="22"/>
        <v>0</v>
      </c>
      <c r="AU57" s="269">
        <f t="shared" si="22"/>
        <v>7045.3420000000006</v>
      </c>
      <c r="AV57" s="269">
        <f t="shared" si="22"/>
        <v>4169.2309999999998</v>
      </c>
      <c r="AW57" s="269">
        <f t="shared" si="22"/>
        <v>0</v>
      </c>
      <c r="AX57" s="269">
        <f t="shared" si="22"/>
        <v>0</v>
      </c>
      <c r="AY57" s="269">
        <f t="shared" si="22"/>
        <v>0</v>
      </c>
      <c r="AZ57" s="269">
        <f t="shared" si="22"/>
        <v>0</v>
      </c>
      <c r="BA57" s="269">
        <f t="shared" si="23"/>
        <v>0</v>
      </c>
      <c r="BB57" s="269">
        <f t="shared" si="23"/>
        <v>0</v>
      </c>
      <c r="BC57" s="269">
        <f t="shared" si="23"/>
        <v>0</v>
      </c>
      <c r="BD57" s="269">
        <f t="shared" si="23"/>
        <v>0</v>
      </c>
      <c r="BE57" s="269">
        <f t="shared" si="23"/>
        <v>0</v>
      </c>
      <c r="BF57" s="269">
        <f t="shared" si="23"/>
        <v>0</v>
      </c>
      <c r="BG57" s="269">
        <f t="shared" si="23"/>
        <v>0</v>
      </c>
      <c r="BH57" s="269">
        <f t="shared" si="23"/>
        <v>0</v>
      </c>
      <c r="BI57" s="269">
        <f t="shared" si="23"/>
        <v>0</v>
      </c>
      <c r="BJ57" s="269">
        <f t="shared" si="23"/>
        <v>0</v>
      </c>
    </row>
    <row r="58" spans="2:62" s="182" customFormat="1" x14ac:dyDescent="0.2">
      <c r="B58" s="214">
        <v>7000</v>
      </c>
      <c r="C58" s="197" t="s">
        <v>405</v>
      </c>
      <c r="D58" s="189">
        <v>12</v>
      </c>
      <c r="E58" s="189" t="s">
        <v>121</v>
      </c>
      <c r="F58" s="196">
        <v>4813.1809999999987</v>
      </c>
      <c r="G58" s="213">
        <v>-1.6769389647048818</v>
      </c>
      <c r="H58" s="194">
        <v>52</v>
      </c>
      <c r="I58" s="212">
        <v>3</v>
      </c>
      <c r="J58" s="211" t="s">
        <v>404</v>
      </c>
      <c r="K58" s="183"/>
      <c r="P58" s="238">
        <v>2610</v>
      </c>
      <c r="Q58" s="237" t="s">
        <v>464</v>
      </c>
      <c r="R58" s="237">
        <f>INDEX(א1!$C$10:$H$261,MATCH('אזורים סטטיסטיים עירוני 2008'!Q58,א1!$D$10:$D$261,0),6)</f>
        <v>3</v>
      </c>
      <c r="S58" s="275">
        <f t="shared" si="20"/>
        <v>1</v>
      </c>
      <c r="T58" s="212">
        <f t="shared" si="20"/>
        <v>2</v>
      </c>
      <c r="U58" s="274">
        <f t="shared" si="20"/>
        <v>1</v>
      </c>
      <c r="V58" s="275">
        <f t="shared" si="20"/>
        <v>0</v>
      </c>
      <c r="W58" s="212">
        <f t="shared" si="20"/>
        <v>1</v>
      </c>
      <c r="X58" s="274">
        <f t="shared" si="20"/>
        <v>2</v>
      </c>
      <c r="Y58" s="212">
        <f t="shared" si="20"/>
        <v>2</v>
      </c>
      <c r="Z58" s="212">
        <f t="shared" si="20"/>
        <v>1</v>
      </c>
      <c r="AA58" s="212">
        <f t="shared" si="20"/>
        <v>2</v>
      </c>
      <c r="AB58" s="212">
        <f t="shared" si="20"/>
        <v>2</v>
      </c>
      <c r="AC58" s="212">
        <f t="shared" si="21"/>
        <v>2</v>
      </c>
      <c r="AD58" s="212">
        <f t="shared" si="21"/>
        <v>0</v>
      </c>
      <c r="AE58" s="212">
        <f t="shared" si="21"/>
        <v>0</v>
      </c>
      <c r="AF58" s="212">
        <f t="shared" si="21"/>
        <v>0</v>
      </c>
      <c r="AG58" s="212">
        <f t="shared" si="21"/>
        <v>0</v>
      </c>
      <c r="AH58" s="212">
        <f t="shared" si="21"/>
        <v>0</v>
      </c>
      <c r="AI58" s="193">
        <f t="shared" si="21"/>
        <v>0</v>
      </c>
      <c r="AJ58" s="275">
        <f t="shared" si="21"/>
        <v>0</v>
      </c>
      <c r="AK58" s="212">
        <f t="shared" si="21"/>
        <v>0</v>
      </c>
      <c r="AL58" s="274">
        <f t="shared" si="21"/>
        <v>0</v>
      </c>
      <c r="AN58" s="238">
        <v>2610</v>
      </c>
      <c r="AO58" s="237" t="s">
        <v>464</v>
      </c>
      <c r="AP58" s="237">
        <f>INDEX(א1!$C$10:$H$261,MATCH('אזורים סטטיסטיים עירוני 2008'!AO58,א1!$D$10:$D$261,0),6)</f>
        <v>3</v>
      </c>
      <c r="AQ58" s="269">
        <f t="shared" si="22"/>
        <v>5876.1280000000006</v>
      </c>
      <c r="AR58" s="269">
        <f t="shared" si="22"/>
        <v>9765.5400000000009</v>
      </c>
      <c r="AS58" s="269">
        <f t="shared" si="22"/>
        <v>5709.2449999999999</v>
      </c>
      <c r="AT58" s="269">
        <f t="shared" si="22"/>
        <v>0</v>
      </c>
      <c r="AU58" s="269">
        <f t="shared" si="22"/>
        <v>5698.5339999999997</v>
      </c>
      <c r="AV58" s="269">
        <f t="shared" si="22"/>
        <v>7169.984000000004</v>
      </c>
      <c r="AW58" s="269">
        <f t="shared" si="22"/>
        <v>7250.3350000000009</v>
      </c>
      <c r="AX58" s="269">
        <f t="shared" si="22"/>
        <v>5066.6819999999998</v>
      </c>
      <c r="AY58" s="269">
        <f t="shared" si="22"/>
        <v>10096.232</v>
      </c>
      <c r="AZ58" s="269">
        <f t="shared" si="22"/>
        <v>9128.7860000000019</v>
      </c>
      <c r="BA58" s="269">
        <f t="shared" si="23"/>
        <v>6490.134</v>
      </c>
      <c r="BB58" s="269">
        <f t="shared" si="23"/>
        <v>0</v>
      </c>
      <c r="BC58" s="269">
        <f t="shared" si="23"/>
        <v>0</v>
      </c>
      <c r="BD58" s="269">
        <f t="shared" si="23"/>
        <v>0</v>
      </c>
      <c r="BE58" s="269">
        <f t="shared" si="23"/>
        <v>0</v>
      </c>
      <c r="BF58" s="269">
        <f t="shared" si="23"/>
        <v>0</v>
      </c>
      <c r="BG58" s="269">
        <f t="shared" si="23"/>
        <v>0</v>
      </c>
      <c r="BH58" s="269">
        <f t="shared" si="23"/>
        <v>0</v>
      </c>
      <c r="BI58" s="269">
        <f t="shared" si="23"/>
        <v>0</v>
      </c>
      <c r="BJ58" s="269">
        <f t="shared" si="23"/>
        <v>0</v>
      </c>
    </row>
    <row r="59" spans="2:62" s="182" customFormat="1" x14ac:dyDescent="0.2">
      <c r="B59" s="214">
        <v>3000</v>
      </c>
      <c r="C59" s="197" t="s">
        <v>39</v>
      </c>
      <c r="D59" s="189">
        <v>914</v>
      </c>
      <c r="E59" s="189" t="s">
        <v>851</v>
      </c>
      <c r="F59" s="196">
        <v>4627.2949999999983</v>
      </c>
      <c r="G59" s="213">
        <v>-1.6721311998999187</v>
      </c>
      <c r="H59" s="194">
        <v>53</v>
      </c>
      <c r="I59" s="212">
        <v>3</v>
      </c>
      <c r="J59" s="211" t="s">
        <v>37</v>
      </c>
      <c r="K59" s="183"/>
      <c r="P59" s="214">
        <v>6100</v>
      </c>
      <c r="Q59" s="197" t="s">
        <v>459</v>
      </c>
      <c r="R59" s="237">
        <f>INDEX(א1!$C$10:$H$261,MATCH('אזורים סטטיסטיים עירוני 2008'!Q59,א1!$D$10:$D$261,0),6)</f>
        <v>3</v>
      </c>
      <c r="S59" s="275">
        <f t="shared" si="20"/>
        <v>0</v>
      </c>
      <c r="T59" s="212">
        <f t="shared" si="20"/>
        <v>0</v>
      </c>
      <c r="U59" s="274">
        <f t="shared" si="20"/>
        <v>0</v>
      </c>
      <c r="V59" s="275">
        <f t="shared" si="20"/>
        <v>9</v>
      </c>
      <c r="W59" s="212">
        <f t="shared" si="20"/>
        <v>15</v>
      </c>
      <c r="X59" s="274">
        <f t="shared" si="20"/>
        <v>3</v>
      </c>
      <c r="Y59" s="212">
        <f t="shared" si="20"/>
        <v>3</v>
      </c>
      <c r="Z59" s="212">
        <f t="shared" si="20"/>
        <v>3</v>
      </c>
      <c r="AA59" s="212">
        <f t="shared" si="20"/>
        <v>0</v>
      </c>
      <c r="AB59" s="212">
        <f t="shared" si="20"/>
        <v>0</v>
      </c>
      <c r="AC59" s="212">
        <f t="shared" si="21"/>
        <v>2</v>
      </c>
      <c r="AD59" s="212">
        <f t="shared" si="21"/>
        <v>0</v>
      </c>
      <c r="AE59" s="212">
        <f t="shared" si="21"/>
        <v>0</v>
      </c>
      <c r="AF59" s="212">
        <f t="shared" si="21"/>
        <v>0</v>
      </c>
      <c r="AG59" s="212">
        <f t="shared" si="21"/>
        <v>0</v>
      </c>
      <c r="AH59" s="212">
        <f t="shared" si="21"/>
        <v>0</v>
      </c>
      <c r="AI59" s="193">
        <f t="shared" si="21"/>
        <v>0</v>
      </c>
      <c r="AJ59" s="275">
        <f t="shared" si="21"/>
        <v>0</v>
      </c>
      <c r="AK59" s="212">
        <f t="shared" si="21"/>
        <v>0</v>
      </c>
      <c r="AL59" s="274">
        <f t="shared" si="21"/>
        <v>0</v>
      </c>
      <c r="AN59" s="214">
        <v>6100</v>
      </c>
      <c r="AO59" s="197" t="s">
        <v>459</v>
      </c>
      <c r="AP59" s="237">
        <f>INDEX(א1!$C$10:$H$261,MATCH('אזורים סטטיסטיים עירוני 2008'!AO59,א1!$D$10:$D$261,0),6)</f>
        <v>3</v>
      </c>
      <c r="AQ59" s="269">
        <f t="shared" si="22"/>
        <v>0</v>
      </c>
      <c r="AR59" s="269">
        <f t="shared" si="22"/>
        <v>0</v>
      </c>
      <c r="AS59" s="269">
        <f t="shared" si="22"/>
        <v>0</v>
      </c>
      <c r="AT59" s="269">
        <f t="shared" si="22"/>
        <v>34346.061999999998</v>
      </c>
      <c r="AU59" s="269">
        <f t="shared" si="22"/>
        <v>61113.052000000003</v>
      </c>
      <c r="AV59" s="269">
        <f t="shared" si="22"/>
        <v>11109.066999999995</v>
      </c>
      <c r="AW59" s="269">
        <f t="shared" si="22"/>
        <v>14414.194000000007</v>
      </c>
      <c r="AX59" s="269">
        <f t="shared" si="22"/>
        <v>13957.554999999997</v>
      </c>
      <c r="AY59" s="269">
        <f t="shared" si="22"/>
        <v>0</v>
      </c>
      <c r="AZ59" s="269">
        <f t="shared" si="22"/>
        <v>0</v>
      </c>
      <c r="BA59" s="269">
        <f t="shared" si="23"/>
        <v>6583.54</v>
      </c>
      <c r="BB59" s="269">
        <f t="shared" si="23"/>
        <v>0</v>
      </c>
      <c r="BC59" s="269">
        <f t="shared" si="23"/>
        <v>0</v>
      </c>
      <c r="BD59" s="269">
        <f t="shared" si="23"/>
        <v>0</v>
      </c>
      <c r="BE59" s="269">
        <f t="shared" si="23"/>
        <v>0</v>
      </c>
      <c r="BF59" s="269">
        <f t="shared" si="23"/>
        <v>0</v>
      </c>
      <c r="BG59" s="269">
        <f t="shared" si="23"/>
        <v>0</v>
      </c>
      <c r="BH59" s="269">
        <f t="shared" si="23"/>
        <v>0</v>
      </c>
      <c r="BI59" s="269">
        <f t="shared" si="23"/>
        <v>0</v>
      </c>
      <c r="BJ59" s="269">
        <f t="shared" si="23"/>
        <v>0</v>
      </c>
    </row>
    <row r="60" spans="2:62" s="182" customFormat="1" x14ac:dyDescent="0.2">
      <c r="B60" s="214">
        <v>1327</v>
      </c>
      <c r="C60" s="197" t="s">
        <v>759</v>
      </c>
      <c r="D60" s="189">
        <v>2</v>
      </c>
      <c r="E60" s="189" t="s">
        <v>71</v>
      </c>
      <c r="F60" s="196">
        <v>5448.1540000000005</v>
      </c>
      <c r="G60" s="213">
        <v>-1.6684539005934669</v>
      </c>
      <c r="H60" s="194">
        <v>54</v>
      </c>
      <c r="I60" s="212">
        <v>3</v>
      </c>
      <c r="J60" s="211" t="s">
        <v>758</v>
      </c>
      <c r="K60" s="183"/>
      <c r="P60" s="214">
        <v>485</v>
      </c>
      <c r="Q60" s="197" t="s">
        <v>726</v>
      </c>
      <c r="R60" s="237">
        <f>INDEX(א1!$C$10:$H$261,MATCH('אזורים סטטיסטיים עירוני 2008'!Q60,א1!$D$10:$D$261,0),6)</f>
        <v>3</v>
      </c>
      <c r="S60" s="275">
        <f t="shared" si="20"/>
        <v>0</v>
      </c>
      <c r="T60" s="212">
        <f t="shared" si="20"/>
        <v>0</v>
      </c>
      <c r="U60" s="274">
        <f t="shared" si="20"/>
        <v>0</v>
      </c>
      <c r="V60" s="275">
        <f t="shared" si="20"/>
        <v>0</v>
      </c>
      <c r="W60" s="212">
        <f t="shared" si="20"/>
        <v>0</v>
      </c>
      <c r="X60" s="274">
        <f t="shared" si="20"/>
        <v>1</v>
      </c>
      <c r="Y60" s="212">
        <f t="shared" si="20"/>
        <v>0</v>
      </c>
      <c r="Z60" s="212">
        <f t="shared" si="20"/>
        <v>0</v>
      </c>
      <c r="AA60" s="212">
        <f t="shared" si="20"/>
        <v>0</v>
      </c>
      <c r="AB60" s="212">
        <f t="shared" si="20"/>
        <v>0</v>
      </c>
      <c r="AC60" s="212">
        <f t="shared" si="21"/>
        <v>0</v>
      </c>
      <c r="AD60" s="212">
        <f t="shared" si="21"/>
        <v>0</v>
      </c>
      <c r="AE60" s="212">
        <f t="shared" si="21"/>
        <v>0</v>
      </c>
      <c r="AF60" s="212">
        <f t="shared" si="21"/>
        <v>0</v>
      </c>
      <c r="AG60" s="212">
        <f t="shared" si="21"/>
        <v>0</v>
      </c>
      <c r="AH60" s="212">
        <f t="shared" si="21"/>
        <v>0</v>
      </c>
      <c r="AI60" s="193">
        <f t="shared" si="21"/>
        <v>0</v>
      </c>
      <c r="AJ60" s="275">
        <f t="shared" si="21"/>
        <v>0</v>
      </c>
      <c r="AK60" s="212">
        <f t="shared" si="21"/>
        <v>0</v>
      </c>
      <c r="AL60" s="274">
        <f t="shared" si="21"/>
        <v>0</v>
      </c>
      <c r="AN60" s="214">
        <v>485</v>
      </c>
      <c r="AO60" s="197" t="s">
        <v>726</v>
      </c>
      <c r="AP60" s="237">
        <f>INDEX(א1!$C$10:$H$261,MATCH('אזורים סטטיסטיים עירוני 2008'!AO60,א1!$D$10:$D$261,0),6)</f>
        <v>3</v>
      </c>
      <c r="AQ60" s="269">
        <f t="shared" si="22"/>
        <v>0</v>
      </c>
      <c r="AR60" s="269">
        <f t="shared" si="22"/>
        <v>0</v>
      </c>
      <c r="AS60" s="269">
        <f t="shared" si="22"/>
        <v>0</v>
      </c>
      <c r="AT60" s="269">
        <f t="shared" si="22"/>
        <v>0</v>
      </c>
      <c r="AU60" s="269">
        <f t="shared" si="22"/>
        <v>0</v>
      </c>
      <c r="AV60" s="269">
        <f t="shared" si="22"/>
        <v>5580.4170000000013</v>
      </c>
      <c r="AW60" s="269">
        <f t="shared" si="22"/>
        <v>0</v>
      </c>
      <c r="AX60" s="269">
        <f t="shared" si="22"/>
        <v>0</v>
      </c>
      <c r="AY60" s="269">
        <f t="shared" si="22"/>
        <v>0</v>
      </c>
      <c r="AZ60" s="269">
        <f t="shared" si="22"/>
        <v>0</v>
      </c>
      <c r="BA60" s="269">
        <f t="shared" si="23"/>
        <v>0</v>
      </c>
      <c r="BB60" s="269">
        <f t="shared" si="23"/>
        <v>0</v>
      </c>
      <c r="BC60" s="269">
        <f t="shared" si="23"/>
        <v>0</v>
      </c>
      <c r="BD60" s="269">
        <f t="shared" si="23"/>
        <v>0</v>
      </c>
      <c r="BE60" s="269">
        <f t="shared" si="23"/>
        <v>0</v>
      </c>
      <c r="BF60" s="269">
        <f t="shared" si="23"/>
        <v>0</v>
      </c>
      <c r="BG60" s="269">
        <f t="shared" si="23"/>
        <v>0</v>
      </c>
      <c r="BH60" s="269">
        <f t="shared" si="23"/>
        <v>0</v>
      </c>
      <c r="BI60" s="269">
        <f t="shared" si="23"/>
        <v>0</v>
      </c>
      <c r="BJ60" s="269">
        <f t="shared" si="23"/>
        <v>0</v>
      </c>
    </row>
    <row r="61" spans="2:62" s="182" customFormat="1" x14ac:dyDescent="0.2">
      <c r="B61" s="214">
        <v>4203</v>
      </c>
      <c r="C61" s="197" t="s">
        <v>850</v>
      </c>
      <c r="D61" s="189">
        <v>1</v>
      </c>
      <c r="E61" s="189" t="s">
        <v>18</v>
      </c>
      <c r="F61" s="196">
        <v>3021.3370000000018</v>
      </c>
      <c r="G61" s="213">
        <v>-1.6652489710216887</v>
      </c>
      <c r="H61" s="194">
        <v>55</v>
      </c>
      <c r="I61" s="212">
        <v>3</v>
      </c>
      <c r="J61" s="211" t="s">
        <v>849</v>
      </c>
      <c r="K61" s="183"/>
      <c r="P61" s="214">
        <v>492</v>
      </c>
      <c r="Q61" s="197" t="s">
        <v>730</v>
      </c>
      <c r="R61" s="237">
        <f>INDEX(א1!$C$10:$H$261,MATCH('אזורים סטטיסטיים עירוני 2008'!Q61,א1!$D$10:$D$261,0),6)</f>
        <v>3</v>
      </c>
      <c r="S61" s="275">
        <f t="shared" si="20"/>
        <v>0</v>
      </c>
      <c r="T61" s="212">
        <f t="shared" si="20"/>
        <v>0</v>
      </c>
      <c r="U61" s="274">
        <f t="shared" si="20"/>
        <v>0</v>
      </c>
      <c r="V61" s="275">
        <f t="shared" si="20"/>
        <v>0</v>
      </c>
      <c r="W61" s="212">
        <f t="shared" si="20"/>
        <v>1</v>
      </c>
      <c r="X61" s="274">
        <f t="shared" si="20"/>
        <v>0</v>
      </c>
      <c r="Y61" s="212">
        <f t="shared" si="20"/>
        <v>0</v>
      </c>
      <c r="Z61" s="212">
        <f t="shared" si="20"/>
        <v>0</v>
      </c>
      <c r="AA61" s="212">
        <f t="shared" si="20"/>
        <v>0</v>
      </c>
      <c r="AB61" s="212">
        <f t="shared" si="20"/>
        <v>0</v>
      </c>
      <c r="AC61" s="212">
        <f t="shared" si="21"/>
        <v>0</v>
      </c>
      <c r="AD61" s="212">
        <f t="shared" si="21"/>
        <v>0</v>
      </c>
      <c r="AE61" s="212">
        <f t="shared" si="21"/>
        <v>0</v>
      </c>
      <c r="AF61" s="212">
        <f t="shared" si="21"/>
        <v>0</v>
      </c>
      <c r="AG61" s="212">
        <f t="shared" si="21"/>
        <v>0</v>
      </c>
      <c r="AH61" s="212">
        <f t="shared" si="21"/>
        <v>0</v>
      </c>
      <c r="AI61" s="193">
        <f t="shared" si="21"/>
        <v>0</v>
      </c>
      <c r="AJ61" s="275">
        <f t="shared" si="21"/>
        <v>0</v>
      </c>
      <c r="AK61" s="212">
        <f t="shared" si="21"/>
        <v>0</v>
      </c>
      <c r="AL61" s="274">
        <f t="shared" si="21"/>
        <v>0</v>
      </c>
      <c r="AN61" s="214">
        <v>492</v>
      </c>
      <c r="AO61" s="197" t="s">
        <v>730</v>
      </c>
      <c r="AP61" s="237">
        <f>INDEX(א1!$C$10:$H$261,MATCH('אזורים סטטיסטיים עירוני 2008'!AO61,א1!$D$10:$D$261,0),6)</f>
        <v>3</v>
      </c>
      <c r="AQ61" s="269">
        <f t="shared" si="22"/>
        <v>0</v>
      </c>
      <c r="AR61" s="269">
        <f t="shared" si="22"/>
        <v>0</v>
      </c>
      <c r="AS61" s="269">
        <f t="shared" si="22"/>
        <v>0</v>
      </c>
      <c r="AT61" s="269">
        <f t="shared" si="22"/>
        <v>0</v>
      </c>
      <c r="AU61" s="269">
        <f t="shared" si="22"/>
        <v>8716.7540000000026</v>
      </c>
      <c r="AV61" s="269">
        <f t="shared" si="22"/>
        <v>0</v>
      </c>
      <c r="AW61" s="269">
        <f t="shared" si="22"/>
        <v>0</v>
      </c>
      <c r="AX61" s="269">
        <f t="shared" si="22"/>
        <v>0</v>
      </c>
      <c r="AY61" s="269">
        <f t="shared" si="22"/>
        <v>0</v>
      </c>
      <c r="AZ61" s="269">
        <f t="shared" si="22"/>
        <v>0</v>
      </c>
      <c r="BA61" s="269">
        <f t="shared" si="23"/>
        <v>0</v>
      </c>
      <c r="BB61" s="269">
        <f t="shared" si="23"/>
        <v>0</v>
      </c>
      <c r="BC61" s="269">
        <f t="shared" si="23"/>
        <v>0</v>
      </c>
      <c r="BD61" s="269">
        <f t="shared" si="23"/>
        <v>0</v>
      </c>
      <c r="BE61" s="269">
        <f t="shared" si="23"/>
        <v>0</v>
      </c>
      <c r="BF61" s="269">
        <f t="shared" si="23"/>
        <v>0</v>
      </c>
      <c r="BG61" s="269">
        <f t="shared" si="23"/>
        <v>0</v>
      </c>
      <c r="BH61" s="269">
        <f t="shared" si="23"/>
        <v>0</v>
      </c>
      <c r="BI61" s="269">
        <f t="shared" si="23"/>
        <v>0</v>
      </c>
      <c r="BJ61" s="269">
        <f t="shared" si="23"/>
        <v>0</v>
      </c>
    </row>
    <row r="62" spans="2:62" s="182" customFormat="1" x14ac:dyDescent="0.2">
      <c r="B62" s="214">
        <v>3797</v>
      </c>
      <c r="C62" s="197" t="s">
        <v>762</v>
      </c>
      <c r="D62" s="189">
        <v>2</v>
      </c>
      <c r="E62" s="189" t="s">
        <v>84</v>
      </c>
      <c r="F62" s="196">
        <v>6860.474000000002</v>
      </c>
      <c r="G62" s="213">
        <v>-1.6622599399008868</v>
      </c>
      <c r="H62" s="194">
        <v>56</v>
      </c>
      <c r="I62" s="212">
        <v>3</v>
      </c>
      <c r="J62" s="211" t="s">
        <v>760</v>
      </c>
      <c r="K62" s="183"/>
      <c r="P62" s="214">
        <v>1290</v>
      </c>
      <c r="Q62" s="197" t="s">
        <v>724</v>
      </c>
      <c r="R62" s="237">
        <f>INDEX(א1!$C$10:$H$261,MATCH('אזורים סטטיסטיים עירוני 2008'!Q62,א1!$D$10:$D$261,0),6)</f>
        <v>3</v>
      </c>
      <c r="S62" s="275">
        <f t="shared" si="20"/>
        <v>0</v>
      </c>
      <c r="T62" s="212">
        <f t="shared" si="20"/>
        <v>0</v>
      </c>
      <c r="U62" s="274">
        <f t="shared" si="20"/>
        <v>0</v>
      </c>
      <c r="V62" s="275">
        <f t="shared" si="20"/>
        <v>0</v>
      </c>
      <c r="W62" s="212">
        <f t="shared" si="20"/>
        <v>0</v>
      </c>
      <c r="X62" s="274">
        <f t="shared" si="20"/>
        <v>1</v>
      </c>
      <c r="Y62" s="212">
        <f t="shared" si="20"/>
        <v>0</v>
      </c>
      <c r="Z62" s="212">
        <f t="shared" si="20"/>
        <v>0</v>
      </c>
      <c r="AA62" s="212">
        <f t="shared" si="20"/>
        <v>0</v>
      </c>
      <c r="AB62" s="212">
        <f t="shared" si="20"/>
        <v>0</v>
      </c>
      <c r="AC62" s="212">
        <f t="shared" si="21"/>
        <v>0</v>
      </c>
      <c r="AD62" s="212">
        <f t="shared" si="21"/>
        <v>0</v>
      </c>
      <c r="AE62" s="212">
        <f t="shared" si="21"/>
        <v>0</v>
      </c>
      <c r="AF62" s="212">
        <f t="shared" si="21"/>
        <v>0</v>
      </c>
      <c r="AG62" s="212">
        <f t="shared" si="21"/>
        <v>0</v>
      </c>
      <c r="AH62" s="212">
        <f t="shared" si="21"/>
        <v>0</v>
      </c>
      <c r="AI62" s="193">
        <f t="shared" si="21"/>
        <v>0</v>
      </c>
      <c r="AJ62" s="275">
        <f t="shared" si="21"/>
        <v>0</v>
      </c>
      <c r="AK62" s="212">
        <f t="shared" si="21"/>
        <v>0</v>
      </c>
      <c r="AL62" s="274">
        <f t="shared" si="21"/>
        <v>0</v>
      </c>
      <c r="AN62" s="214">
        <v>1290</v>
      </c>
      <c r="AO62" s="197" t="s">
        <v>724</v>
      </c>
      <c r="AP62" s="237">
        <f>INDEX(א1!$C$10:$H$261,MATCH('אזורים סטטיסטיים עירוני 2008'!AO62,א1!$D$10:$D$261,0),6)</f>
        <v>3</v>
      </c>
      <c r="AQ62" s="269">
        <f t="shared" si="22"/>
        <v>0</v>
      </c>
      <c r="AR62" s="269">
        <f t="shared" si="22"/>
        <v>0</v>
      </c>
      <c r="AS62" s="269">
        <f t="shared" si="22"/>
        <v>0</v>
      </c>
      <c r="AT62" s="269">
        <f t="shared" si="22"/>
        <v>0</v>
      </c>
      <c r="AU62" s="269">
        <f t="shared" si="22"/>
        <v>0</v>
      </c>
      <c r="AV62" s="269">
        <f t="shared" si="22"/>
        <v>5605.4479999999994</v>
      </c>
      <c r="AW62" s="269">
        <f t="shared" si="22"/>
        <v>0</v>
      </c>
      <c r="AX62" s="269">
        <f t="shared" si="22"/>
        <v>0</v>
      </c>
      <c r="AY62" s="269">
        <f t="shared" si="22"/>
        <v>0</v>
      </c>
      <c r="AZ62" s="269">
        <f t="shared" si="22"/>
        <v>0</v>
      </c>
      <c r="BA62" s="269">
        <f t="shared" si="23"/>
        <v>0</v>
      </c>
      <c r="BB62" s="269">
        <f t="shared" si="23"/>
        <v>0</v>
      </c>
      <c r="BC62" s="269">
        <f t="shared" si="23"/>
        <v>0</v>
      </c>
      <c r="BD62" s="269">
        <f t="shared" si="23"/>
        <v>0</v>
      </c>
      <c r="BE62" s="269">
        <f t="shared" si="23"/>
        <v>0</v>
      </c>
      <c r="BF62" s="269">
        <f t="shared" si="23"/>
        <v>0</v>
      </c>
      <c r="BG62" s="269">
        <f t="shared" si="23"/>
        <v>0</v>
      </c>
      <c r="BH62" s="269">
        <f t="shared" si="23"/>
        <v>0</v>
      </c>
      <c r="BI62" s="269">
        <f t="shared" si="23"/>
        <v>0</v>
      </c>
      <c r="BJ62" s="269">
        <f t="shared" si="23"/>
        <v>0</v>
      </c>
    </row>
    <row r="63" spans="2:62" s="182" customFormat="1" x14ac:dyDescent="0.2">
      <c r="B63" s="214">
        <v>1161</v>
      </c>
      <c r="C63" s="197" t="s">
        <v>738</v>
      </c>
      <c r="D63" s="189">
        <v>8</v>
      </c>
      <c r="E63" s="189" t="s">
        <v>55</v>
      </c>
      <c r="F63" s="196">
        <v>3557.5319999999997</v>
      </c>
      <c r="G63" s="213">
        <v>-1.659858460491761</v>
      </c>
      <c r="H63" s="194">
        <v>57</v>
      </c>
      <c r="I63" s="212">
        <v>3</v>
      </c>
      <c r="J63" s="211" t="s">
        <v>737</v>
      </c>
      <c r="K63" s="183"/>
      <c r="P63" s="214">
        <v>496</v>
      </c>
      <c r="Q63" s="197" t="s">
        <v>695</v>
      </c>
      <c r="R63" s="237">
        <f>INDEX(א1!$C$10:$H$261,MATCH('אזורים סטטיסטיים עירוני 2008'!Q63,א1!$D$10:$D$261,0),6)</f>
        <v>3</v>
      </c>
      <c r="S63" s="275">
        <f t="shared" si="20"/>
        <v>0</v>
      </c>
      <c r="T63" s="212">
        <f t="shared" si="20"/>
        <v>0</v>
      </c>
      <c r="U63" s="274">
        <f t="shared" si="20"/>
        <v>0</v>
      </c>
      <c r="V63" s="275">
        <f t="shared" si="20"/>
        <v>0</v>
      </c>
      <c r="W63" s="212">
        <f t="shared" si="20"/>
        <v>0</v>
      </c>
      <c r="X63" s="274">
        <f t="shared" si="20"/>
        <v>1</v>
      </c>
      <c r="Y63" s="212">
        <f t="shared" si="20"/>
        <v>0</v>
      </c>
      <c r="Z63" s="212">
        <f t="shared" si="20"/>
        <v>0</v>
      </c>
      <c r="AA63" s="212">
        <f t="shared" si="20"/>
        <v>0</v>
      </c>
      <c r="AB63" s="212">
        <f t="shared" si="20"/>
        <v>0</v>
      </c>
      <c r="AC63" s="212">
        <f t="shared" si="21"/>
        <v>0</v>
      </c>
      <c r="AD63" s="212">
        <f t="shared" si="21"/>
        <v>0</v>
      </c>
      <c r="AE63" s="212">
        <f t="shared" si="21"/>
        <v>0</v>
      </c>
      <c r="AF63" s="212">
        <f t="shared" si="21"/>
        <v>0</v>
      </c>
      <c r="AG63" s="212">
        <f t="shared" si="21"/>
        <v>0</v>
      </c>
      <c r="AH63" s="212">
        <f t="shared" si="21"/>
        <v>0</v>
      </c>
      <c r="AI63" s="193">
        <f t="shared" si="21"/>
        <v>0</v>
      </c>
      <c r="AJ63" s="275">
        <f t="shared" si="21"/>
        <v>0</v>
      </c>
      <c r="AK63" s="212">
        <f t="shared" si="21"/>
        <v>0</v>
      </c>
      <c r="AL63" s="274">
        <f t="shared" si="21"/>
        <v>0</v>
      </c>
      <c r="AN63" s="214">
        <v>496</v>
      </c>
      <c r="AO63" s="197" t="s">
        <v>695</v>
      </c>
      <c r="AP63" s="237">
        <f>INDEX(א1!$C$10:$H$261,MATCH('אזורים סטטיסטיים עירוני 2008'!AO63,א1!$D$10:$D$261,0),6)</f>
        <v>3</v>
      </c>
      <c r="AQ63" s="269">
        <f t="shared" si="22"/>
        <v>0</v>
      </c>
      <c r="AR63" s="269">
        <f t="shared" si="22"/>
        <v>0</v>
      </c>
      <c r="AS63" s="269">
        <f t="shared" si="22"/>
        <v>0</v>
      </c>
      <c r="AT63" s="269">
        <f t="shared" si="22"/>
        <v>0</v>
      </c>
      <c r="AU63" s="269">
        <f t="shared" si="22"/>
        <v>0</v>
      </c>
      <c r="AV63" s="269">
        <f t="shared" si="22"/>
        <v>5370.3129999999992</v>
      </c>
      <c r="AW63" s="269">
        <f t="shared" si="22"/>
        <v>0</v>
      </c>
      <c r="AX63" s="269">
        <f t="shared" si="22"/>
        <v>0</v>
      </c>
      <c r="AY63" s="269">
        <f t="shared" si="22"/>
        <v>0</v>
      </c>
      <c r="AZ63" s="269">
        <f t="shared" si="22"/>
        <v>0</v>
      </c>
      <c r="BA63" s="269">
        <f t="shared" si="23"/>
        <v>0</v>
      </c>
      <c r="BB63" s="269">
        <f t="shared" si="23"/>
        <v>0</v>
      </c>
      <c r="BC63" s="269">
        <f t="shared" si="23"/>
        <v>0</v>
      </c>
      <c r="BD63" s="269">
        <f t="shared" si="23"/>
        <v>0</v>
      </c>
      <c r="BE63" s="269">
        <f t="shared" si="23"/>
        <v>0</v>
      </c>
      <c r="BF63" s="269">
        <f t="shared" si="23"/>
        <v>0</v>
      </c>
      <c r="BG63" s="269">
        <f t="shared" si="23"/>
        <v>0</v>
      </c>
      <c r="BH63" s="269">
        <f t="shared" si="23"/>
        <v>0</v>
      </c>
      <c r="BI63" s="269">
        <f t="shared" si="23"/>
        <v>0</v>
      </c>
      <c r="BJ63" s="269">
        <f t="shared" si="23"/>
        <v>0</v>
      </c>
    </row>
    <row r="64" spans="2:62" s="182" customFormat="1" x14ac:dyDescent="0.2">
      <c r="B64" s="214">
        <v>537</v>
      </c>
      <c r="C64" s="197" t="s">
        <v>786</v>
      </c>
      <c r="D64" s="189">
        <v>2</v>
      </c>
      <c r="E64" s="189" t="s">
        <v>84</v>
      </c>
      <c r="F64" s="196">
        <v>5344.5489999999991</v>
      </c>
      <c r="G64" s="213">
        <v>-1.6569096356916062</v>
      </c>
      <c r="H64" s="194">
        <v>58</v>
      </c>
      <c r="I64" s="212">
        <v>3</v>
      </c>
      <c r="J64" s="211" t="s">
        <v>785</v>
      </c>
      <c r="K64" s="183"/>
      <c r="P64" s="214">
        <v>2034</v>
      </c>
      <c r="Q64" s="197" t="s">
        <v>689</v>
      </c>
      <c r="R64" s="237">
        <f>INDEX(א1!$C$10:$H$261,MATCH('אזורים סטטיסטיים עירוני 2008'!Q64,א1!$D$10:$D$261,0),6)</f>
        <v>3</v>
      </c>
      <c r="S64" s="275">
        <f t="shared" si="20"/>
        <v>0</v>
      </c>
      <c r="T64" s="212">
        <f t="shared" si="20"/>
        <v>0</v>
      </c>
      <c r="U64" s="274">
        <f t="shared" si="20"/>
        <v>0</v>
      </c>
      <c r="V64" s="275">
        <f t="shared" si="20"/>
        <v>0</v>
      </c>
      <c r="W64" s="212">
        <f t="shared" si="20"/>
        <v>0</v>
      </c>
      <c r="X64" s="274">
        <f t="shared" si="20"/>
        <v>1</v>
      </c>
      <c r="Y64" s="212">
        <f t="shared" si="20"/>
        <v>0</v>
      </c>
      <c r="Z64" s="212">
        <f t="shared" si="20"/>
        <v>0</v>
      </c>
      <c r="AA64" s="212">
        <f t="shared" si="20"/>
        <v>0</v>
      </c>
      <c r="AB64" s="212">
        <f t="shared" si="20"/>
        <v>0</v>
      </c>
      <c r="AC64" s="212">
        <f t="shared" si="21"/>
        <v>0</v>
      </c>
      <c r="AD64" s="212">
        <f t="shared" si="21"/>
        <v>0</v>
      </c>
      <c r="AE64" s="212">
        <f t="shared" si="21"/>
        <v>0</v>
      </c>
      <c r="AF64" s="212">
        <f t="shared" si="21"/>
        <v>0</v>
      </c>
      <c r="AG64" s="212">
        <f t="shared" si="21"/>
        <v>0</v>
      </c>
      <c r="AH64" s="212">
        <f t="shared" si="21"/>
        <v>0</v>
      </c>
      <c r="AI64" s="193">
        <f t="shared" si="21"/>
        <v>0</v>
      </c>
      <c r="AJ64" s="275">
        <f t="shared" si="21"/>
        <v>0</v>
      </c>
      <c r="AK64" s="212">
        <f t="shared" si="21"/>
        <v>0</v>
      </c>
      <c r="AL64" s="274">
        <f t="shared" si="21"/>
        <v>0</v>
      </c>
      <c r="AN64" s="214">
        <v>2034</v>
      </c>
      <c r="AO64" s="197" t="s">
        <v>689</v>
      </c>
      <c r="AP64" s="237">
        <f>INDEX(א1!$C$10:$H$261,MATCH('אזורים סטטיסטיים עירוני 2008'!AO64,א1!$D$10:$D$261,0),6)</f>
        <v>3</v>
      </c>
      <c r="AQ64" s="269">
        <f t="shared" si="22"/>
        <v>0</v>
      </c>
      <c r="AR64" s="269">
        <f t="shared" si="22"/>
        <v>0</v>
      </c>
      <c r="AS64" s="269">
        <f t="shared" si="22"/>
        <v>0</v>
      </c>
      <c r="AT64" s="269">
        <f t="shared" si="22"/>
        <v>0</v>
      </c>
      <c r="AU64" s="269">
        <f t="shared" si="22"/>
        <v>0</v>
      </c>
      <c r="AV64" s="269">
        <f t="shared" si="22"/>
        <v>8344.4919999999984</v>
      </c>
      <c r="AW64" s="269">
        <f t="shared" si="22"/>
        <v>0</v>
      </c>
      <c r="AX64" s="269">
        <f t="shared" si="22"/>
        <v>0</v>
      </c>
      <c r="AY64" s="269">
        <f t="shared" si="22"/>
        <v>0</v>
      </c>
      <c r="AZ64" s="269">
        <f t="shared" si="22"/>
        <v>0</v>
      </c>
      <c r="BA64" s="269">
        <f t="shared" si="23"/>
        <v>0</v>
      </c>
      <c r="BB64" s="269">
        <f t="shared" si="23"/>
        <v>0</v>
      </c>
      <c r="BC64" s="269">
        <f t="shared" si="23"/>
        <v>0</v>
      </c>
      <c r="BD64" s="269">
        <f t="shared" si="23"/>
        <v>0</v>
      </c>
      <c r="BE64" s="269">
        <f t="shared" si="23"/>
        <v>0</v>
      </c>
      <c r="BF64" s="269">
        <f t="shared" si="23"/>
        <v>0</v>
      </c>
      <c r="BG64" s="269">
        <f t="shared" si="23"/>
        <v>0</v>
      </c>
      <c r="BH64" s="269">
        <f t="shared" si="23"/>
        <v>0</v>
      </c>
      <c r="BI64" s="269">
        <f t="shared" si="23"/>
        <v>0</v>
      </c>
      <c r="BJ64" s="269">
        <f t="shared" si="23"/>
        <v>0</v>
      </c>
    </row>
    <row r="65" spans="2:62" s="182" customFormat="1" x14ac:dyDescent="0.2">
      <c r="B65" s="214">
        <v>541</v>
      </c>
      <c r="C65" s="197" t="s">
        <v>848</v>
      </c>
      <c r="D65" s="189">
        <v>2</v>
      </c>
      <c r="E65" s="189" t="s">
        <v>84</v>
      </c>
      <c r="F65" s="196">
        <v>4654.271999999999</v>
      </c>
      <c r="G65" s="213">
        <v>-1.6531830713038913</v>
      </c>
      <c r="H65" s="194">
        <v>59</v>
      </c>
      <c r="I65" s="212">
        <v>3</v>
      </c>
      <c r="J65" s="211" t="s">
        <v>847</v>
      </c>
      <c r="K65" s="183"/>
      <c r="P65" s="214">
        <v>498</v>
      </c>
      <c r="Q65" s="197" t="s">
        <v>624</v>
      </c>
      <c r="R65" s="237">
        <f>INDEX(א1!$C$10:$H$261,MATCH('אזורים סטטיסטיים עירוני 2008'!Q65,א1!$D$10:$D$261,0),6)</f>
        <v>3</v>
      </c>
      <c r="S65" s="275">
        <f t="shared" si="20"/>
        <v>0</v>
      </c>
      <c r="T65" s="212">
        <f t="shared" si="20"/>
        <v>0</v>
      </c>
      <c r="U65" s="274">
        <f t="shared" si="20"/>
        <v>0</v>
      </c>
      <c r="V65" s="275">
        <f t="shared" si="20"/>
        <v>0</v>
      </c>
      <c r="W65" s="212">
        <f t="shared" si="20"/>
        <v>2</v>
      </c>
      <c r="X65" s="274">
        <f t="shared" si="20"/>
        <v>0</v>
      </c>
      <c r="Y65" s="212">
        <f t="shared" si="20"/>
        <v>1</v>
      </c>
      <c r="Z65" s="212">
        <f t="shared" si="20"/>
        <v>0</v>
      </c>
      <c r="AA65" s="212">
        <f t="shared" si="20"/>
        <v>0</v>
      </c>
      <c r="AB65" s="212">
        <f t="shared" si="20"/>
        <v>0</v>
      </c>
      <c r="AC65" s="212">
        <f t="shared" si="21"/>
        <v>0</v>
      </c>
      <c r="AD65" s="212">
        <f t="shared" si="21"/>
        <v>0</v>
      </c>
      <c r="AE65" s="212">
        <f t="shared" si="21"/>
        <v>0</v>
      </c>
      <c r="AF65" s="212">
        <f t="shared" si="21"/>
        <v>0</v>
      </c>
      <c r="AG65" s="212">
        <f t="shared" si="21"/>
        <v>0</v>
      </c>
      <c r="AH65" s="212">
        <f t="shared" si="21"/>
        <v>0</v>
      </c>
      <c r="AI65" s="193">
        <f t="shared" si="21"/>
        <v>0</v>
      </c>
      <c r="AJ65" s="275">
        <f t="shared" si="21"/>
        <v>0</v>
      </c>
      <c r="AK65" s="212">
        <f t="shared" si="21"/>
        <v>0</v>
      </c>
      <c r="AL65" s="274">
        <f t="shared" si="21"/>
        <v>0</v>
      </c>
      <c r="AN65" s="214">
        <v>498</v>
      </c>
      <c r="AO65" s="197" t="s">
        <v>624</v>
      </c>
      <c r="AP65" s="237">
        <f>INDEX(א1!$C$10:$H$261,MATCH('אזורים סטטיסטיים עירוני 2008'!AO65,א1!$D$10:$D$261,0),6)</f>
        <v>3</v>
      </c>
      <c r="AQ65" s="269">
        <f t="shared" si="22"/>
        <v>0</v>
      </c>
      <c r="AR65" s="269">
        <f t="shared" si="22"/>
        <v>0</v>
      </c>
      <c r="AS65" s="269">
        <f t="shared" si="22"/>
        <v>0</v>
      </c>
      <c r="AT65" s="269">
        <f t="shared" si="22"/>
        <v>0</v>
      </c>
      <c r="AU65" s="269">
        <f t="shared" si="22"/>
        <v>8155.5379999999986</v>
      </c>
      <c r="AV65" s="269">
        <f t="shared" si="22"/>
        <v>0</v>
      </c>
      <c r="AW65" s="269">
        <f t="shared" si="22"/>
        <v>3564.0879999999993</v>
      </c>
      <c r="AX65" s="269">
        <f t="shared" si="22"/>
        <v>0</v>
      </c>
      <c r="AY65" s="269">
        <f t="shared" si="22"/>
        <v>0</v>
      </c>
      <c r="AZ65" s="269">
        <f t="shared" si="22"/>
        <v>0</v>
      </c>
      <c r="BA65" s="269">
        <f t="shared" si="23"/>
        <v>0</v>
      </c>
      <c r="BB65" s="269">
        <f t="shared" si="23"/>
        <v>0</v>
      </c>
      <c r="BC65" s="269">
        <f t="shared" si="23"/>
        <v>0</v>
      </c>
      <c r="BD65" s="269">
        <f t="shared" si="23"/>
        <v>0</v>
      </c>
      <c r="BE65" s="269">
        <f t="shared" si="23"/>
        <v>0</v>
      </c>
      <c r="BF65" s="269">
        <f t="shared" si="23"/>
        <v>0</v>
      </c>
      <c r="BG65" s="269">
        <f t="shared" si="23"/>
        <v>0</v>
      </c>
      <c r="BH65" s="269">
        <f t="shared" si="23"/>
        <v>0</v>
      </c>
      <c r="BI65" s="269">
        <f t="shared" si="23"/>
        <v>0</v>
      </c>
      <c r="BJ65" s="269">
        <f t="shared" si="23"/>
        <v>0</v>
      </c>
    </row>
    <row r="66" spans="2:62" s="182" customFormat="1" x14ac:dyDescent="0.2">
      <c r="B66" s="238">
        <v>2610</v>
      </c>
      <c r="C66" s="237" t="s">
        <v>464</v>
      </c>
      <c r="D66" s="189">
        <v>33</v>
      </c>
      <c r="E66" s="236" t="s">
        <v>27</v>
      </c>
      <c r="F66" s="235">
        <v>5709.2449999999999</v>
      </c>
      <c r="G66" s="234">
        <v>-1.6529464541794152</v>
      </c>
      <c r="H66" s="233">
        <v>60</v>
      </c>
      <c r="I66" s="232">
        <v>3</v>
      </c>
      <c r="J66" s="231" t="s">
        <v>463</v>
      </c>
      <c r="K66" s="183"/>
      <c r="P66" s="214">
        <v>2730</v>
      </c>
      <c r="Q66" s="197" t="s">
        <v>692</v>
      </c>
      <c r="R66" s="237">
        <f>INDEX(א1!$C$10:$H$261,MATCH('אזורים סטטיסטיים עירוני 2008'!Q66,א1!$D$10:$D$261,0),6)</f>
        <v>3</v>
      </c>
      <c r="S66" s="275">
        <f t="shared" ref="S66:AB75" si="24">COUNTIFS($I$7:$I$1622,S$5,$B$7:$B$1622,$P66)</f>
        <v>0</v>
      </c>
      <c r="T66" s="212">
        <f t="shared" si="24"/>
        <v>0</v>
      </c>
      <c r="U66" s="274">
        <f t="shared" si="24"/>
        <v>0</v>
      </c>
      <c r="V66" s="275">
        <f t="shared" si="24"/>
        <v>2</v>
      </c>
      <c r="W66" s="212">
        <f t="shared" si="24"/>
        <v>2</v>
      </c>
      <c r="X66" s="274">
        <f t="shared" si="24"/>
        <v>3</v>
      </c>
      <c r="Y66" s="212">
        <f t="shared" si="24"/>
        <v>0</v>
      </c>
      <c r="Z66" s="212">
        <f t="shared" si="24"/>
        <v>0</v>
      </c>
      <c r="AA66" s="212">
        <f t="shared" si="24"/>
        <v>0</v>
      </c>
      <c r="AB66" s="212">
        <f t="shared" si="24"/>
        <v>0</v>
      </c>
      <c r="AC66" s="212">
        <f t="shared" ref="AC66:AL75" si="25">COUNTIFS($I$7:$I$1622,AC$5,$B$7:$B$1622,$P66)</f>
        <v>0</v>
      </c>
      <c r="AD66" s="212">
        <f t="shared" si="25"/>
        <v>0</v>
      </c>
      <c r="AE66" s="212">
        <f t="shared" si="25"/>
        <v>0</v>
      </c>
      <c r="AF66" s="212">
        <f t="shared" si="25"/>
        <v>0</v>
      </c>
      <c r="AG66" s="212">
        <f t="shared" si="25"/>
        <v>0</v>
      </c>
      <c r="AH66" s="212">
        <f t="shared" si="25"/>
        <v>0</v>
      </c>
      <c r="AI66" s="193">
        <f t="shared" si="25"/>
        <v>0</v>
      </c>
      <c r="AJ66" s="275">
        <f t="shared" si="25"/>
        <v>0</v>
      </c>
      <c r="AK66" s="212">
        <f t="shared" si="25"/>
        <v>0</v>
      </c>
      <c r="AL66" s="274">
        <f t="shared" si="25"/>
        <v>0</v>
      </c>
      <c r="AN66" s="214">
        <v>2730</v>
      </c>
      <c r="AO66" s="197" t="s">
        <v>692</v>
      </c>
      <c r="AP66" s="237">
        <f>INDEX(א1!$C$10:$H$261,MATCH('אזורים סטטיסטיים עירוני 2008'!AO66,א1!$D$10:$D$261,0),6)</f>
        <v>3</v>
      </c>
      <c r="AQ66" s="269">
        <f t="shared" ref="AQ66:AZ75" si="26">SUMIFS($F$7:$F$1622,$I$7:$I$1622,AQ$5,$B$7:$B$1622,$P66)</f>
        <v>0</v>
      </c>
      <c r="AR66" s="269">
        <f t="shared" si="26"/>
        <v>0</v>
      </c>
      <c r="AS66" s="269">
        <f t="shared" si="26"/>
        <v>0</v>
      </c>
      <c r="AT66" s="269">
        <f t="shared" si="26"/>
        <v>8530.2780000000021</v>
      </c>
      <c r="AU66" s="269">
        <f t="shared" si="26"/>
        <v>8778.5439999999981</v>
      </c>
      <c r="AV66" s="269">
        <f t="shared" si="26"/>
        <v>18407.469000000001</v>
      </c>
      <c r="AW66" s="269">
        <f t="shared" si="26"/>
        <v>0</v>
      </c>
      <c r="AX66" s="269">
        <f t="shared" si="26"/>
        <v>0</v>
      </c>
      <c r="AY66" s="269">
        <f t="shared" si="26"/>
        <v>0</v>
      </c>
      <c r="AZ66" s="269">
        <f t="shared" si="26"/>
        <v>0</v>
      </c>
      <c r="BA66" s="269">
        <f t="shared" ref="BA66:BJ75" si="27">SUMIFS($F$7:$F$1622,$I$7:$I$1622,BA$5,$B$7:$B$1622,$P66)</f>
        <v>0</v>
      </c>
      <c r="BB66" s="269">
        <f t="shared" si="27"/>
        <v>0</v>
      </c>
      <c r="BC66" s="269">
        <f t="shared" si="27"/>
        <v>0</v>
      </c>
      <c r="BD66" s="269">
        <f t="shared" si="27"/>
        <v>0</v>
      </c>
      <c r="BE66" s="269">
        <f t="shared" si="27"/>
        <v>0</v>
      </c>
      <c r="BF66" s="269">
        <f t="shared" si="27"/>
        <v>0</v>
      </c>
      <c r="BG66" s="269">
        <f t="shared" si="27"/>
        <v>0</v>
      </c>
      <c r="BH66" s="269">
        <f t="shared" si="27"/>
        <v>0</v>
      </c>
      <c r="BI66" s="269">
        <f t="shared" si="27"/>
        <v>0</v>
      </c>
      <c r="BJ66" s="269">
        <f t="shared" si="27"/>
        <v>0</v>
      </c>
    </row>
    <row r="67" spans="2:62" s="182" customFormat="1" x14ac:dyDescent="0.2">
      <c r="B67" s="238">
        <v>4001</v>
      </c>
      <c r="C67" s="237" t="s">
        <v>846</v>
      </c>
      <c r="D67" s="189">
        <v>1</v>
      </c>
      <c r="E67" s="236" t="s">
        <v>18</v>
      </c>
      <c r="F67" s="235">
        <v>5715.3030000000008</v>
      </c>
      <c r="G67" s="234">
        <v>-1.6484618845351107</v>
      </c>
      <c r="H67" s="233">
        <v>61</v>
      </c>
      <c r="I67" s="232">
        <v>3</v>
      </c>
      <c r="J67" s="231" t="s">
        <v>845</v>
      </c>
      <c r="K67" s="183"/>
      <c r="P67" s="214">
        <v>2720</v>
      </c>
      <c r="Q67" s="197" t="s">
        <v>679</v>
      </c>
      <c r="R67" s="237">
        <f>INDEX(א1!$C$10:$H$261,MATCH('אזורים סטטיסטיים עירוני 2008'!Q67,א1!$D$10:$D$261,0),6)</f>
        <v>3</v>
      </c>
      <c r="S67" s="275">
        <f t="shared" si="24"/>
        <v>0</v>
      </c>
      <c r="T67" s="212">
        <f t="shared" si="24"/>
        <v>0</v>
      </c>
      <c r="U67" s="274">
        <f t="shared" si="24"/>
        <v>0</v>
      </c>
      <c r="V67" s="275">
        <f t="shared" si="24"/>
        <v>0</v>
      </c>
      <c r="W67" s="212">
        <f t="shared" si="24"/>
        <v>2</v>
      </c>
      <c r="X67" s="274">
        <f t="shared" si="24"/>
        <v>2</v>
      </c>
      <c r="Y67" s="212">
        <f t="shared" si="24"/>
        <v>0</v>
      </c>
      <c r="Z67" s="212">
        <f t="shared" si="24"/>
        <v>0</v>
      </c>
      <c r="AA67" s="212">
        <f t="shared" si="24"/>
        <v>0</v>
      </c>
      <c r="AB67" s="212">
        <f t="shared" si="24"/>
        <v>0</v>
      </c>
      <c r="AC67" s="212">
        <f t="shared" si="25"/>
        <v>0</v>
      </c>
      <c r="AD67" s="212">
        <f t="shared" si="25"/>
        <v>0</v>
      </c>
      <c r="AE67" s="212">
        <f t="shared" si="25"/>
        <v>0</v>
      </c>
      <c r="AF67" s="212">
        <f t="shared" si="25"/>
        <v>0</v>
      </c>
      <c r="AG67" s="212">
        <f t="shared" si="25"/>
        <v>0</v>
      </c>
      <c r="AH67" s="212">
        <f t="shared" si="25"/>
        <v>0</v>
      </c>
      <c r="AI67" s="193">
        <f t="shared" si="25"/>
        <v>0</v>
      </c>
      <c r="AJ67" s="275">
        <f t="shared" si="25"/>
        <v>0</v>
      </c>
      <c r="AK67" s="212">
        <f t="shared" si="25"/>
        <v>0</v>
      </c>
      <c r="AL67" s="274">
        <f t="shared" si="25"/>
        <v>0</v>
      </c>
      <c r="AN67" s="214">
        <v>2720</v>
      </c>
      <c r="AO67" s="197" t="s">
        <v>679</v>
      </c>
      <c r="AP67" s="237">
        <f>INDEX(א1!$C$10:$H$261,MATCH('אזורים סטטיסטיים עירוני 2008'!AO67,א1!$D$10:$D$261,0),6)</f>
        <v>3</v>
      </c>
      <c r="AQ67" s="269">
        <f t="shared" si="26"/>
        <v>0</v>
      </c>
      <c r="AR67" s="269">
        <f t="shared" si="26"/>
        <v>0</v>
      </c>
      <c r="AS67" s="269">
        <f t="shared" si="26"/>
        <v>0</v>
      </c>
      <c r="AT67" s="269">
        <f t="shared" si="26"/>
        <v>0</v>
      </c>
      <c r="AU67" s="269">
        <f t="shared" si="26"/>
        <v>11269.525000000001</v>
      </c>
      <c r="AV67" s="269">
        <f t="shared" si="26"/>
        <v>10891.248000000005</v>
      </c>
      <c r="AW67" s="269">
        <f t="shared" si="26"/>
        <v>0</v>
      </c>
      <c r="AX67" s="269">
        <f t="shared" si="26"/>
        <v>0</v>
      </c>
      <c r="AY67" s="269">
        <f t="shared" si="26"/>
        <v>0</v>
      </c>
      <c r="AZ67" s="269">
        <f t="shared" si="26"/>
        <v>0</v>
      </c>
      <c r="BA67" s="269">
        <f t="shared" si="27"/>
        <v>0</v>
      </c>
      <c r="BB67" s="269">
        <f t="shared" si="27"/>
        <v>0</v>
      </c>
      <c r="BC67" s="269">
        <f t="shared" si="27"/>
        <v>0</v>
      </c>
      <c r="BD67" s="269">
        <f t="shared" si="27"/>
        <v>0</v>
      </c>
      <c r="BE67" s="269">
        <f t="shared" si="27"/>
        <v>0</v>
      </c>
      <c r="BF67" s="269">
        <f t="shared" si="27"/>
        <v>0</v>
      </c>
      <c r="BG67" s="269">
        <f t="shared" si="27"/>
        <v>0</v>
      </c>
      <c r="BH67" s="269">
        <f t="shared" si="27"/>
        <v>0</v>
      </c>
      <c r="BI67" s="269">
        <f t="shared" si="27"/>
        <v>0</v>
      </c>
      <c r="BJ67" s="269">
        <f t="shared" si="27"/>
        <v>0</v>
      </c>
    </row>
    <row r="68" spans="2:62" s="182" customFormat="1" x14ac:dyDescent="0.2">
      <c r="B68" s="214">
        <v>1161</v>
      </c>
      <c r="C68" s="197" t="s">
        <v>738</v>
      </c>
      <c r="D68" s="189">
        <v>7</v>
      </c>
      <c r="E68" s="189" t="s">
        <v>156</v>
      </c>
      <c r="F68" s="196">
        <v>5418.86</v>
      </c>
      <c r="G68" s="213">
        <v>-1.646229365251666</v>
      </c>
      <c r="H68" s="194">
        <v>62</v>
      </c>
      <c r="I68" s="212">
        <v>3</v>
      </c>
      <c r="J68" s="211" t="s">
        <v>737</v>
      </c>
      <c r="K68" s="183"/>
      <c r="P68" s="214">
        <v>8900</v>
      </c>
      <c r="Q68" s="197" t="s">
        <v>717</v>
      </c>
      <c r="R68" s="237">
        <f>INDEX(א1!$C$10:$H$261,MATCH('אזורים סטטיסטיים עירוני 2008'!Q68,א1!$D$10:$D$261,0),6)</f>
        <v>3</v>
      </c>
      <c r="S68" s="275">
        <f t="shared" si="24"/>
        <v>0</v>
      </c>
      <c r="T68" s="212">
        <f t="shared" si="24"/>
        <v>0</v>
      </c>
      <c r="U68" s="274">
        <f t="shared" si="24"/>
        <v>0</v>
      </c>
      <c r="V68" s="275">
        <f t="shared" si="24"/>
        <v>2</v>
      </c>
      <c r="W68" s="212">
        <f t="shared" si="24"/>
        <v>3</v>
      </c>
      <c r="X68" s="274">
        <f t="shared" si="24"/>
        <v>1</v>
      </c>
      <c r="Y68" s="212">
        <f t="shared" si="24"/>
        <v>0</v>
      </c>
      <c r="Z68" s="212">
        <f t="shared" si="24"/>
        <v>0</v>
      </c>
      <c r="AA68" s="212">
        <f t="shared" si="24"/>
        <v>0</v>
      </c>
      <c r="AB68" s="212">
        <f t="shared" si="24"/>
        <v>0</v>
      </c>
      <c r="AC68" s="212">
        <f t="shared" si="25"/>
        <v>0</v>
      </c>
      <c r="AD68" s="212">
        <f t="shared" si="25"/>
        <v>0</v>
      </c>
      <c r="AE68" s="212">
        <f t="shared" si="25"/>
        <v>0</v>
      </c>
      <c r="AF68" s="212">
        <f t="shared" si="25"/>
        <v>0</v>
      </c>
      <c r="AG68" s="212">
        <f t="shared" si="25"/>
        <v>0</v>
      </c>
      <c r="AH68" s="212">
        <f t="shared" si="25"/>
        <v>0</v>
      </c>
      <c r="AI68" s="193">
        <f t="shared" si="25"/>
        <v>0</v>
      </c>
      <c r="AJ68" s="275">
        <f t="shared" si="25"/>
        <v>0</v>
      </c>
      <c r="AK68" s="212">
        <f t="shared" si="25"/>
        <v>0</v>
      </c>
      <c r="AL68" s="274">
        <f t="shared" si="25"/>
        <v>0</v>
      </c>
      <c r="AN68" s="214">
        <v>8900</v>
      </c>
      <c r="AO68" s="197" t="s">
        <v>717</v>
      </c>
      <c r="AP68" s="237">
        <f>INDEX(א1!$C$10:$H$261,MATCH('אזורים סטטיסטיים עירוני 2008'!AO68,א1!$D$10:$D$261,0),6)</f>
        <v>3</v>
      </c>
      <c r="AQ68" s="269">
        <f t="shared" si="26"/>
        <v>0</v>
      </c>
      <c r="AR68" s="269">
        <f t="shared" si="26"/>
        <v>0</v>
      </c>
      <c r="AS68" s="269">
        <f t="shared" si="26"/>
        <v>0</v>
      </c>
      <c r="AT68" s="269">
        <f t="shared" si="26"/>
        <v>9023.7060000000001</v>
      </c>
      <c r="AU68" s="269">
        <f t="shared" si="26"/>
        <v>10397.510999999999</v>
      </c>
      <c r="AV68" s="269">
        <f t="shared" si="26"/>
        <v>8497.8559999999979</v>
      </c>
      <c r="AW68" s="269">
        <f t="shared" si="26"/>
        <v>0</v>
      </c>
      <c r="AX68" s="269">
        <f t="shared" si="26"/>
        <v>0</v>
      </c>
      <c r="AY68" s="269">
        <f t="shared" si="26"/>
        <v>0</v>
      </c>
      <c r="AZ68" s="269">
        <f t="shared" si="26"/>
        <v>0</v>
      </c>
      <c r="BA68" s="269">
        <f t="shared" si="27"/>
        <v>0</v>
      </c>
      <c r="BB68" s="269">
        <f t="shared" si="27"/>
        <v>0</v>
      </c>
      <c r="BC68" s="269">
        <f t="shared" si="27"/>
        <v>0</v>
      </c>
      <c r="BD68" s="269">
        <f t="shared" si="27"/>
        <v>0</v>
      </c>
      <c r="BE68" s="269">
        <f t="shared" si="27"/>
        <v>0</v>
      </c>
      <c r="BF68" s="269">
        <f t="shared" si="27"/>
        <v>0</v>
      </c>
      <c r="BG68" s="269">
        <f t="shared" si="27"/>
        <v>0</v>
      </c>
      <c r="BH68" s="269">
        <f t="shared" si="27"/>
        <v>0</v>
      </c>
      <c r="BI68" s="269">
        <f t="shared" si="27"/>
        <v>0</v>
      </c>
      <c r="BJ68" s="269">
        <f t="shared" si="27"/>
        <v>0</v>
      </c>
    </row>
    <row r="69" spans="2:62" s="182" customFormat="1" x14ac:dyDescent="0.2">
      <c r="B69" s="238">
        <v>3780</v>
      </c>
      <c r="C69" s="237" t="s">
        <v>830</v>
      </c>
      <c r="D69" s="189">
        <v>4</v>
      </c>
      <c r="E69" s="236" t="s">
        <v>168</v>
      </c>
      <c r="F69" s="235">
        <v>3472.7209999999991</v>
      </c>
      <c r="G69" s="234">
        <v>-1.6442922614913991</v>
      </c>
      <c r="H69" s="233">
        <v>63</v>
      </c>
      <c r="I69" s="232">
        <v>3</v>
      </c>
      <c r="J69" s="231" t="s">
        <v>829</v>
      </c>
      <c r="K69" s="183"/>
      <c r="P69" s="214">
        <v>1295</v>
      </c>
      <c r="Q69" s="197" t="s">
        <v>751</v>
      </c>
      <c r="R69" s="237">
        <f>INDEX(א1!$C$10:$H$261,MATCH('אזורים סטטיסטיים עירוני 2008'!Q69,א1!$D$10:$D$261,0),6)</f>
        <v>3</v>
      </c>
      <c r="S69" s="275">
        <f t="shared" si="24"/>
        <v>0</v>
      </c>
      <c r="T69" s="212">
        <f t="shared" si="24"/>
        <v>0</v>
      </c>
      <c r="U69" s="274">
        <f t="shared" si="24"/>
        <v>0</v>
      </c>
      <c r="V69" s="275">
        <f t="shared" si="24"/>
        <v>0</v>
      </c>
      <c r="W69" s="212">
        <f t="shared" si="24"/>
        <v>1</v>
      </c>
      <c r="X69" s="274">
        <f t="shared" si="24"/>
        <v>0</v>
      </c>
      <c r="Y69" s="212">
        <f t="shared" si="24"/>
        <v>0</v>
      </c>
      <c r="Z69" s="212">
        <f t="shared" si="24"/>
        <v>0</v>
      </c>
      <c r="AA69" s="212">
        <f t="shared" si="24"/>
        <v>0</v>
      </c>
      <c r="AB69" s="212">
        <f t="shared" si="24"/>
        <v>0</v>
      </c>
      <c r="AC69" s="212">
        <f t="shared" si="25"/>
        <v>0</v>
      </c>
      <c r="AD69" s="212">
        <f t="shared" si="25"/>
        <v>0</v>
      </c>
      <c r="AE69" s="212">
        <f t="shared" si="25"/>
        <v>0</v>
      </c>
      <c r="AF69" s="212">
        <f t="shared" si="25"/>
        <v>0</v>
      </c>
      <c r="AG69" s="212">
        <f t="shared" si="25"/>
        <v>0</v>
      </c>
      <c r="AH69" s="212">
        <f t="shared" si="25"/>
        <v>0</v>
      </c>
      <c r="AI69" s="193">
        <f t="shared" si="25"/>
        <v>0</v>
      </c>
      <c r="AJ69" s="275">
        <f t="shared" si="25"/>
        <v>0</v>
      </c>
      <c r="AK69" s="212">
        <f t="shared" si="25"/>
        <v>0</v>
      </c>
      <c r="AL69" s="274">
        <f t="shared" si="25"/>
        <v>0</v>
      </c>
      <c r="AN69" s="214">
        <v>1295</v>
      </c>
      <c r="AO69" s="197" t="s">
        <v>751</v>
      </c>
      <c r="AP69" s="237">
        <f>INDEX(א1!$C$10:$H$261,MATCH('אזורים סטטיסטיים עירוני 2008'!AO69,א1!$D$10:$D$261,0),6)</f>
        <v>3</v>
      </c>
      <c r="AQ69" s="269">
        <f t="shared" si="26"/>
        <v>0</v>
      </c>
      <c r="AR69" s="269">
        <f t="shared" si="26"/>
        <v>0</v>
      </c>
      <c r="AS69" s="269">
        <f t="shared" si="26"/>
        <v>0</v>
      </c>
      <c r="AT69" s="269">
        <f t="shared" si="26"/>
        <v>0</v>
      </c>
      <c r="AU69" s="269">
        <f t="shared" si="26"/>
        <v>5558.447000000001</v>
      </c>
      <c r="AV69" s="269">
        <f t="shared" si="26"/>
        <v>0</v>
      </c>
      <c r="AW69" s="269">
        <f t="shared" si="26"/>
        <v>0</v>
      </c>
      <c r="AX69" s="269">
        <f t="shared" si="26"/>
        <v>0</v>
      </c>
      <c r="AY69" s="269">
        <f t="shared" si="26"/>
        <v>0</v>
      </c>
      <c r="AZ69" s="269">
        <f t="shared" si="26"/>
        <v>0</v>
      </c>
      <c r="BA69" s="269">
        <f t="shared" si="27"/>
        <v>0</v>
      </c>
      <c r="BB69" s="269">
        <f t="shared" si="27"/>
        <v>0</v>
      </c>
      <c r="BC69" s="269">
        <f t="shared" si="27"/>
        <v>0</v>
      </c>
      <c r="BD69" s="269">
        <f t="shared" si="27"/>
        <v>0</v>
      </c>
      <c r="BE69" s="269">
        <f t="shared" si="27"/>
        <v>0</v>
      </c>
      <c r="BF69" s="269">
        <f t="shared" si="27"/>
        <v>0</v>
      </c>
      <c r="BG69" s="269">
        <f t="shared" si="27"/>
        <v>0</v>
      </c>
      <c r="BH69" s="269">
        <f t="shared" si="27"/>
        <v>0</v>
      </c>
      <c r="BI69" s="269">
        <f t="shared" si="27"/>
        <v>0</v>
      </c>
      <c r="BJ69" s="269">
        <f t="shared" si="27"/>
        <v>0</v>
      </c>
    </row>
    <row r="70" spans="2:62" s="182" customFormat="1" x14ac:dyDescent="0.2">
      <c r="B70" s="214">
        <v>3000</v>
      </c>
      <c r="C70" s="197" t="s">
        <v>660</v>
      </c>
      <c r="D70" s="189">
        <v>2312</v>
      </c>
      <c r="E70" s="189" t="s">
        <v>844</v>
      </c>
      <c r="F70" s="196">
        <v>20282.400000000001</v>
      </c>
      <c r="G70" s="213">
        <v>-1.6438099919703968</v>
      </c>
      <c r="H70" s="194">
        <v>64</v>
      </c>
      <c r="I70" s="212">
        <v>3</v>
      </c>
      <c r="J70" s="211" t="s">
        <v>658</v>
      </c>
      <c r="K70" s="183"/>
      <c r="P70" s="214">
        <v>499</v>
      </c>
      <c r="Q70" s="197" t="s">
        <v>657</v>
      </c>
      <c r="R70" s="237">
        <f>INDEX(א1!$C$10:$H$261,MATCH('אזורים סטטיסטיים עירוני 2008'!Q70,א1!$D$10:$D$261,0),6)</f>
        <v>3</v>
      </c>
      <c r="S70" s="275">
        <f t="shared" si="24"/>
        <v>0</v>
      </c>
      <c r="T70" s="212">
        <f t="shared" si="24"/>
        <v>0</v>
      </c>
      <c r="U70" s="274">
        <f t="shared" si="24"/>
        <v>0</v>
      </c>
      <c r="V70" s="275">
        <f t="shared" si="24"/>
        <v>1</v>
      </c>
      <c r="W70" s="212">
        <f t="shared" si="24"/>
        <v>2</v>
      </c>
      <c r="X70" s="274">
        <f t="shared" si="24"/>
        <v>0</v>
      </c>
      <c r="Y70" s="212">
        <f t="shared" si="24"/>
        <v>2</v>
      </c>
      <c r="Z70" s="212">
        <f t="shared" si="24"/>
        <v>0</v>
      </c>
      <c r="AA70" s="212">
        <f t="shared" si="24"/>
        <v>0</v>
      </c>
      <c r="AB70" s="212">
        <f t="shared" si="24"/>
        <v>0</v>
      </c>
      <c r="AC70" s="212">
        <f t="shared" si="25"/>
        <v>0</v>
      </c>
      <c r="AD70" s="212">
        <f t="shared" si="25"/>
        <v>0</v>
      </c>
      <c r="AE70" s="212">
        <f t="shared" si="25"/>
        <v>0</v>
      </c>
      <c r="AF70" s="212">
        <f t="shared" si="25"/>
        <v>0</v>
      </c>
      <c r="AG70" s="212">
        <f t="shared" si="25"/>
        <v>0</v>
      </c>
      <c r="AH70" s="212">
        <f t="shared" si="25"/>
        <v>0</v>
      </c>
      <c r="AI70" s="193">
        <f t="shared" si="25"/>
        <v>0</v>
      </c>
      <c r="AJ70" s="275">
        <f t="shared" si="25"/>
        <v>0</v>
      </c>
      <c r="AK70" s="212">
        <f t="shared" si="25"/>
        <v>0</v>
      </c>
      <c r="AL70" s="274">
        <f t="shared" si="25"/>
        <v>0</v>
      </c>
      <c r="AN70" s="214">
        <v>499</v>
      </c>
      <c r="AO70" s="197" t="s">
        <v>657</v>
      </c>
      <c r="AP70" s="237">
        <f>INDEX(א1!$C$10:$H$261,MATCH('אזורים סטטיסטיים עירוני 2008'!AO70,א1!$D$10:$D$261,0),6)</f>
        <v>3</v>
      </c>
      <c r="AQ70" s="269">
        <f t="shared" si="26"/>
        <v>0</v>
      </c>
      <c r="AR70" s="269">
        <f t="shared" si="26"/>
        <v>0</v>
      </c>
      <c r="AS70" s="269">
        <f t="shared" si="26"/>
        <v>0</v>
      </c>
      <c r="AT70" s="269">
        <f t="shared" si="26"/>
        <v>4339.1280000000006</v>
      </c>
      <c r="AU70" s="269">
        <f t="shared" si="26"/>
        <v>6876.5389999999989</v>
      </c>
      <c r="AV70" s="269">
        <f t="shared" si="26"/>
        <v>0</v>
      </c>
      <c r="AW70" s="269">
        <f t="shared" si="26"/>
        <v>4960.0659999999989</v>
      </c>
      <c r="AX70" s="269">
        <f t="shared" si="26"/>
        <v>0</v>
      </c>
      <c r="AY70" s="269">
        <f t="shared" si="26"/>
        <v>0</v>
      </c>
      <c r="AZ70" s="269">
        <f t="shared" si="26"/>
        <v>0</v>
      </c>
      <c r="BA70" s="269">
        <f t="shared" si="27"/>
        <v>0</v>
      </c>
      <c r="BB70" s="269">
        <f t="shared" si="27"/>
        <v>0</v>
      </c>
      <c r="BC70" s="269">
        <f t="shared" si="27"/>
        <v>0</v>
      </c>
      <c r="BD70" s="269">
        <f t="shared" si="27"/>
        <v>0</v>
      </c>
      <c r="BE70" s="269">
        <f t="shared" si="27"/>
        <v>0</v>
      </c>
      <c r="BF70" s="269">
        <f t="shared" si="27"/>
        <v>0</v>
      </c>
      <c r="BG70" s="269">
        <f t="shared" si="27"/>
        <v>0</v>
      </c>
      <c r="BH70" s="269">
        <f t="shared" si="27"/>
        <v>0</v>
      </c>
      <c r="BI70" s="269">
        <f t="shared" si="27"/>
        <v>0</v>
      </c>
      <c r="BJ70" s="269">
        <f t="shared" si="27"/>
        <v>0</v>
      </c>
    </row>
    <row r="71" spans="2:62" s="182" customFormat="1" x14ac:dyDescent="0.2">
      <c r="B71" s="214">
        <v>8000</v>
      </c>
      <c r="C71" s="197" t="s">
        <v>401</v>
      </c>
      <c r="D71" s="189">
        <v>6</v>
      </c>
      <c r="E71" s="189" t="s">
        <v>139</v>
      </c>
      <c r="F71" s="196">
        <v>3985.1939999999995</v>
      </c>
      <c r="G71" s="213">
        <v>-1.6360781213473219</v>
      </c>
      <c r="H71" s="194">
        <v>65</v>
      </c>
      <c r="I71" s="212">
        <v>3</v>
      </c>
      <c r="J71" s="211" t="s">
        <v>399</v>
      </c>
      <c r="K71" s="183"/>
      <c r="P71" s="214">
        <v>978</v>
      </c>
      <c r="Q71" s="197" t="s">
        <v>748</v>
      </c>
      <c r="R71" s="237">
        <f>INDEX(א1!$C$10:$H$261,MATCH('אזורים סטטיסטיים עירוני 2008'!Q71,א1!$D$10:$D$261,0),6)</f>
        <v>3</v>
      </c>
      <c r="S71" s="275">
        <f t="shared" si="24"/>
        <v>0</v>
      </c>
      <c r="T71" s="212">
        <f t="shared" si="24"/>
        <v>0</v>
      </c>
      <c r="U71" s="274">
        <f t="shared" si="24"/>
        <v>0</v>
      </c>
      <c r="V71" s="275">
        <f t="shared" si="24"/>
        <v>0</v>
      </c>
      <c r="W71" s="212">
        <f t="shared" si="24"/>
        <v>1</v>
      </c>
      <c r="X71" s="274">
        <f t="shared" si="24"/>
        <v>0</v>
      </c>
      <c r="Y71" s="212">
        <f t="shared" si="24"/>
        <v>0</v>
      </c>
      <c r="Z71" s="212">
        <f t="shared" si="24"/>
        <v>0</v>
      </c>
      <c r="AA71" s="212">
        <f t="shared" si="24"/>
        <v>0</v>
      </c>
      <c r="AB71" s="212">
        <f t="shared" si="24"/>
        <v>0</v>
      </c>
      <c r="AC71" s="212">
        <f t="shared" si="25"/>
        <v>0</v>
      </c>
      <c r="AD71" s="212">
        <f t="shared" si="25"/>
        <v>0</v>
      </c>
      <c r="AE71" s="212">
        <f t="shared" si="25"/>
        <v>0</v>
      </c>
      <c r="AF71" s="212">
        <f t="shared" si="25"/>
        <v>0</v>
      </c>
      <c r="AG71" s="212">
        <f t="shared" si="25"/>
        <v>0</v>
      </c>
      <c r="AH71" s="212">
        <f t="shared" si="25"/>
        <v>0</v>
      </c>
      <c r="AI71" s="193">
        <f t="shared" si="25"/>
        <v>0</v>
      </c>
      <c r="AJ71" s="275">
        <f t="shared" si="25"/>
        <v>0</v>
      </c>
      <c r="AK71" s="212">
        <f t="shared" si="25"/>
        <v>0</v>
      </c>
      <c r="AL71" s="274">
        <f t="shared" si="25"/>
        <v>0</v>
      </c>
      <c r="AN71" s="214">
        <v>978</v>
      </c>
      <c r="AO71" s="197" t="s">
        <v>748</v>
      </c>
      <c r="AP71" s="237">
        <f>INDEX(א1!$C$10:$H$261,MATCH('אזורים סטטיסטיים עירוני 2008'!AO71,א1!$D$10:$D$261,0),6)</f>
        <v>3</v>
      </c>
      <c r="AQ71" s="269">
        <f t="shared" si="26"/>
        <v>0</v>
      </c>
      <c r="AR71" s="269">
        <f t="shared" si="26"/>
        <v>0</v>
      </c>
      <c r="AS71" s="269">
        <f t="shared" si="26"/>
        <v>0</v>
      </c>
      <c r="AT71" s="269">
        <f t="shared" si="26"/>
        <v>0</v>
      </c>
      <c r="AU71" s="269">
        <f t="shared" si="26"/>
        <v>4276.4780000000001</v>
      </c>
      <c r="AV71" s="269">
        <f t="shared" si="26"/>
        <v>0</v>
      </c>
      <c r="AW71" s="269">
        <f t="shared" si="26"/>
        <v>0</v>
      </c>
      <c r="AX71" s="269">
        <f t="shared" si="26"/>
        <v>0</v>
      </c>
      <c r="AY71" s="269">
        <f t="shared" si="26"/>
        <v>0</v>
      </c>
      <c r="AZ71" s="269">
        <f t="shared" si="26"/>
        <v>0</v>
      </c>
      <c r="BA71" s="269">
        <f t="shared" si="27"/>
        <v>0</v>
      </c>
      <c r="BB71" s="269">
        <f t="shared" si="27"/>
        <v>0</v>
      </c>
      <c r="BC71" s="269">
        <f t="shared" si="27"/>
        <v>0</v>
      </c>
      <c r="BD71" s="269">
        <f t="shared" si="27"/>
        <v>0</v>
      </c>
      <c r="BE71" s="269">
        <f t="shared" si="27"/>
        <v>0</v>
      </c>
      <c r="BF71" s="269">
        <f t="shared" si="27"/>
        <v>0</v>
      </c>
      <c r="BG71" s="269">
        <f t="shared" si="27"/>
        <v>0</v>
      </c>
      <c r="BH71" s="269">
        <f t="shared" si="27"/>
        <v>0</v>
      </c>
      <c r="BI71" s="269">
        <f t="shared" si="27"/>
        <v>0</v>
      </c>
      <c r="BJ71" s="269">
        <f t="shared" si="27"/>
        <v>0</v>
      </c>
    </row>
    <row r="72" spans="2:62" s="182" customFormat="1" x14ac:dyDescent="0.2">
      <c r="B72" s="214">
        <v>522</v>
      </c>
      <c r="C72" s="197" t="s">
        <v>822</v>
      </c>
      <c r="D72" s="189">
        <v>1</v>
      </c>
      <c r="E72" s="189" t="s">
        <v>18</v>
      </c>
      <c r="F72" s="196">
        <v>3516.954999999999</v>
      </c>
      <c r="G72" s="213">
        <v>-1.6336408844899852</v>
      </c>
      <c r="H72" s="194">
        <v>66</v>
      </c>
      <c r="I72" s="212">
        <v>3</v>
      </c>
      <c r="J72" s="211" t="s">
        <v>821</v>
      </c>
      <c r="K72" s="183"/>
      <c r="P72" s="214">
        <v>633</v>
      </c>
      <c r="Q72" s="197" t="s">
        <v>732</v>
      </c>
      <c r="R72" s="237">
        <f>INDEX(א1!$C$10:$H$261,MATCH('אזורים סטטיסטיים עירוני 2008'!Q72,א1!$D$10:$D$261,0),6)</f>
        <v>3</v>
      </c>
      <c r="S72" s="275">
        <f t="shared" si="24"/>
        <v>0</v>
      </c>
      <c r="T72" s="212">
        <f t="shared" si="24"/>
        <v>0</v>
      </c>
      <c r="U72" s="274">
        <f t="shared" si="24"/>
        <v>0</v>
      </c>
      <c r="V72" s="275">
        <f t="shared" si="24"/>
        <v>0</v>
      </c>
      <c r="W72" s="212">
        <f t="shared" si="24"/>
        <v>1</v>
      </c>
      <c r="X72" s="274">
        <f t="shared" si="24"/>
        <v>0</v>
      </c>
      <c r="Y72" s="212">
        <f t="shared" si="24"/>
        <v>0</v>
      </c>
      <c r="Z72" s="212">
        <f t="shared" si="24"/>
        <v>0</v>
      </c>
      <c r="AA72" s="212">
        <f t="shared" si="24"/>
        <v>0</v>
      </c>
      <c r="AB72" s="212">
        <f t="shared" si="24"/>
        <v>0</v>
      </c>
      <c r="AC72" s="212">
        <f t="shared" si="25"/>
        <v>0</v>
      </c>
      <c r="AD72" s="212">
        <f t="shared" si="25"/>
        <v>0</v>
      </c>
      <c r="AE72" s="212">
        <f t="shared" si="25"/>
        <v>0</v>
      </c>
      <c r="AF72" s="212">
        <f t="shared" si="25"/>
        <v>0</v>
      </c>
      <c r="AG72" s="212">
        <f t="shared" si="25"/>
        <v>0</v>
      </c>
      <c r="AH72" s="212">
        <f t="shared" si="25"/>
        <v>0</v>
      </c>
      <c r="AI72" s="193">
        <f t="shared" si="25"/>
        <v>0</v>
      </c>
      <c r="AJ72" s="275">
        <f t="shared" si="25"/>
        <v>0</v>
      </c>
      <c r="AK72" s="212">
        <f t="shared" si="25"/>
        <v>0</v>
      </c>
      <c r="AL72" s="274">
        <f t="shared" si="25"/>
        <v>0</v>
      </c>
      <c r="AN72" s="214">
        <v>633</v>
      </c>
      <c r="AO72" s="197" t="s">
        <v>732</v>
      </c>
      <c r="AP72" s="237">
        <f>INDEX(א1!$C$10:$H$261,MATCH('אזורים סטטיסטיים עירוני 2008'!AO72,א1!$D$10:$D$261,0),6)</f>
        <v>3</v>
      </c>
      <c r="AQ72" s="269">
        <f t="shared" si="26"/>
        <v>0</v>
      </c>
      <c r="AR72" s="269">
        <f t="shared" si="26"/>
        <v>0</v>
      </c>
      <c r="AS72" s="269">
        <f t="shared" si="26"/>
        <v>0</v>
      </c>
      <c r="AT72" s="269">
        <f t="shared" si="26"/>
        <v>0</v>
      </c>
      <c r="AU72" s="269">
        <f t="shared" si="26"/>
        <v>2781.6170000000016</v>
      </c>
      <c r="AV72" s="269">
        <f t="shared" si="26"/>
        <v>0</v>
      </c>
      <c r="AW72" s="269">
        <f t="shared" si="26"/>
        <v>0</v>
      </c>
      <c r="AX72" s="269">
        <f t="shared" si="26"/>
        <v>0</v>
      </c>
      <c r="AY72" s="269">
        <f t="shared" si="26"/>
        <v>0</v>
      </c>
      <c r="AZ72" s="269">
        <f t="shared" si="26"/>
        <v>0</v>
      </c>
      <c r="BA72" s="269">
        <f t="shared" si="27"/>
        <v>0</v>
      </c>
      <c r="BB72" s="269">
        <f t="shared" si="27"/>
        <v>0</v>
      </c>
      <c r="BC72" s="269">
        <f t="shared" si="27"/>
        <v>0</v>
      </c>
      <c r="BD72" s="269">
        <f t="shared" si="27"/>
        <v>0</v>
      </c>
      <c r="BE72" s="269">
        <f t="shared" si="27"/>
        <v>0</v>
      </c>
      <c r="BF72" s="269">
        <f t="shared" si="27"/>
        <v>0</v>
      </c>
      <c r="BG72" s="269">
        <f t="shared" si="27"/>
        <v>0</v>
      </c>
      <c r="BH72" s="269">
        <f t="shared" si="27"/>
        <v>0</v>
      </c>
      <c r="BI72" s="269">
        <f t="shared" si="27"/>
        <v>0</v>
      </c>
      <c r="BJ72" s="269">
        <f t="shared" si="27"/>
        <v>0</v>
      </c>
    </row>
    <row r="73" spans="2:62" s="182" customFormat="1" x14ac:dyDescent="0.2">
      <c r="B73" s="238">
        <v>31</v>
      </c>
      <c r="C73" s="237" t="s">
        <v>630</v>
      </c>
      <c r="D73" s="189">
        <v>6</v>
      </c>
      <c r="E73" s="236" t="s">
        <v>139</v>
      </c>
      <c r="F73" s="235">
        <v>5494.2510000000002</v>
      </c>
      <c r="G73" s="234">
        <v>-1.6250312167720131</v>
      </c>
      <c r="H73" s="233">
        <v>67</v>
      </c>
      <c r="I73" s="232">
        <v>3</v>
      </c>
      <c r="J73" s="231" t="s">
        <v>629</v>
      </c>
      <c r="K73" s="183"/>
      <c r="P73" s="214">
        <v>634</v>
      </c>
      <c r="Q73" s="197" t="s">
        <v>698</v>
      </c>
      <c r="R73" s="237">
        <f>INDEX(א1!$C$10:$H$261,MATCH('אזורים סטטיסטיים עירוני 2008'!Q73,א1!$D$10:$D$261,0),6)</f>
        <v>3</v>
      </c>
      <c r="S73" s="275">
        <f t="shared" si="24"/>
        <v>0</v>
      </c>
      <c r="T73" s="212">
        <f t="shared" si="24"/>
        <v>0</v>
      </c>
      <c r="U73" s="274">
        <f t="shared" si="24"/>
        <v>0</v>
      </c>
      <c r="V73" s="275">
        <f t="shared" si="24"/>
        <v>1</v>
      </c>
      <c r="W73" s="212">
        <f t="shared" si="24"/>
        <v>1</v>
      </c>
      <c r="X73" s="274">
        <f t="shared" si="24"/>
        <v>1</v>
      </c>
      <c r="Y73" s="212">
        <f t="shared" si="24"/>
        <v>0</v>
      </c>
      <c r="Z73" s="212">
        <f t="shared" si="24"/>
        <v>0</v>
      </c>
      <c r="AA73" s="212">
        <f t="shared" si="24"/>
        <v>0</v>
      </c>
      <c r="AB73" s="212">
        <f t="shared" si="24"/>
        <v>0</v>
      </c>
      <c r="AC73" s="212">
        <f t="shared" si="25"/>
        <v>0</v>
      </c>
      <c r="AD73" s="212">
        <f t="shared" si="25"/>
        <v>0</v>
      </c>
      <c r="AE73" s="212">
        <f t="shared" si="25"/>
        <v>0</v>
      </c>
      <c r="AF73" s="212">
        <f t="shared" si="25"/>
        <v>0</v>
      </c>
      <c r="AG73" s="212">
        <f t="shared" si="25"/>
        <v>0</v>
      </c>
      <c r="AH73" s="212">
        <f t="shared" si="25"/>
        <v>0</v>
      </c>
      <c r="AI73" s="193">
        <f t="shared" si="25"/>
        <v>0</v>
      </c>
      <c r="AJ73" s="275">
        <f t="shared" si="25"/>
        <v>0</v>
      </c>
      <c r="AK73" s="212">
        <f t="shared" si="25"/>
        <v>0</v>
      </c>
      <c r="AL73" s="274">
        <f t="shared" si="25"/>
        <v>0</v>
      </c>
      <c r="AN73" s="214">
        <v>634</v>
      </c>
      <c r="AO73" s="197" t="s">
        <v>698</v>
      </c>
      <c r="AP73" s="237">
        <f>INDEX(א1!$C$10:$H$261,MATCH('אזורים סטטיסטיים עירוני 2008'!AO73,א1!$D$10:$D$261,0),6)</f>
        <v>3</v>
      </c>
      <c r="AQ73" s="269">
        <f t="shared" si="26"/>
        <v>0</v>
      </c>
      <c r="AR73" s="269">
        <f t="shared" si="26"/>
        <v>0</v>
      </c>
      <c r="AS73" s="269">
        <f t="shared" si="26"/>
        <v>0</v>
      </c>
      <c r="AT73" s="269">
        <f t="shared" si="26"/>
        <v>6032.0239999999985</v>
      </c>
      <c r="AU73" s="269">
        <f t="shared" si="26"/>
        <v>4637.1550000000016</v>
      </c>
      <c r="AV73" s="269">
        <f t="shared" si="26"/>
        <v>7683.2680000000018</v>
      </c>
      <c r="AW73" s="269">
        <f t="shared" si="26"/>
        <v>0</v>
      </c>
      <c r="AX73" s="269">
        <f t="shared" si="26"/>
        <v>0</v>
      </c>
      <c r="AY73" s="269">
        <f t="shared" si="26"/>
        <v>0</v>
      </c>
      <c r="AZ73" s="269">
        <f t="shared" si="26"/>
        <v>0</v>
      </c>
      <c r="BA73" s="269">
        <f t="shared" si="27"/>
        <v>0</v>
      </c>
      <c r="BB73" s="269">
        <f t="shared" si="27"/>
        <v>0</v>
      </c>
      <c r="BC73" s="269">
        <f t="shared" si="27"/>
        <v>0</v>
      </c>
      <c r="BD73" s="269">
        <f t="shared" si="27"/>
        <v>0</v>
      </c>
      <c r="BE73" s="269">
        <f t="shared" si="27"/>
        <v>0</v>
      </c>
      <c r="BF73" s="269">
        <f t="shared" si="27"/>
        <v>0</v>
      </c>
      <c r="BG73" s="269">
        <f t="shared" si="27"/>
        <v>0</v>
      </c>
      <c r="BH73" s="269">
        <f t="shared" si="27"/>
        <v>0</v>
      </c>
      <c r="BI73" s="269">
        <f t="shared" si="27"/>
        <v>0</v>
      </c>
      <c r="BJ73" s="269">
        <f t="shared" si="27"/>
        <v>0</v>
      </c>
    </row>
    <row r="74" spans="2:62" s="182" customFormat="1" x14ac:dyDescent="0.2">
      <c r="B74" s="214">
        <v>509</v>
      </c>
      <c r="C74" s="197" t="s">
        <v>811</v>
      </c>
      <c r="D74" s="189">
        <v>2</v>
      </c>
      <c r="E74" s="189" t="s">
        <v>84</v>
      </c>
      <c r="F74" s="196">
        <v>4013.3460000000009</v>
      </c>
      <c r="G74" s="213">
        <v>-1.6248237183089391</v>
      </c>
      <c r="H74" s="194">
        <v>68</v>
      </c>
      <c r="I74" s="212">
        <v>3</v>
      </c>
      <c r="J74" s="211" t="s">
        <v>810</v>
      </c>
      <c r="K74" s="183"/>
      <c r="P74" s="214">
        <v>7300</v>
      </c>
      <c r="Q74" s="197" t="s">
        <v>420</v>
      </c>
      <c r="R74" s="237">
        <f>INDEX(א1!$C$10:$H$261,MATCH('אזורים סטטיסטיים עירוני 2008'!Q74,א1!$D$10:$D$261,0),6)</f>
        <v>3</v>
      </c>
      <c r="S74" s="275">
        <f t="shared" si="24"/>
        <v>0</v>
      </c>
      <c r="T74" s="212">
        <f t="shared" si="24"/>
        <v>0</v>
      </c>
      <c r="U74" s="274">
        <f t="shared" si="24"/>
        <v>1</v>
      </c>
      <c r="V74" s="275">
        <f t="shared" si="24"/>
        <v>4</v>
      </c>
      <c r="W74" s="212">
        <f t="shared" si="24"/>
        <v>2</v>
      </c>
      <c r="X74" s="274">
        <f t="shared" si="24"/>
        <v>1</v>
      </c>
      <c r="Y74" s="212">
        <f t="shared" si="24"/>
        <v>3</v>
      </c>
      <c r="Z74" s="212">
        <f t="shared" si="24"/>
        <v>2</v>
      </c>
      <c r="AA74" s="212">
        <f t="shared" si="24"/>
        <v>1</v>
      </c>
      <c r="AB74" s="212">
        <f t="shared" si="24"/>
        <v>0</v>
      </c>
      <c r="AC74" s="212">
        <f t="shared" si="25"/>
        <v>0</v>
      </c>
      <c r="AD74" s="212">
        <f t="shared" si="25"/>
        <v>1</v>
      </c>
      <c r="AE74" s="212">
        <f t="shared" si="25"/>
        <v>0</v>
      </c>
      <c r="AF74" s="212">
        <f t="shared" si="25"/>
        <v>0</v>
      </c>
      <c r="AG74" s="212">
        <f t="shared" si="25"/>
        <v>0</v>
      </c>
      <c r="AH74" s="212">
        <f t="shared" si="25"/>
        <v>0</v>
      </c>
      <c r="AI74" s="193">
        <f t="shared" si="25"/>
        <v>0</v>
      </c>
      <c r="AJ74" s="275">
        <f t="shared" si="25"/>
        <v>0</v>
      </c>
      <c r="AK74" s="212">
        <f t="shared" si="25"/>
        <v>0</v>
      </c>
      <c r="AL74" s="274">
        <f t="shared" si="25"/>
        <v>0</v>
      </c>
      <c r="AN74" s="214">
        <v>7300</v>
      </c>
      <c r="AO74" s="197" t="s">
        <v>420</v>
      </c>
      <c r="AP74" s="237">
        <f>INDEX(א1!$C$10:$H$261,MATCH('אזורים סטטיסטיים עירוני 2008'!AO74,א1!$D$10:$D$261,0),6)</f>
        <v>3</v>
      </c>
      <c r="AQ74" s="269">
        <f t="shared" si="26"/>
        <v>0</v>
      </c>
      <c r="AR74" s="269">
        <f t="shared" si="26"/>
        <v>0</v>
      </c>
      <c r="AS74" s="269">
        <f t="shared" si="26"/>
        <v>3637.8019999999992</v>
      </c>
      <c r="AT74" s="269">
        <f t="shared" si="26"/>
        <v>17797.554</v>
      </c>
      <c r="AU74" s="269">
        <f t="shared" si="26"/>
        <v>12842.204999999998</v>
      </c>
      <c r="AV74" s="269">
        <f t="shared" si="26"/>
        <v>5175.0549999999976</v>
      </c>
      <c r="AW74" s="269">
        <f t="shared" si="26"/>
        <v>17174.233</v>
      </c>
      <c r="AX74" s="269">
        <f t="shared" si="26"/>
        <v>6104.8810000000003</v>
      </c>
      <c r="AY74" s="269">
        <f t="shared" si="26"/>
        <v>6623.7069999999985</v>
      </c>
      <c r="AZ74" s="269">
        <f t="shared" si="26"/>
        <v>0</v>
      </c>
      <c r="BA74" s="269">
        <f t="shared" si="27"/>
        <v>0</v>
      </c>
      <c r="BB74" s="269">
        <f t="shared" si="27"/>
        <v>2236.0729999999999</v>
      </c>
      <c r="BC74" s="269">
        <f t="shared" si="27"/>
        <v>0</v>
      </c>
      <c r="BD74" s="269">
        <f t="shared" si="27"/>
        <v>0</v>
      </c>
      <c r="BE74" s="269">
        <f t="shared" si="27"/>
        <v>0</v>
      </c>
      <c r="BF74" s="269">
        <f t="shared" si="27"/>
        <v>0</v>
      </c>
      <c r="BG74" s="269">
        <f t="shared" si="27"/>
        <v>0</v>
      </c>
      <c r="BH74" s="269">
        <f t="shared" si="27"/>
        <v>0</v>
      </c>
      <c r="BI74" s="269">
        <f t="shared" si="27"/>
        <v>0</v>
      </c>
      <c r="BJ74" s="269">
        <f t="shared" si="27"/>
        <v>0</v>
      </c>
    </row>
    <row r="75" spans="2:62" s="182" customFormat="1" x14ac:dyDescent="0.2">
      <c r="B75" s="238">
        <v>70</v>
      </c>
      <c r="C75" s="237" t="s">
        <v>308</v>
      </c>
      <c r="D75" s="189">
        <v>211</v>
      </c>
      <c r="E75" s="236" t="s">
        <v>24</v>
      </c>
      <c r="F75" s="235">
        <v>8706.4719999999998</v>
      </c>
      <c r="G75" s="234">
        <v>-1.6189734318906677</v>
      </c>
      <c r="H75" s="233">
        <v>69</v>
      </c>
      <c r="I75" s="232">
        <v>3</v>
      </c>
      <c r="J75" s="231" t="s">
        <v>307</v>
      </c>
      <c r="K75" s="183"/>
      <c r="P75" s="214">
        <v>246</v>
      </c>
      <c r="Q75" s="197" t="s">
        <v>649</v>
      </c>
      <c r="R75" s="237">
        <f>INDEX(א1!$C$10:$H$261,MATCH('אזורים סטטיסטיים עירוני 2008'!Q75,א1!$D$10:$D$261,0),6)</f>
        <v>3</v>
      </c>
      <c r="S75" s="275">
        <f t="shared" si="24"/>
        <v>0</v>
      </c>
      <c r="T75" s="212">
        <f t="shared" si="24"/>
        <v>0</v>
      </c>
      <c r="U75" s="274">
        <f t="shared" si="24"/>
        <v>0</v>
      </c>
      <c r="V75" s="275">
        <f t="shared" si="24"/>
        <v>1</v>
      </c>
      <c r="W75" s="212">
        <f t="shared" si="24"/>
        <v>0</v>
      </c>
      <c r="X75" s="274">
        <f t="shared" si="24"/>
        <v>3</v>
      </c>
      <c r="Y75" s="212">
        <f t="shared" si="24"/>
        <v>2</v>
      </c>
      <c r="Z75" s="212">
        <f t="shared" si="24"/>
        <v>0</v>
      </c>
      <c r="AA75" s="212">
        <f t="shared" si="24"/>
        <v>0</v>
      </c>
      <c r="AB75" s="212">
        <f t="shared" si="24"/>
        <v>0</v>
      </c>
      <c r="AC75" s="212">
        <f t="shared" si="25"/>
        <v>0</v>
      </c>
      <c r="AD75" s="212">
        <f t="shared" si="25"/>
        <v>0</v>
      </c>
      <c r="AE75" s="212">
        <f t="shared" si="25"/>
        <v>0</v>
      </c>
      <c r="AF75" s="212">
        <f t="shared" si="25"/>
        <v>0</v>
      </c>
      <c r="AG75" s="212">
        <f t="shared" si="25"/>
        <v>0</v>
      </c>
      <c r="AH75" s="212">
        <f t="shared" si="25"/>
        <v>0</v>
      </c>
      <c r="AI75" s="193">
        <f t="shared" si="25"/>
        <v>0</v>
      </c>
      <c r="AJ75" s="275">
        <f t="shared" si="25"/>
        <v>0</v>
      </c>
      <c r="AK75" s="212">
        <f t="shared" si="25"/>
        <v>0</v>
      </c>
      <c r="AL75" s="274">
        <f t="shared" si="25"/>
        <v>0</v>
      </c>
      <c r="AN75" s="214">
        <v>246</v>
      </c>
      <c r="AO75" s="197" t="s">
        <v>649</v>
      </c>
      <c r="AP75" s="237">
        <f>INDEX(א1!$C$10:$H$261,MATCH('אזורים סטטיסטיים עירוני 2008'!AO75,א1!$D$10:$D$261,0),6)</f>
        <v>3</v>
      </c>
      <c r="AQ75" s="269">
        <f t="shared" si="26"/>
        <v>0</v>
      </c>
      <c r="AR75" s="269">
        <f t="shared" si="26"/>
        <v>0</v>
      </c>
      <c r="AS75" s="269">
        <f t="shared" si="26"/>
        <v>0</v>
      </c>
      <c r="AT75" s="269">
        <f t="shared" si="26"/>
        <v>3393.2319999999995</v>
      </c>
      <c r="AU75" s="269">
        <f t="shared" si="26"/>
        <v>0</v>
      </c>
      <c r="AV75" s="269">
        <f t="shared" si="26"/>
        <v>13434.538000000002</v>
      </c>
      <c r="AW75" s="269">
        <f t="shared" si="26"/>
        <v>8715.8149999999987</v>
      </c>
      <c r="AX75" s="269">
        <f t="shared" si="26"/>
        <v>0</v>
      </c>
      <c r="AY75" s="269">
        <f t="shared" si="26"/>
        <v>0</v>
      </c>
      <c r="AZ75" s="269">
        <f t="shared" si="26"/>
        <v>0</v>
      </c>
      <c r="BA75" s="269">
        <f t="shared" si="27"/>
        <v>0</v>
      </c>
      <c r="BB75" s="269">
        <f t="shared" si="27"/>
        <v>0</v>
      </c>
      <c r="BC75" s="269">
        <f t="shared" si="27"/>
        <v>0</v>
      </c>
      <c r="BD75" s="269">
        <f t="shared" si="27"/>
        <v>0</v>
      </c>
      <c r="BE75" s="269">
        <f t="shared" si="27"/>
        <v>0</v>
      </c>
      <c r="BF75" s="269">
        <f t="shared" si="27"/>
        <v>0</v>
      </c>
      <c r="BG75" s="269">
        <f t="shared" si="27"/>
        <v>0</v>
      </c>
      <c r="BH75" s="269">
        <f t="shared" si="27"/>
        <v>0</v>
      </c>
      <c r="BI75" s="269">
        <f t="shared" si="27"/>
        <v>0</v>
      </c>
      <c r="BJ75" s="269">
        <f t="shared" si="27"/>
        <v>0</v>
      </c>
    </row>
    <row r="76" spans="2:62" s="182" customFormat="1" x14ac:dyDescent="0.2">
      <c r="B76" s="214">
        <v>522</v>
      </c>
      <c r="C76" s="197" t="s">
        <v>822</v>
      </c>
      <c r="D76" s="189">
        <v>2</v>
      </c>
      <c r="E76" s="189" t="s">
        <v>84</v>
      </c>
      <c r="F76" s="196">
        <v>2085.377</v>
      </c>
      <c r="G76" s="213">
        <v>-1.6134921755525879</v>
      </c>
      <c r="H76" s="194">
        <v>70</v>
      </c>
      <c r="I76" s="212">
        <v>3</v>
      </c>
      <c r="J76" s="211" t="s">
        <v>821</v>
      </c>
      <c r="K76" s="183"/>
      <c r="P76" s="214">
        <v>525</v>
      </c>
      <c r="Q76" s="197" t="s">
        <v>742</v>
      </c>
      <c r="R76" s="237">
        <f>INDEX(א1!$C$10:$H$261,MATCH('אזורים סטטיסטיים עירוני 2008'!Q76,א1!$D$10:$D$261,0),6)</f>
        <v>3</v>
      </c>
      <c r="S76" s="275">
        <f t="shared" ref="S76:AB85" si="28">COUNTIFS($I$7:$I$1622,S$5,$B$7:$B$1622,$P76)</f>
        <v>0</v>
      </c>
      <c r="T76" s="212">
        <f t="shared" si="28"/>
        <v>0</v>
      </c>
      <c r="U76" s="274">
        <f t="shared" si="28"/>
        <v>0</v>
      </c>
      <c r="V76" s="275">
        <f t="shared" si="28"/>
        <v>0</v>
      </c>
      <c r="W76" s="212">
        <f t="shared" si="28"/>
        <v>1</v>
      </c>
      <c r="X76" s="274">
        <f t="shared" si="28"/>
        <v>0</v>
      </c>
      <c r="Y76" s="212">
        <f t="shared" si="28"/>
        <v>0</v>
      </c>
      <c r="Z76" s="212">
        <f t="shared" si="28"/>
        <v>0</v>
      </c>
      <c r="AA76" s="212">
        <f t="shared" si="28"/>
        <v>0</v>
      </c>
      <c r="AB76" s="212">
        <f t="shared" si="28"/>
        <v>0</v>
      </c>
      <c r="AC76" s="212">
        <f t="shared" ref="AC76:AL85" si="29">COUNTIFS($I$7:$I$1622,AC$5,$B$7:$B$1622,$P76)</f>
        <v>0</v>
      </c>
      <c r="AD76" s="212">
        <f t="shared" si="29"/>
        <v>0</v>
      </c>
      <c r="AE76" s="212">
        <f t="shared" si="29"/>
        <v>0</v>
      </c>
      <c r="AF76" s="212">
        <f t="shared" si="29"/>
        <v>0</v>
      </c>
      <c r="AG76" s="212">
        <f t="shared" si="29"/>
        <v>0</v>
      </c>
      <c r="AH76" s="212">
        <f t="shared" si="29"/>
        <v>0</v>
      </c>
      <c r="AI76" s="193">
        <f t="shared" si="29"/>
        <v>0</v>
      </c>
      <c r="AJ76" s="275">
        <f t="shared" si="29"/>
        <v>0</v>
      </c>
      <c r="AK76" s="212">
        <f t="shared" si="29"/>
        <v>0</v>
      </c>
      <c r="AL76" s="274">
        <f t="shared" si="29"/>
        <v>0</v>
      </c>
      <c r="AN76" s="214">
        <v>525</v>
      </c>
      <c r="AO76" s="197" t="s">
        <v>742</v>
      </c>
      <c r="AP76" s="237">
        <f>INDEX(א1!$C$10:$H$261,MATCH('אזורים סטטיסטיים עירוני 2008'!AO76,א1!$D$10:$D$261,0),6)</f>
        <v>3</v>
      </c>
      <c r="AQ76" s="269">
        <f t="shared" ref="AQ76:AZ85" si="30">SUMIFS($F$7:$F$1622,$I$7:$I$1622,AQ$5,$B$7:$B$1622,$P76)</f>
        <v>0</v>
      </c>
      <c r="AR76" s="269">
        <f t="shared" si="30"/>
        <v>0</v>
      </c>
      <c r="AS76" s="269">
        <f t="shared" si="30"/>
        <v>0</v>
      </c>
      <c r="AT76" s="269">
        <f t="shared" si="30"/>
        <v>0</v>
      </c>
      <c r="AU76" s="269">
        <f t="shared" si="30"/>
        <v>3679.2719999999999</v>
      </c>
      <c r="AV76" s="269">
        <f t="shared" si="30"/>
        <v>0</v>
      </c>
      <c r="AW76" s="269">
        <f t="shared" si="30"/>
        <v>0</v>
      </c>
      <c r="AX76" s="269">
        <f t="shared" si="30"/>
        <v>0</v>
      </c>
      <c r="AY76" s="269">
        <f t="shared" si="30"/>
        <v>0</v>
      </c>
      <c r="AZ76" s="269">
        <f t="shared" si="30"/>
        <v>0</v>
      </c>
      <c r="BA76" s="269">
        <f t="shared" ref="BA76:BJ85" si="31">SUMIFS($F$7:$F$1622,$I$7:$I$1622,BA$5,$B$7:$B$1622,$P76)</f>
        <v>0</v>
      </c>
      <c r="BB76" s="269">
        <f t="shared" si="31"/>
        <v>0</v>
      </c>
      <c r="BC76" s="269">
        <f t="shared" si="31"/>
        <v>0</v>
      </c>
      <c r="BD76" s="269">
        <f t="shared" si="31"/>
        <v>0</v>
      </c>
      <c r="BE76" s="269">
        <f t="shared" si="31"/>
        <v>0</v>
      </c>
      <c r="BF76" s="269">
        <f t="shared" si="31"/>
        <v>0</v>
      </c>
      <c r="BG76" s="269">
        <f t="shared" si="31"/>
        <v>0</v>
      </c>
      <c r="BH76" s="269">
        <f t="shared" si="31"/>
        <v>0</v>
      </c>
      <c r="BI76" s="269">
        <f t="shared" si="31"/>
        <v>0</v>
      </c>
      <c r="BJ76" s="269">
        <f t="shared" si="31"/>
        <v>0</v>
      </c>
    </row>
    <row r="77" spans="2:62" s="182" customFormat="1" x14ac:dyDescent="0.2">
      <c r="B77" s="238">
        <v>3780</v>
      </c>
      <c r="C77" s="237" t="s">
        <v>830</v>
      </c>
      <c r="D77" s="189">
        <v>5</v>
      </c>
      <c r="E77" s="236" t="s">
        <v>99</v>
      </c>
      <c r="F77" s="235">
        <v>3336.9090000000001</v>
      </c>
      <c r="G77" s="234">
        <v>-1.606719894419208</v>
      </c>
      <c r="H77" s="233">
        <v>71</v>
      </c>
      <c r="I77" s="232">
        <v>3</v>
      </c>
      <c r="J77" s="231" t="s">
        <v>829</v>
      </c>
      <c r="K77" s="183"/>
      <c r="P77" s="214">
        <v>1137</v>
      </c>
      <c r="Q77" s="197" t="s">
        <v>667</v>
      </c>
      <c r="R77" s="237">
        <f>INDEX(א1!$C$10:$H$261,MATCH('אזורים סטטיסטיים עירוני 2008'!Q77,א1!$D$10:$D$261,0),6)</f>
        <v>3</v>
      </c>
      <c r="S77" s="275">
        <f t="shared" si="28"/>
        <v>0</v>
      </c>
      <c r="T77" s="212">
        <f t="shared" si="28"/>
        <v>0</v>
      </c>
      <c r="U77" s="274">
        <f t="shared" si="28"/>
        <v>0</v>
      </c>
      <c r="V77" s="275">
        <f t="shared" si="28"/>
        <v>0</v>
      </c>
      <c r="W77" s="212">
        <f t="shared" si="28"/>
        <v>0</v>
      </c>
      <c r="X77" s="274">
        <f t="shared" si="28"/>
        <v>0</v>
      </c>
      <c r="Y77" s="212">
        <f t="shared" si="28"/>
        <v>1</v>
      </c>
      <c r="Z77" s="212">
        <f t="shared" si="28"/>
        <v>0</v>
      </c>
      <c r="AA77" s="212">
        <f t="shared" si="28"/>
        <v>0</v>
      </c>
      <c r="AB77" s="212">
        <f t="shared" si="28"/>
        <v>0</v>
      </c>
      <c r="AC77" s="212">
        <f t="shared" si="29"/>
        <v>0</v>
      </c>
      <c r="AD77" s="212">
        <f t="shared" si="29"/>
        <v>0</v>
      </c>
      <c r="AE77" s="212">
        <f t="shared" si="29"/>
        <v>0</v>
      </c>
      <c r="AF77" s="212">
        <f t="shared" si="29"/>
        <v>0</v>
      </c>
      <c r="AG77" s="212">
        <f t="shared" si="29"/>
        <v>0</v>
      </c>
      <c r="AH77" s="212">
        <f t="shared" si="29"/>
        <v>0</v>
      </c>
      <c r="AI77" s="193">
        <f t="shared" si="29"/>
        <v>0</v>
      </c>
      <c r="AJ77" s="275">
        <f t="shared" si="29"/>
        <v>0</v>
      </c>
      <c r="AK77" s="212">
        <f t="shared" si="29"/>
        <v>0</v>
      </c>
      <c r="AL77" s="274">
        <f t="shared" si="29"/>
        <v>0</v>
      </c>
      <c r="AN77" s="214">
        <v>1137</v>
      </c>
      <c r="AO77" s="197" t="s">
        <v>667</v>
      </c>
      <c r="AP77" s="237">
        <f>INDEX(א1!$C$10:$H$261,MATCH('אזורים סטטיסטיים עירוני 2008'!AO77,א1!$D$10:$D$261,0),6)</f>
        <v>3</v>
      </c>
      <c r="AQ77" s="269">
        <f t="shared" si="30"/>
        <v>0</v>
      </c>
      <c r="AR77" s="269">
        <f t="shared" si="30"/>
        <v>0</v>
      </c>
      <c r="AS77" s="269">
        <f t="shared" si="30"/>
        <v>0</v>
      </c>
      <c r="AT77" s="269">
        <f t="shared" si="30"/>
        <v>0</v>
      </c>
      <c r="AU77" s="269">
        <f t="shared" si="30"/>
        <v>0</v>
      </c>
      <c r="AV77" s="269">
        <f t="shared" si="30"/>
        <v>0</v>
      </c>
      <c r="AW77" s="269">
        <f t="shared" si="30"/>
        <v>2241.1419999999998</v>
      </c>
      <c r="AX77" s="269">
        <f t="shared" si="30"/>
        <v>0</v>
      </c>
      <c r="AY77" s="269">
        <f t="shared" si="30"/>
        <v>0</v>
      </c>
      <c r="AZ77" s="269">
        <f t="shared" si="30"/>
        <v>0</v>
      </c>
      <c r="BA77" s="269">
        <f t="shared" si="31"/>
        <v>0</v>
      </c>
      <c r="BB77" s="269">
        <f t="shared" si="31"/>
        <v>0</v>
      </c>
      <c r="BC77" s="269">
        <f t="shared" si="31"/>
        <v>0</v>
      </c>
      <c r="BD77" s="269">
        <f t="shared" si="31"/>
        <v>0</v>
      </c>
      <c r="BE77" s="269">
        <f t="shared" si="31"/>
        <v>0</v>
      </c>
      <c r="BF77" s="269">
        <f t="shared" si="31"/>
        <v>0</v>
      </c>
      <c r="BG77" s="269">
        <f t="shared" si="31"/>
        <v>0</v>
      </c>
      <c r="BH77" s="269">
        <f t="shared" si="31"/>
        <v>0</v>
      </c>
      <c r="BI77" s="269">
        <f t="shared" si="31"/>
        <v>0</v>
      </c>
      <c r="BJ77" s="269">
        <f t="shared" si="31"/>
        <v>0</v>
      </c>
    </row>
    <row r="78" spans="2:62" s="182" customFormat="1" x14ac:dyDescent="0.2">
      <c r="B78" s="214">
        <v>627</v>
      </c>
      <c r="C78" s="197" t="s">
        <v>843</v>
      </c>
      <c r="D78" s="189">
        <v>1</v>
      </c>
      <c r="E78" s="189" t="s">
        <v>18</v>
      </c>
      <c r="F78" s="196">
        <v>8404.9019999999982</v>
      </c>
      <c r="G78" s="213">
        <v>-1.602759109574236</v>
      </c>
      <c r="H78" s="194">
        <v>72</v>
      </c>
      <c r="I78" s="212">
        <v>3</v>
      </c>
      <c r="J78" s="211" t="s">
        <v>842</v>
      </c>
      <c r="K78" s="183"/>
      <c r="P78" s="214">
        <v>542</v>
      </c>
      <c r="Q78" s="197" t="s">
        <v>673</v>
      </c>
      <c r="R78" s="237">
        <f>INDEX(א1!$C$10:$H$261,MATCH('אזורים סטטיסטיים עירוני 2008'!Q78,א1!$D$10:$D$261,0),6)</f>
        <v>3</v>
      </c>
      <c r="S78" s="275">
        <f t="shared" si="28"/>
        <v>0</v>
      </c>
      <c r="T78" s="212">
        <f t="shared" si="28"/>
        <v>0</v>
      </c>
      <c r="U78" s="274">
        <f t="shared" si="28"/>
        <v>0</v>
      </c>
      <c r="V78" s="275">
        <f t="shared" si="28"/>
        <v>1</v>
      </c>
      <c r="W78" s="212">
        <f t="shared" si="28"/>
        <v>2</v>
      </c>
      <c r="X78" s="274">
        <f t="shared" si="28"/>
        <v>0</v>
      </c>
      <c r="Y78" s="212">
        <f t="shared" si="28"/>
        <v>1</v>
      </c>
      <c r="Z78" s="212">
        <f t="shared" si="28"/>
        <v>0</v>
      </c>
      <c r="AA78" s="212">
        <f t="shared" si="28"/>
        <v>0</v>
      </c>
      <c r="AB78" s="212">
        <f t="shared" si="28"/>
        <v>0</v>
      </c>
      <c r="AC78" s="212">
        <f t="shared" si="29"/>
        <v>0</v>
      </c>
      <c r="AD78" s="212">
        <f t="shared" si="29"/>
        <v>0</v>
      </c>
      <c r="AE78" s="212">
        <f t="shared" si="29"/>
        <v>0</v>
      </c>
      <c r="AF78" s="212">
        <f t="shared" si="29"/>
        <v>0</v>
      </c>
      <c r="AG78" s="212">
        <f t="shared" si="29"/>
        <v>0</v>
      </c>
      <c r="AH78" s="212">
        <f t="shared" si="29"/>
        <v>0</v>
      </c>
      <c r="AI78" s="193">
        <f t="shared" si="29"/>
        <v>0</v>
      </c>
      <c r="AJ78" s="275">
        <f t="shared" si="29"/>
        <v>0</v>
      </c>
      <c r="AK78" s="212">
        <f t="shared" si="29"/>
        <v>0</v>
      </c>
      <c r="AL78" s="274">
        <f t="shared" si="29"/>
        <v>0</v>
      </c>
      <c r="AN78" s="214">
        <v>542</v>
      </c>
      <c r="AO78" s="197" t="s">
        <v>673</v>
      </c>
      <c r="AP78" s="237">
        <f>INDEX(א1!$C$10:$H$261,MATCH('אזורים סטטיסטיים עירוני 2008'!AO78,א1!$D$10:$D$261,0),6)</f>
        <v>3</v>
      </c>
      <c r="AQ78" s="269">
        <f t="shared" si="30"/>
        <v>0</v>
      </c>
      <c r="AR78" s="269">
        <f t="shared" si="30"/>
        <v>0</v>
      </c>
      <c r="AS78" s="269">
        <f t="shared" si="30"/>
        <v>0</v>
      </c>
      <c r="AT78" s="269">
        <f t="shared" si="30"/>
        <v>4940.83</v>
      </c>
      <c r="AU78" s="269">
        <f t="shared" si="30"/>
        <v>8922.8669999999984</v>
      </c>
      <c r="AV78" s="269">
        <f t="shared" si="30"/>
        <v>0</v>
      </c>
      <c r="AW78" s="269">
        <f t="shared" si="30"/>
        <v>3202.905999999999</v>
      </c>
      <c r="AX78" s="269">
        <f t="shared" si="30"/>
        <v>0</v>
      </c>
      <c r="AY78" s="269">
        <f t="shared" si="30"/>
        <v>0</v>
      </c>
      <c r="AZ78" s="269">
        <f t="shared" si="30"/>
        <v>0</v>
      </c>
      <c r="BA78" s="269">
        <f t="shared" si="31"/>
        <v>0</v>
      </c>
      <c r="BB78" s="269">
        <f t="shared" si="31"/>
        <v>0</v>
      </c>
      <c r="BC78" s="269">
        <f t="shared" si="31"/>
        <v>0</v>
      </c>
      <c r="BD78" s="269">
        <f t="shared" si="31"/>
        <v>0</v>
      </c>
      <c r="BE78" s="269">
        <f t="shared" si="31"/>
        <v>0</v>
      </c>
      <c r="BF78" s="269">
        <f t="shared" si="31"/>
        <v>0</v>
      </c>
      <c r="BG78" s="269">
        <f t="shared" si="31"/>
        <v>0</v>
      </c>
      <c r="BH78" s="269">
        <f t="shared" si="31"/>
        <v>0</v>
      </c>
      <c r="BI78" s="269">
        <f t="shared" si="31"/>
        <v>0</v>
      </c>
      <c r="BJ78" s="269">
        <f t="shared" si="31"/>
        <v>0</v>
      </c>
    </row>
    <row r="79" spans="2:62" s="182" customFormat="1" x14ac:dyDescent="0.2">
      <c r="B79" s="238">
        <v>2710</v>
      </c>
      <c r="C79" s="237" t="s">
        <v>765</v>
      </c>
      <c r="D79" s="189">
        <v>34</v>
      </c>
      <c r="E79" s="236" t="s">
        <v>204</v>
      </c>
      <c r="F79" s="235">
        <v>5107.9440000000013</v>
      </c>
      <c r="G79" s="234">
        <v>-1.5973597186318838</v>
      </c>
      <c r="H79" s="233">
        <v>73</v>
      </c>
      <c r="I79" s="232">
        <v>3</v>
      </c>
      <c r="J79" s="231" t="s">
        <v>763</v>
      </c>
      <c r="K79" s="183"/>
      <c r="P79" s="214">
        <v>8800</v>
      </c>
      <c r="Q79" s="197" t="s">
        <v>634</v>
      </c>
      <c r="R79" s="237">
        <f>INDEX(א1!$C$10:$H$261,MATCH('אזורים סטטיסטיים עירוני 2008'!Q79,א1!$D$10:$D$261,0),6)</f>
        <v>3</v>
      </c>
      <c r="S79" s="275">
        <f t="shared" si="28"/>
        <v>0</v>
      </c>
      <c r="T79" s="212">
        <f t="shared" si="28"/>
        <v>0</v>
      </c>
      <c r="U79" s="274">
        <f t="shared" si="28"/>
        <v>0</v>
      </c>
      <c r="V79" s="275">
        <f t="shared" si="28"/>
        <v>2</v>
      </c>
      <c r="W79" s="212">
        <f t="shared" si="28"/>
        <v>4</v>
      </c>
      <c r="X79" s="274">
        <f t="shared" si="28"/>
        <v>0</v>
      </c>
      <c r="Y79" s="212">
        <f t="shared" si="28"/>
        <v>3</v>
      </c>
      <c r="Z79" s="212">
        <f t="shared" si="28"/>
        <v>0</v>
      </c>
      <c r="AA79" s="212">
        <f t="shared" si="28"/>
        <v>0</v>
      </c>
      <c r="AB79" s="212">
        <f t="shared" si="28"/>
        <v>0</v>
      </c>
      <c r="AC79" s="212">
        <f t="shared" si="29"/>
        <v>0</v>
      </c>
      <c r="AD79" s="212">
        <f t="shared" si="29"/>
        <v>0</v>
      </c>
      <c r="AE79" s="212">
        <f t="shared" si="29"/>
        <v>0</v>
      </c>
      <c r="AF79" s="212">
        <f t="shared" si="29"/>
        <v>0</v>
      </c>
      <c r="AG79" s="212">
        <f t="shared" si="29"/>
        <v>0</v>
      </c>
      <c r="AH79" s="212">
        <f t="shared" si="29"/>
        <v>0</v>
      </c>
      <c r="AI79" s="193">
        <f t="shared" si="29"/>
        <v>0</v>
      </c>
      <c r="AJ79" s="275">
        <f t="shared" si="29"/>
        <v>0</v>
      </c>
      <c r="AK79" s="212">
        <f t="shared" si="29"/>
        <v>0</v>
      </c>
      <c r="AL79" s="274">
        <f t="shared" si="29"/>
        <v>0</v>
      </c>
      <c r="AN79" s="214">
        <v>8800</v>
      </c>
      <c r="AO79" s="197" t="s">
        <v>634</v>
      </c>
      <c r="AP79" s="237">
        <f>INDEX(א1!$C$10:$H$261,MATCH('אזורים סטטיסטיים עירוני 2008'!AO79,א1!$D$10:$D$261,0),6)</f>
        <v>3</v>
      </c>
      <c r="AQ79" s="269">
        <f t="shared" si="30"/>
        <v>0</v>
      </c>
      <c r="AR79" s="269">
        <f t="shared" si="30"/>
        <v>0</v>
      </c>
      <c r="AS79" s="269">
        <f t="shared" si="30"/>
        <v>0</v>
      </c>
      <c r="AT79" s="269">
        <f t="shared" si="30"/>
        <v>11317.333999999995</v>
      </c>
      <c r="AU79" s="269">
        <f t="shared" si="30"/>
        <v>12738.175999999996</v>
      </c>
      <c r="AV79" s="269">
        <f t="shared" si="30"/>
        <v>0</v>
      </c>
      <c r="AW79" s="269">
        <f t="shared" si="30"/>
        <v>11550.181</v>
      </c>
      <c r="AX79" s="269">
        <f t="shared" si="30"/>
        <v>0</v>
      </c>
      <c r="AY79" s="269">
        <f t="shared" si="30"/>
        <v>0</v>
      </c>
      <c r="AZ79" s="269">
        <f t="shared" si="30"/>
        <v>0</v>
      </c>
      <c r="BA79" s="269">
        <f t="shared" si="31"/>
        <v>0</v>
      </c>
      <c r="BB79" s="269">
        <f t="shared" si="31"/>
        <v>0</v>
      </c>
      <c r="BC79" s="269">
        <f t="shared" si="31"/>
        <v>0</v>
      </c>
      <c r="BD79" s="269">
        <f t="shared" si="31"/>
        <v>0</v>
      </c>
      <c r="BE79" s="269">
        <f t="shared" si="31"/>
        <v>0</v>
      </c>
      <c r="BF79" s="269">
        <f t="shared" si="31"/>
        <v>0</v>
      </c>
      <c r="BG79" s="269">
        <f t="shared" si="31"/>
        <v>0</v>
      </c>
      <c r="BH79" s="269">
        <f t="shared" si="31"/>
        <v>0</v>
      </c>
      <c r="BI79" s="269">
        <f t="shared" si="31"/>
        <v>0</v>
      </c>
      <c r="BJ79" s="269">
        <f t="shared" si="31"/>
        <v>0</v>
      </c>
    </row>
    <row r="80" spans="2:62" s="182" customFormat="1" x14ac:dyDescent="0.2">
      <c r="B80" s="238">
        <v>3780</v>
      </c>
      <c r="C80" s="237" t="s">
        <v>830</v>
      </c>
      <c r="D80" s="189">
        <v>3</v>
      </c>
      <c r="E80" s="236" t="s">
        <v>87</v>
      </c>
      <c r="F80" s="235">
        <v>5738.35</v>
      </c>
      <c r="G80" s="234">
        <v>-1.594520316385529</v>
      </c>
      <c r="H80" s="233">
        <v>74</v>
      </c>
      <c r="I80" s="232">
        <v>3</v>
      </c>
      <c r="J80" s="231" t="s">
        <v>829</v>
      </c>
      <c r="K80" s="183"/>
      <c r="P80" s="238">
        <v>1020</v>
      </c>
      <c r="Q80" s="237" t="s">
        <v>500</v>
      </c>
      <c r="R80" s="237">
        <f>INDEX(א1!$C$10:$H$261,MATCH('אזורים סטטיסטיים עירוני 2008'!Q80,א1!$D$10:$D$261,0),6)</f>
        <v>4</v>
      </c>
      <c r="S80" s="275">
        <f t="shared" si="28"/>
        <v>0</v>
      </c>
      <c r="T80" s="212">
        <f t="shared" si="28"/>
        <v>0</v>
      </c>
      <c r="U80" s="274">
        <f t="shared" si="28"/>
        <v>0</v>
      </c>
      <c r="V80" s="275">
        <f t="shared" si="28"/>
        <v>0</v>
      </c>
      <c r="W80" s="212">
        <f t="shared" si="28"/>
        <v>0</v>
      </c>
      <c r="X80" s="274">
        <f t="shared" si="28"/>
        <v>0</v>
      </c>
      <c r="Y80" s="212">
        <f t="shared" si="28"/>
        <v>2</v>
      </c>
      <c r="Z80" s="212">
        <f t="shared" si="28"/>
        <v>0</v>
      </c>
      <c r="AA80" s="212">
        <f t="shared" si="28"/>
        <v>0</v>
      </c>
      <c r="AB80" s="212">
        <f t="shared" si="28"/>
        <v>1</v>
      </c>
      <c r="AC80" s="212">
        <f t="shared" si="29"/>
        <v>1</v>
      </c>
      <c r="AD80" s="212">
        <f t="shared" si="29"/>
        <v>0</v>
      </c>
      <c r="AE80" s="212">
        <f t="shared" si="29"/>
        <v>0</v>
      </c>
      <c r="AF80" s="212">
        <f t="shared" si="29"/>
        <v>0</v>
      </c>
      <c r="AG80" s="212">
        <f t="shared" si="29"/>
        <v>0</v>
      </c>
      <c r="AH80" s="212">
        <f t="shared" si="29"/>
        <v>0</v>
      </c>
      <c r="AI80" s="193">
        <f t="shared" si="29"/>
        <v>0</v>
      </c>
      <c r="AJ80" s="275">
        <f t="shared" si="29"/>
        <v>0</v>
      </c>
      <c r="AK80" s="212">
        <f t="shared" si="29"/>
        <v>0</v>
      </c>
      <c r="AL80" s="274">
        <f t="shared" si="29"/>
        <v>0</v>
      </c>
      <c r="AN80" s="238">
        <v>1020</v>
      </c>
      <c r="AO80" s="237" t="s">
        <v>500</v>
      </c>
      <c r="AP80" s="237">
        <f>INDEX(א1!$C$10:$H$261,MATCH('אזורים סטטיסטיים עירוני 2008'!AO80,א1!$D$10:$D$261,0),6)</f>
        <v>4</v>
      </c>
      <c r="AQ80" s="269">
        <f t="shared" si="30"/>
        <v>0</v>
      </c>
      <c r="AR80" s="269">
        <f t="shared" si="30"/>
        <v>0</v>
      </c>
      <c r="AS80" s="269">
        <f t="shared" si="30"/>
        <v>0</v>
      </c>
      <c r="AT80" s="269">
        <f t="shared" si="30"/>
        <v>0</v>
      </c>
      <c r="AU80" s="269">
        <f t="shared" si="30"/>
        <v>0</v>
      </c>
      <c r="AV80" s="269">
        <f t="shared" si="30"/>
        <v>0</v>
      </c>
      <c r="AW80" s="269">
        <f t="shared" si="30"/>
        <v>9896.5730000000076</v>
      </c>
      <c r="AX80" s="269">
        <f t="shared" si="30"/>
        <v>0</v>
      </c>
      <c r="AY80" s="269">
        <f t="shared" si="30"/>
        <v>0</v>
      </c>
      <c r="AZ80" s="269">
        <f t="shared" si="30"/>
        <v>3550.6939999999986</v>
      </c>
      <c r="BA80" s="269">
        <f t="shared" si="31"/>
        <v>2404.7879999999991</v>
      </c>
      <c r="BB80" s="269">
        <f t="shared" si="31"/>
        <v>0</v>
      </c>
      <c r="BC80" s="269">
        <f t="shared" si="31"/>
        <v>0</v>
      </c>
      <c r="BD80" s="269">
        <f t="shared" si="31"/>
        <v>0</v>
      </c>
      <c r="BE80" s="269">
        <f t="shared" si="31"/>
        <v>0</v>
      </c>
      <c r="BF80" s="269">
        <f t="shared" si="31"/>
        <v>0</v>
      </c>
      <c r="BG80" s="269">
        <f t="shared" si="31"/>
        <v>0</v>
      </c>
      <c r="BH80" s="269">
        <f t="shared" si="31"/>
        <v>0</v>
      </c>
      <c r="BI80" s="269">
        <f t="shared" si="31"/>
        <v>0</v>
      </c>
      <c r="BJ80" s="269">
        <f t="shared" si="31"/>
        <v>0</v>
      </c>
    </row>
    <row r="81" spans="2:62" s="182" customFormat="1" x14ac:dyDescent="0.2">
      <c r="B81" s="214">
        <v>510</v>
      </c>
      <c r="C81" s="197" t="s">
        <v>788</v>
      </c>
      <c r="D81" s="189">
        <v>2</v>
      </c>
      <c r="E81" s="189" t="s">
        <v>84</v>
      </c>
      <c r="F81" s="196">
        <v>7019.926000000004</v>
      </c>
      <c r="G81" s="213">
        <v>-1.588715027928215</v>
      </c>
      <c r="H81" s="194">
        <v>75</v>
      </c>
      <c r="I81" s="212">
        <v>3</v>
      </c>
      <c r="J81" s="211" t="s">
        <v>787</v>
      </c>
      <c r="K81" s="183"/>
      <c r="P81" s="238">
        <v>9200</v>
      </c>
      <c r="Q81" s="237" t="s">
        <v>554</v>
      </c>
      <c r="R81" s="237">
        <f>INDEX(א1!$C$10:$H$261,MATCH('אזורים סטטיסטיים עירוני 2008'!Q81,א1!$D$10:$D$261,0),6)</f>
        <v>4</v>
      </c>
      <c r="S81" s="275">
        <f t="shared" si="28"/>
        <v>0</v>
      </c>
      <c r="T81" s="212">
        <f t="shared" si="28"/>
        <v>0</v>
      </c>
      <c r="U81" s="274">
        <f t="shared" si="28"/>
        <v>0</v>
      </c>
      <c r="V81" s="275">
        <f t="shared" si="28"/>
        <v>0</v>
      </c>
      <c r="W81" s="212">
        <f t="shared" si="28"/>
        <v>0</v>
      </c>
      <c r="X81" s="274">
        <f t="shared" si="28"/>
        <v>1</v>
      </c>
      <c r="Y81" s="212">
        <f t="shared" si="28"/>
        <v>1</v>
      </c>
      <c r="Z81" s="212">
        <f t="shared" si="28"/>
        <v>0</v>
      </c>
      <c r="AA81" s="212">
        <f t="shared" si="28"/>
        <v>1</v>
      </c>
      <c r="AB81" s="212">
        <f t="shared" si="28"/>
        <v>1</v>
      </c>
      <c r="AC81" s="212">
        <f t="shared" si="29"/>
        <v>0</v>
      </c>
      <c r="AD81" s="212">
        <f t="shared" si="29"/>
        <v>0</v>
      </c>
      <c r="AE81" s="212">
        <f t="shared" si="29"/>
        <v>0</v>
      </c>
      <c r="AF81" s="212">
        <f t="shared" si="29"/>
        <v>0</v>
      </c>
      <c r="AG81" s="212">
        <f t="shared" si="29"/>
        <v>0</v>
      </c>
      <c r="AH81" s="212">
        <f t="shared" si="29"/>
        <v>0</v>
      </c>
      <c r="AI81" s="193">
        <f t="shared" si="29"/>
        <v>0</v>
      </c>
      <c r="AJ81" s="275">
        <f t="shared" si="29"/>
        <v>0</v>
      </c>
      <c r="AK81" s="212">
        <f t="shared" si="29"/>
        <v>0</v>
      </c>
      <c r="AL81" s="274">
        <f t="shared" si="29"/>
        <v>0</v>
      </c>
      <c r="AN81" s="238">
        <v>9200</v>
      </c>
      <c r="AO81" s="237" t="s">
        <v>554</v>
      </c>
      <c r="AP81" s="237">
        <f>INDEX(א1!$C$10:$H$261,MATCH('אזורים סטטיסטיים עירוני 2008'!AO81,א1!$D$10:$D$261,0),6)</f>
        <v>4</v>
      </c>
      <c r="AQ81" s="269">
        <f t="shared" si="30"/>
        <v>0</v>
      </c>
      <c r="AR81" s="269">
        <f t="shared" si="30"/>
        <v>0</v>
      </c>
      <c r="AS81" s="269">
        <f t="shared" si="30"/>
        <v>0</v>
      </c>
      <c r="AT81" s="269">
        <f t="shared" si="30"/>
        <v>0</v>
      </c>
      <c r="AU81" s="269">
        <f t="shared" si="30"/>
        <v>0</v>
      </c>
      <c r="AV81" s="269">
        <f t="shared" si="30"/>
        <v>3947.7780000000002</v>
      </c>
      <c r="AW81" s="269">
        <f t="shared" si="30"/>
        <v>5895.195999999999</v>
      </c>
      <c r="AX81" s="269">
        <f t="shared" si="30"/>
        <v>0</v>
      </c>
      <c r="AY81" s="269">
        <f t="shared" si="30"/>
        <v>2359.6369999999993</v>
      </c>
      <c r="AZ81" s="269">
        <f t="shared" si="30"/>
        <v>4591.5249999999969</v>
      </c>
      <c r="BA81" s="269">
        <f t="shared" si="31"/>
        <v>0</v>
      </c>
      <c r="BB81" s="269">
        <f t="shared" si="31"/>
        <v>0</v>
      </c>
      <c r="BC81" s="269">
        <f t="shared" si="31"/>
        <v>0</v>
      </c>
      <c r="BD81" s="269">
        <f t="shared" si="31"/>
        <v>0</v>
      </c>
      <c r="BE81" s="269">
        <f t="shared" si="31"/>
        <v>0</v>
      </c>
      <c r="BF81" s="269">
        <f t="shared" si="31"/>
        <v>0</v>
      </c>
      <c r="BG81" s="269">
        <f t="shared" si="31"/>
        <v>0</v>
      </c>
      <c r="BH81" s="269">
        <f t="shared" si="31"/>
        <v>0</v>
      </c>
      <c r="BI81" s="269">
        <f t="shared" si="31"/>
        <v>0</v>
      </c>
      <c r="BJ81" s="269">
        <f t="shared" si="31"/>
        <v>0</v>
      </c>
    </row>
    <row r="82" spans="2:62" s="182" customFormat="1" x14ac:dyDescent="0.2">
      <c r="B82" s="214">
        <v>1161</v>
      </c>
      <c r="C82" s="197" t="s">
        <v>738</v>
      </c>
      <c r="D82" s="189">
        <v>2</v>
      </c>
      <c r="E82" s="189" t="s">
        <v>84</v>
      </c>
      <c r="F82" s="196">
        <v>3894.0620000000004</v>
      </c>
      <c r="G82" s="213">
        <v>-1.5862702526509982</v>
      </c>
      <c r="H82" s="194">
        <v>76</v>
      </c>
      <c r="I82" s="212">
        <v>3</v>
      </c>
      <c r="J82" s="211" t="s">
        <v>737</v>
      </c>
      <c r="K82" s="183"/>
      <c r="P82" s="214">
        <v>2200</v>
      </c>
      <c r="Q82" s="197" t="s">
        <v>520</v>
      </c>
      <c r="R82" s="237">
        <f>INDEX(א1!$C$10:$H$261,MATCH('אזורים סטטיסטיים עירוני 2008'!Q82,א1!$D$10:$D$261,0),6)</f>
        <v>4</v>
      </c>
      <c r="S82" s="275">
        <f t="shared" si="28"/>
        <v>0</v>
      </c>
      <c r="T82" s="212">
        <f t="shared" si="28"/>
        <v>0</v>
      </c>
      <c r="U82" s="274">
        <f t="shared" si="28"/>
        <v>0</v>
      </c>
      <c r="V82" s="275">
        <f t="shared" si="28"/>
        <v>0</v>
      </c>
      <c r="W82" s="212">
        <f t="shared" si="28"/>
        <v>0</v>
      </c>
      <c r="X82" s="274">
        <f t="shared" si="28"/>
        <v>1</v>
      </c>
      <c r="Y82" s="212">
        <f t="shared" si="28"/>
        <v>2</v>
      </c>
      <c r="Z82" s="212">
        <f t="shared" si="28"/>
        <v>3</v>
      </c>
      <c r="AA82" s="212">
        <f t="shared" si="28"/>
        <v>3</v>
      </c>
      <c r="AB82" s="212">
        <f t="shared" si="28"/>
        <v>1</v>
      </c>
      <c r="AC82" s="212">
        <f t="shared" si="29"/>
        <v>0</v>
      </c>
      <c r="AD82" s="212">
        <f t="shared" si="29"/>
        <v>0</v>
      </c>
      <c r="AE82" s="212">
        <f t="shared" si="29"/>
        <v>0</v>
      </c>
      <c r="AF82" s="212">
        <f t="shared" si="29"/>
        <v>0</v>
      </c>
      <c r="AG82" s="212">
        <f t="shared" si="29"/>
        <v>0</v>
      </c>
      <c r="AH82" s="212">
        <f t="shared" si="29"/>
        <v>0</v>
      </c>
      <c r="AI82" s="193">
        <f t="shared" si="29"/>
        <v>0</v>
      </c>
      <c r="AJ82" s="275">
        <f t="shared" si="29"/>
        <v>0</v>
      </c>
      <c r="AK82" s="212">
        <f t="shared" si="29"/>
        <v>0</v>
      </c>
      <c r="AL82" s="274">
        <f t="shared" si="29"/>
        <v>0</v>
      </c>
      <c r="AN82" s="214">
        <v>2200</v>
      </c>
      <c r="AO82" s="197" t="s">
        <v>520</v>
      </c>
      <c r="AP82" s="237">
        <f>INDEX(א1!$C$10:$H$261,MATCH('אזורים סטטיסטיים עירוני 2008'!AO82,א1!$D$10:$D$261,0),6)</f>
        <v>4</v>
      </c>
      <c r="AQ82" s="269">
        <f t="shared" si="30"/>
        <v>0</v>
      </c>
      <c r="AR82" s="269">
        <f t="shared" si="30"/>
        <v>0</v>
      </c>
      <c r="AS82" s="269">
        <f t="shared" si="30"/>
        <v>0</v>
      </c>
      <c r="AT82" s="269">
        <f t="shared" si="30"/>
        <v>0</v>
      </c>
      <c r="AU82" s="269">
        <f t="shared" si="30"/>
        <v>0</v>
      </c>
      <c r="AV82" s="269">
        <f t="shared" si="30"/>
        <v>2008.9159999999993</v>
      </c>
      <c r="AW82" s="269">
        <f t="shared" si="30"/>
        <v>5007.5230000000001</v>
      </c>
      <c r="AX82" s="269">
        <f t="shared" si="30"/>
        <v>10985.623000000003</v>
      </c>
      <c r="AY82" s="269">
        <f t="shared" si="30"/>
        <v>9457.5440000000053</v>
      </c>
      <c r="AZ82" s="269">
        <f t="shared" si="30"/>
        <v>4432.2709999999997</v>
      </c>
      <c r="BA82" s="269">
        <f t="shared" si="31"/>
        <v>0</v>
      </c>
      <c r="BB82" s="269">
        <f t="shared" si="31"/>
        <v>0</v>
      </c>
      <c r="BC82" s="269">
        <f t="shared" si="31"/>
        <v>0</v>
      </c>
      <c r="BD82" s="269">
        <f t="shared" si="31"/>
        <v>0</v>
      </c>
      <c r="BE82" s="269">
        <f t="shared" si="31"/>
        <v>0</v>
      </c>
      <c r="BF82" s="269">
        <f t="shared" si="31"/>
        <v>0</v>
      </c>
      <c r="BG82" s="269">
        <f t="shared" si="31"/>
        <v>0</v>
      </c>
      <c r="BH82" s="269">
        <f t="shared" si="31"/>
        <v>0</v>
      </c>
      <c r="BI82" s="269">
        <f t="shared" si="31"/>
        <v>0</v>
      </c>
      <c r="BJ82" s="269">
        <f t="shared" si="31"/>
        <v>0</v>
      </c>
    </row>
    <row r="83" spans="2:62" s="182" customFormat="1" x14ac:dyDescent="0.2">
      <c r="B83" s="214">
        <v>3000</v>
      </c>
      <c r="C83" s="197" t="s">
        <v>39</v>
      </c>
      <c r="D83" s="189">
        <v>824</v>
      </c>
      <c r="E83" s="189" t="s">
        <v>668</v>
      </c>
      <c r="F83" s="196">
        <v>6203.78</v>
      </c>
      <c r="G83" s="213">
        <v>-1.5860990290169401</v>
      </c>
      <c r="H83" s="194">
        <v>77</v>
      </c>
      <c r="I83" s="212">
        <v>3</v>
      </c>
      <c r="J83" s="211" t="s">
        <v>37</v>
      </c>
      <c r="K83" s="183"/>
      <c r="P83" s="214">
        <v>6700</v>
      </c>
      <c r="Q83" s="197" t="s">
        <v>564</v>
      </c>
      <c r="R83" s="237">
        <f>INDEX(א1!$C$10:$H$261,MATCH('אזורים סטטיסטיים עירוני 2008'!Q83,א1!$D$10:$D$261,0),6)</f>
        <v>4</v>
      </c>
      <c r="S83" s="275">
        <f t="shared" si="28"/>
        <v>0</v>
      </c>
      <c r="T83" s="212">
        <f t="shared" si="28"/>
        <v>0</v>
      </c>
      <c r="U83" s="274">
        <f t="shared" si="28"/>
        <v>0</v>
      </c>
      <c r="V83" s="275">
        <f t="shared" si="28"/>
        <v>0</v>
      </c>
      <c r="W83" s="212">
        <f t="shared" si="28"/>
        <v>0</v>
      </c>
      <c r="X83" s="274">
        <f t="shared" si="28"/>
        <v>3</v>
      </c>
      <c r="Y83" s="212">
        <f t="shared" si="28"/>
        <v>2</v>
      </c>
      <c r="Z83" s="212">
        <f t="shared" si="28"/>
        <v>2</v>
      </c>
      <c r="AA83" s="212">
        <f t="shared" si="28"/>
        <v>3</v>
      </c>
      <c r="AB83" s="212">
        <f t="shared" si="28"/>
        <v>1</v>
      </c>
      <c r="AC83" s="212">
        <f t="shared" si="29"/>
        <v>0</v>
      </c>
      <c r="AD83" s="212">
        <f t="shared" si="29"/>
        <v>0</v>
      </c>
      <c r="AE83" s="212">
        <f t="shared" si="29"/>
        <v>0</v>
      </c>
      <c r="AF83" s="212">
        <f t="shared" si="29"/>
        <v>0</v>
      </c>
      <c r="AG83" s="212">
        <f t="shared" si="29"/>
        <v>0</v>
      </c>
      <c r="AH83" s="212">
        <f t="shared" si="29"/>
        <v>0</v>
      </c>
      <c r="AI83" s="193">
        <f t="shared" si="29"/>
        <v>0</v>
      </c>
      <c r="AJ83" s="275">
        <f t="shared" si="29"/>
        <v>0</v>
      </c>
      <c r="AK83" s="212">
        <f t="shared" si="29"/>
        <v>0</v>
      </c>
      <c r="AL83" s="274">
        <f t="shared" si="29"/>
        <v>0</v>
      </c>
      <c r="AN83" s="214">
        <v>6700</v>
      </c>
      <c r="AO83" s="197" t="s">
        <v>564</v>
      </c>
      <c r="AP83" s="237">
        <f>INDEX(א1!$C$10:$H$261,MATCH('אזורים סטטיסטיים עירוני 2008'!AO83,א1!$D$10:$D$261,0),6)</f>
        <v>4</v>
      </c>
      <c r="AQ83" s="269">
        <f t="shared" si="30"/>
        <v>0</v>
      </c>
      <c r="AR83" s="269">
        <f t="shared" si="30"/>
        <v>0</v>
      </c>
      <c r="AS83" s="269">
        <f t="shared" si="30"/>
        <v>0</v>
      </c>
      <c r="AT83" s="269">
        <f t="shared" si="30"/>
        <v>0</v>
      </c>
      <c r="AU83" s="269">
        <f t="shared" si="30"/>
        <v>0</v>
      </c>
      <c r="AV83" s="269">
        <f t="shared" si="30"/>
        <v>11482.180999999999</v>
      </c>
      <c r="AW83" s="269">
        <f t="shared" si="30"/>
        <v>4743.2139999999999</v>
      </c>
      <c r="AX83" s="269">
        <f t="shared" si="30"/>
        <v>7001.005000000001</v>
      </c>
      <c r="AY83" s="269">
        <f t="shared" si="30"/>
        <v>11367.897000000001</v>
      </c>
      <c r="AZ83" s="269">
        <f t="shared" si="30"/>
        <v>5620.8189999999986</v>
      </c>
      <c r="BA83" s="269">
        <f t="shared" si="31"/>
        <v>0</v>
      </c>
      <c r="BB83" s="269">
        <f t="shared" si="31"/>
        <v>0</v>
      </c>
      <c r="BC83" s="269">
        <f t="shared" si="31"/>
        <v>0</v>
      </c>
      <c r="BD83" s="269">
        <f t="shared" si="31"/>
        <v>0</v>
      </c>
      <c r="BE83" s="269">
        <f t="shared" si="31"/>
        <v>0</v>
      </c>
      <c r="BF83" s="269">
        <f t="shared" si="31"/>
        <v>0</v>
      </c>
      <c r="BG83" s="269">
        <f t="shared" si="31"/>
        <v>0</v>
      </c>
      <c r="BH83" s="269">
        <f t="shared" si="31"/>
        <v>0</v>
      </c>
      <c r="BI83" s="269">
        <f t="shared" si="31"/>
        <v>0</v>
      </c>
      <c r="BJ83" s="269">
        <f t="shared" si="31"/>
        <v>0</v>
      </c>
    </row>
    <row r="84" spans="2:62" s="182" customFormat="1" x14ac:dyDescent="0.2">
      <c r="B84" s="214">
        <v>522</v>
      </c>
      <c r="C84" s="197" t="s">
        <v>822</v>
      </c>
      <c r="D84" s="189">
        <v>4</v>
      </c>
      <c r="E84" s="189" t="s">
        <v>168</v>
      </c>
      <c r="F84" s="196">
        <v>2143.6859999999992</v>
      </c>
      <c r="G84" s="213">
        <v>-1.5811363508200615</v>
      </c>
      <c r="H84" s="194">
        <v>78</v>
      </c>
      <c r="I84" s="212">
        <v>3</v>
      </c>
      <c r="J84" s="211" t="s">
        <v>821</v>
      </c>
      <c r="K84" s="183"/>
      <c r="P84" s="214">
        <v>2100</v>
      </c>
      <c r="Q84" s="197" t="s">
        <v>545</v>
      </c>
      <c r="R84" s="237">
        <f>INDEX(א1!$C$10:$H$261,MATCH('אזורים סטטיסטיים עירוני 2008'!Q84,א1!$D$10:$D$261,0),6)</f>
        <v>4</v>
      </c>
      <c r="S84" s="275">
        <f t="shared" si="28"/>
        <v>0</v>
      </c>
      <c r="T84" s="212">
        <f t="shared" si="28"/>
        <v>0</v>
      </c>
      <c r="U84" s="274">
        <f t="shared" si="28"/>
        <v>0</v>
      </c>
      <c r="V84" s="275">
        <f t="shared" si="28"/>
        <v>0</v>
      </c>
      <c r="W84" s="212">
        <f t="shared" si="28"/>
        <v>0</v>
      </c>
      <c r="X84" s="274">
        <f t="shared" si="28"/>
        <v>0</v>
      </c>
      <c r="Y84" s="212">
        <f t="shared" si="28"/>
        <v>3</v>
      </c>
      <c r="Z84" s="212">
        <f t="shared" si="28"/>
        <v>0</v>
      </c>
      <c r="AA84" s="212">
        <f t="shared" si="28"/>
        <v>1</v>
      </c>
      <c r="AB84" s="212">
        <f t="shared" si="28"/>
        <v>1</v>
      </c>
      <c r="AC84" s="212">
        <f t="shared" si="29"/>
        <v>0</v>
      </c>
      <c r="AD84" s="212">
        <f t="shared" si="29"/>
        <v>0</v>
      </c>
      <c r="AE84" s="212">
        <f t="shared" si="29"/>
        <v>0</v>
      </c>
      <c r="AF84" s="212">
        <f t="shared" si="29"/>
        <v>0</v>
      </c>
      <c r="AG84" s="212">
        <f t="shared" si="29"/>
        <v>0</v>
      </c>
      <c r="AH84" s="212">
        <f t="shared" si="29"/>
        <v>0</v>
      </c>
      <c r="AI84" s="193">
        <f t="shared" si="29"/>
        <v>0</v>
      </c>
      <c r="AJ84" s="275">
        <f t="shared" si="29"/>
        <v>0</v>
      </c>
      <c r="AK84" s="212">
        <f t="shared" si="29"/>
        <v>0</v>
      </c>
      <c r="AL84" s="274">
        <f t="shared" si="29"/>
        <v>0</v>
      </c>
      <c r="AN84" s="214">
        <v>2100</v>
      </c>
      <c r="AO84" s="197" t="s">
        <v>545</v>
      </c>
      <c r="AP84" s="237">
        <f>INDEX(א1!$C$10:$H$261,MATCH('אזורים סטטיסטיים עירוני 2008'!AO84,א1!$D$10:$D$261,0),6)</f>
        <v>4</v>
      </c>
      <c r="AQ84" s="269">
        <f t="shared" si="30"/>
        <v>0</v>
      </c>
      <c r="AR84" s="269">
        <f t="shared" si="30"/>
        <v>0</v>
      </c>
      <c r="AS84" s="269">
        <f t="shared" si="30"/>
        <v>0</v>
      </c>
      <c r="AT84" s="269">
        <f t="shared" si="30"/>
        <v>0</v>
      </c>
      <c r="AU84" s="269">
        <f t="shared" si="30"/>
        <v>0</v>
      </c>
      <c r="AV84" s="269">
        <f t="shared" si="30"/>
        <v>0</v>
      </c>
      <c r="AW84" s="269">
        <f t="shared" si="30"/>
        <v>8554.4539999999997</v>
      </c>
      <c r="AX84" s="269">
        <f t="shared" si="30"/>
        <v>0</v>
      </c>
      <c r="AY84" s="269">
        <f t="shared" si="30"/>
        <v>3625.29</v>
      </c>
      <c r="AZ84" s="269">
        <f t="shared" si="30"/>
        <v>6302.1819999999989</v>
      </c>
      <c r="BA84" s="269">
        <f t="shared" si="31"/>
        <v>0</v>
      </c>
      <c r="BB84" s="269">
        <f t="shared" si="31"/>
        <v>0</v>
      </c>
      <c r="BC84" s="269">
        <f t="shared" si="31"/>
        <v>0</v>
      </c>
      <c r="BD84" s="269">
        <f t="shared" si="31"/>
        <v>0</v>
      </c>
      <c r="BE84" s="269">
        <f t="shared" si="31"/>
        <v>0</v>
      </c>
      <c r="BF84" s="269">
        <f t="shared" si="31"/>
        <v>0</v>
      </c>
      <c r="BG84" s="269">
        <f t="shared" si="31"/>
        <v>0</v>
      </c>
      <c r="BH84" s="269">
        <f t="shared" si="31"/>
        <v>0</v>
      </c>
      <c r="BI84" s="269">
        <f t="shared" si="31"/>
        <v>0</v>
      </c>
      <c r="BJ84" s="269">
        <f t="shared" si="31"/>
        <v>0</v>
      </c>
    </row>
    <row r="85" spans="2:62" s="182" customFormat="1" x14ac:dyDescent="0.2">
      <c r="B85" s="214">
        <v>7300</v>
      </c>
      <c r="C85" s="197" t="s">
        <v>420</v>
      </c>
      <c r="D85" s="189">
        <v>31</v>
      </c>
      <c r="E85" s="189" t="s">
        <v>40</v>
      </c>
      <c r="F85" s="196">
        <v>3637.8019999999992</v>
      </c>
      <c r="G85" s="213">
        <v>-1.5803447178644547</v>
      </c>
      <c r="H85" s="194">
        <v>79</v>
      </c>
      <c r="I85" s="212">
        <v>3</v>
      </c>
      <c r="J85" s="211" t="s">
        <v>419</v>
      </c>
      <c r="K85" s="183"/>
      <c r="P85" s="214">
        <v>46</v>
      </c>
      <c r="Q85" s="197" t="s">
        <v>622</v>
      </c>
      <c r="R85" s="237">
        <f>INDEX(א1!$C$10:$H$261,MATCH('אזורים סטטיסטיים עירוני 2008'!Q85,א1!$D$10:$D$261,0),6)</f>
        <v>4</v>
      </c>
      <c r="S85" s="275">
        <f t="shared" si="28"/>
        <v>0</v>
      </c>
      <c r="T85" s="212">
        <f t="shared" si="28"/>
        <v>0</v>
      </c>
      <c r="U85" s="274">
        <f t="shared" si="28"/>
        <v>0</v>
      </c>
      <c r="V85" s="275">
        <f t="shared" si="28"/>
        <v>0</v>
      </c>
      <c r="W85" s="212">
        <f t="shared" si="28"/>
        <v>0</v>
      </c>
      <c r="X85" s="274">
        <f t="shared" si="28"/>
        <v>0</v>
      </c>
      <c r="Y85" s="212">
        <f t="shared" si="28"/>
        <v>1</v>
      </c>
      <c r="Z85" s="212">
        <f t="shared" si="28"/>
        <v>0</v>
      </c>
      <c r="AA85" s="212">
        <f t="shared" si="28"/>
        <v>0</v>
      </c>
      <c r="AB85" s="212">
        <f t="shared" si="28"/>
        <v>0</v>
      </c>
      <c r="AC85" s="212">
        <f t="shared" si="29"/>
        <v>0</v>
      </c>
      <c r="AD85" s="212">
        <f t="shared" si="29"/>
        <v>0</v>
      </c>
      <c r="AE85" s="212">
        <f t="shared" si="29"/>
        <v>0</v>
      </c>
      <c r="AF85" s="212">
        <f t="shared" si="29"/>
        <v>0</v>
      </c>
      <c r="AG85" s="212">
        <f t="shared" si="29"/>
        <v>0</v>
      </c>
      <c r="AH85" s="212">
        <f t="shared" si="29"/>
        <v>0</v>
      </c>
      <c r="AI85" s="193">
        <f t="shared" si="29"/>
        <v>0</v>
      </c>
      <c r="AJ85" s="275">
        <f t="shared" si="29"/>
        <v>0</v>
      </c>
      <c r="AK85" s="212">
        <f t="shared" si="29"/>
        <v>0</v>
      </c>
      <c r="AL85" s="274">
        <f t="shared" si="29"/>
        <v>0</v>
      </c>
      <c r="AN85" s="214">
        <v>46</v>
      </c>
      <c r="AO85" s="197" t="s">
        <v>622</v>
      </c>
      <c r="AP85" s="237">
        <f>INDEX(א1!$C$10:$H$261,MATCH('אזורים סטטיסטיים עירוני 2008'!AO85,א1!$D$10:$D$261,0),6)</f>
        <v>4</v>
      </c>
      <c r="AQ85" s="269">
        <f t="shared" si="30"/>
        <v>0</v>
      </c>
      <c r="AR85" s="269">
        <f t="shared" si="30"/>
        <v>0</v>
      </c>
      <c r="AS85" s="269">
        <f t="shared" si="30"/>
        <v>0</v>
      </c>
      <c r="AT85" s="269">
        <f t="shared" si="30"/>
        <v>0</v>
      </c>
      <c r="AU85" s="269">
        <f t="shared" si="30"/>
        <v>0</v>
      </c>
      <c r="AV85" s="269">
        <f t="shared" si="30"/>
        <v>0</v>
      </c>
      <c r="AW85" s="269">
        <f t="shared" si="30"/>
        <v>3211.5349999999994</v>
      </c>
      <c r="AX85" s="269">
        <f t="shared" si="30"/>
        <v>0</v>
      </c>
      <c r="AY85" s="269">
        <f t="shared" si="30"/>
        <v>0</v>
      </c>
      <c r="AZ85" s="269">
        <f t="shared" si="30"/>
        <v>0</v>
      </c>
      <c r="BA85" s="269">
        <f t="shared" si="31"/>
        <v>0</v>
      </c>
      <c r="BB85" s="269">
        <f t="shared" si="31"/>
        <v>0</v>
      </c>
      <c r="BC85" s="269">
        <f t="shared" si="31"/>
        <v>0</v>
      </c>
      <c r="BD85" s="269">
        <f t="shared" si="31"/>
        <v>0</v>
      </c>
      <c r="BE85" s="269">
        <f t="shared" si="31"/>
        <v>0</v>
      </c>
      <c r="BF85" s="269">
        <f t="shared" si="31"/>
        <v>0</v>
      </c>
      <c r="BG85" s="269">
        <f t="shared" si="31"/>
        <v>0</v>
      </c>
      <c r="BH85" s="269">
        <f t="shared" si="31"/>
        <v>0</v>
      </c>
      <c r="BI85" s="269">
        <f t="shared" si="31"/>
        <v>0</v>
      </c>
      <c r="BJ85" s="269">
        <f t="shared" si="31"/>
        <v>0</v>
      </c>
    </row>
    <row r="86" spans="2:62" s="182" customFormat="1" x14ac:dyDescent="0.2">
      <c r="B86" s="214">
        <v>638</v>
      </c>
      <c r="C86" s="197" t="s">
        <v>799</v>
      </c>
      <c r="D86" s="189">
        <v>3</v>
      </c>
      <c r="E86" s="189" t="s">
        <v>87</v>
      </c>
      <c r="F86" s="196">
        <v>4845.1870000000017</v>
      </c>
      <c r="G86" s="213">
        <v>-1.5787871023256355</v>
      </c>
      <c r="H86" s="194">
        <v>80</v>
      </c>
      <c r="I86" s="212">
        <v>3</v>
      </c>
      <c r="J86" s="211" t="s">
        <v>798</v>
      </c>
      <c r="K86" s="183"/>
      <c r="P86" s="214">
        <v>831</v>
      </c>
      <c r="Q86" s="197" t="s">
        <v>642</v>
      </c>
      <c r="R86" s="237">
        <f>INDEX(א1!$C$10:$H$261,MATCH('אזורים סטטיסטיים עירוני 2008'!Q86,א1!$D$10:$D$261,0),6)</f>
        <v>4</v>
      </c>
      <c r="S86" s="275">
        <f t="shared" ref="S86:AB95" si="32">COUNTIFS($I$7:$I$1622,S$5,$B$7:$B$1622,$P86)</f>
        <v>0</v>
      </c>
      <c r="T86" s="212">
        <f t="shared" si="32"/>
        <v>0</v>
      </c>
      <c r="U86" s="274">
        <f t="shared" si="32"/>
        <v>0</v>
      </c>
      <c r="V86" s="275">
        <f t="shared" si="32"/>
        <v>0</v>
      </c>
      <c r="W86" s="212">
        <f t="shared" si="32"/>
        <v>0</v>
      </c>
      <c r="X86" s="274">
        <f t="shared" si="32"/>
        <v>0</v>
      </c>
      <c r="Y86" s="212">
        <f t="shared" si="32"/>
        <v>1</v>
      </c>
      <c r="Z86" s="212">
        <f t="shared" si="32"/>
        <v>0</v>
      </c>
      <c r="AA86" s="212">
        <f t="shared" si="32"/>
        <v>0</v>
      </c>
      <c r="AB86" s="212">
        <f t="shared" si="32"/>
        <v>0</v>
      </c>
      <c r="AC86" s="212">
        <f t="shared" ref="AC86:AL95" si="33">COUNTIFS($I$7:$I$1622,AC$5,$B$7:$B$1622,$P86)</f>
        <v>0</v>
      </c>
      <c r="AD86" s="212">
        <f t="shared" si="33"/>
        <v>0</v>
      </c>
      <c r="AE86" s="212">
        <f t="shared" si="33"/>
        <v>0</v>
      </c>
      <c r="AF86" s="212">
        <f t="shared" si="33"/>
        <v>0</v>
      </c>
      <c r="AG86" s="212">
        <f t="shared" si="33"/>
        <v>0</v>
      </c>
      <c r="AH86" s="212">
        <f t="shared" si="33"/>
        <v>0</v>
      </c>
      <c r="AI86" s="193">
        <f t="shared" si="33"/>
        <v>0</v>
      </c>
      <c r="AJ86" s="275">
        <f t="shared" si="33"/>
        <v>0</v>
      </c>
      <c r="AK86" s="212">
        <f t="shared" si="33"/>
        <v>0</v>
      </c>
      <c r="AL86" s="274">
        <f t="shared" si="33"/>
        <v>0</v>
      </c>
      <c r="AN86" s="214">
        <v>831</v>
      </c>
      <c r="AO86" s="197" t="s">
        <v>642</v>
      </c>
      <c r="AP86" s="237">
        <f>INDEX(א1!$C$10:$H$261,MATCH('אזורים סטטיסטיים עירוני 2008'!AO86,א1!$D$10:$D$261,0),6)</f>
        <v>4</v>
      </c>
      <c r="AQ86" s="269">
        <f t="shared" ref="AQ86:AZ95" si="34">SUMIFS($F$7:$F$1622,$I$7:$I$1622,AQ$5,$B$7:$B$1622,$P86)</f>
        <v>0</v>
      </c>
      <c r="AR86" s="269">
        <f t="shared" si="34"/>
        <v>0</v>
      </c>
      <c r="AS86" s="269">
        <f t="shared" si="34"/>
        <v>0</v>
      </c>
      <c r="AT86" s="269">
        <f t="shared" si="34"/>
        <v>0</v>
      </c>
      <c r="AU86" s="269">
        <f t="shared" si="34"/>
        <v>0</v>
      </c>
      <c r="AV86" s="269">
        <f t="shared" si="34"/>
        <v>0</v>
      </c>
      <c r="AW86" s="269">
        <f t="shared" si="34"/>
        <v>7844.6190000000006</v>
      </c>
      <c r="AX86" s="269">
        <f t="shared" si="34"/>
        <v>0</v>
      </c>
      <c r="AY86" s="269">
        <f t="shared" si="34"/>
        <v>0</v>
      </c>
      <c r="AZ86" s="269">
        <f t="shared" si="34"/>
        <v>0</v>
      </c>
      <c r="BA86" s="269">
        <f t="shared" ref="BA86:BJ95" si="35">SUMIFS($F$7:$F$1622,$I$7:$I$1622,BA$5,$B$7:$B$1622,$P86)</f>
        <v>0</v>
      </c>
      <c r="BB86" s="269">
        <f t="shared" si="35"/>
        <v>0</v>
      </c>
      <c r="BC86" s="269">
        <f t="shared" si="35"/>
        <v>0</v>
      </c>
      <c r="BD86" s="269">
        <f t="shared" si="35"/>
        <v>0</v>
      </c>
      <c r="BE86" s="269">
        <f t="shared" si="35"/>
        <v>0</v>
      </c>
      <c r="BF86" s="269">
        <f t="shared" si="35"/>
        <v>0</v>
      </c>
      <c r="BG86" s="269">
        <f t="shared" si="35"/>
        <v>0</v>
      </c>
      <c r="BH86" s="269">
        <f t="shared" si="35"/>
        <v>0</v>
      </c>
      <c r="BI86" s="269">
        <f t="shared" si="35"/>
        <v>0</v>
      </c>
      <c r="BJ86" s="269">
        <f t="shared" si="35"/>
        <v>0</v>
      </c>
    </row>
    <row r="87" spans="2:62" s="182" customFormat="1" x14ac:dyDescent="0.2">
      <c r="B87" s="238">
        <v>2710</v>
      </c>
      <c r="C87" s="237" t="s">
        <v>765</v>
      </c>
      <c r="D87" s="189">
        <v>14</v>
      </c>
      <c r="E87" s="236" t="s">
        <v>52</v>
      </c>
      <c r="F87" s="235">
        <v>2593.9410000000003</v>
      </c>
      <c r="G87" s="234">
        <v>-1.5782377004520867</v>
      </c>
      <c r="H87" s="233">
        <v>81</v>
      </c>
      <c r="I87" s="232">
        <v>3</v>
      </c>
      <c r="J87" s="231" t="s">
        <v>763</v>
      </c>
      <c r="K87" s="183"/>
      <c r="P87" s="230">
        <v>3000</v>
      </c>
      <c r="Q87" s="229" t="s">
        <v>39</v>
      </c>
      <c r="R87" s="237">
        <f>INDEX(א1!$C$10:$H$261,MATCH('אזורים סטטיסטיים עירוני 2008'!Q87,א1!$D$10:$D$261,0),6)</f>
        <v>4</v>
      </c>
      <c r="S87" s="275">
        <f t="shared" si="32"/>
        <v>0</v>
      </c>
      <c r="T87" s="212">
        <f t="shared" si="32"/>
        <v>11</v>
      </c>
      <c r="U87" s="274">
        <f t="shared" si="32"/>
        <v>6</v>
      </c>
      <c r="V87" s="275">
        <f t="shared" si="32"/>
        <v>24</v>
      </c>
      <c r="W87" s="212">
        <f t="shared" si="32"/>
        <v>7</v>
      </c>
      <c r="X87" s="274">
        <f t="shared" si="32"/>
        <v>8</v>
      </c>
      <c r="Y87" s="212">
        <f t="shared" si="32"/>
        <v>7</v>
      </c>
      <c r="Z87" s="212">
        <f t="shared" si="32"/>
        <v>0</v>
      </c>
      <c r="AA87" s="212">
        <f t="shared" si="32"/>
        <v>15</v>
      </c>
      <c r="AB87" s="212">
        <f t="shared" si="32"/>
        <v>14</v>
      </c>
      <c r="AC87" s="212">
        <f t="shared" si="33"/>
        <v>18</v>
      </c>
      <c r="AD87" s="212">
        <f t="shared" si="33"/>
        <v>12</v>
      </c>
      <c r="AE87" s="212">
        <f t="shared" si="33"/>
        <v>5</v>
      </c>
      <c r="AF87" s="212">
        <f t="shared" si="33"/>
        <v>8</v>
      </c>
      <c r="AG87" s="212">
        <f t="shared" si="33"/>
        <v>9</v>
      </c>
      <c r="AH87" s="212">
        <f t="shared" si="33"/>
        <v>5</v>
      </c>
      <c r="AI87" s="193">
        <f t="shared" si="33"/>
        <v>3</v>
      </c>
      <c r="AJ87" s="275">
        <f t="shared" si="33"/>
        <v>0</v>
      </c>
      <c r="AK87" s="212">
        <f t="shared" si="33"/>
        <v>1</v>
      </c>
      <c r="AL87" s="274">
        <f t="shared" si="33"/>
        <v>0</v>
      </c>
      <c r="AN87" s="230">
        <v>3000</v>
      </c>
      <c r="AO87" s="229" t="s">
        <v>39</v>
      </c>
      <c r="AP87" s="237">
        <f>INDEX(א1!$C$10:$H$261,MATCH('אזורים סטטיסטיים עירוני 2008'!AO87,א1!$D$10:$D$261,0),6)</f>
        <v>4</v>
      </c>
      <c r="AQ87" s="269">
        <f t="shared" si="34"/>
        <v>0</v>
      </c>
      <c r="AR87" s="269">
        <f t="shared" si="34"/>
        <v>128450.003</v>
      </c>
      <c r="AS87" s="269">
        <f t="shared" si="34"/>
        <v>48889.752999999997</v>
      </c>
      <c r="AT87" s="269">
        <f t="shared" si="34"/>
        <v>173742.04599999997</v>
      </c>
      <c r="AU87" s="269">
        <f t="shared" si="34"/>
        <v>20687.445999999993</v>
      </c>
      <c r="AV87" s="269">
        <f t="shared" si="34"/>
        <v>24872.350000000002</v>
      </c>
      <c r="AW87" s="269">
        <f t="shared" si="34"/>
        <v>23452.588999999996</v>
      </c>
      <c r="AX87" s="269">
        <f t="shared" si="34"/>
        <v>0</v>
      </c>
      <c r="AY87" s="269">
        <f t="shared" si="34"/>
        <v>48672.132999999994</v>
      </c>
      <c r="AZ87" s="269">
        <f t="shared" si="34"/>
        <v>47965.309000000001</v>
      </c>
      <c r="BA87" s="269">
        <f t="shared" si="35"/>
        <v>72019.114999999991</v>
      </c>
      <c r="BB87" s="269">
        <f t="shared" si="35"/>
        <v>47612.574000000001</v>
      </c>
      <c r="BC87" s="269">
        <f t="shared" si="35"/>
        <v>18023.750999999997</v>
      </c>
      <c r="BD87" s="269">
        <f t="shared" si="35"/>
        <v>22734.638999999996</v>
      </c>
      <c r="BE87" s="269">
        <f t="shared" si="35"/>
        <v>23524.06</v>
      </c>
      <c r="BF87" s="269">
        <f t="shared" si="35"/>
        <v>19120.912</v>
      </c>
      <c r="BG87" s="269">
        <f t="shared" si="35"/>
        <v>9446.8820000000014</v>
      </c>
      <c r="BH87" s="269">
        <f t="shared" si="35"/>
        <v>0</v>
      </c>
      <c r="BI87" s="269">
        <f t="shared" si="35"/>
        <v>1419.615</v>
      </c>
      <c r="BJ87" s="269">
        <f t="shared" si="35"/>
        <v>0</v>
      </c>
    </row>
    <row r="88" spans="2:62" s="182" customFormat="1" x14ac:dyDescent="0.2">
      <c r="B88" s="230">
        <v>6100</v>
      </c>
      <c r="C88" s="229" t="s">
        <v>459</v>
      </c>
      <c r="D88" s="228">
        <v>415</v>
      </c>
      <c r="E88" s="228" t="s">
        <v>166</v>
      </c>
      <c r="F88" s="227">
        <v>3444.4590000000017</v>
      </c>
      <c r="G88" s="226">
        <v>-1.5718605382509037</v>
      </c>
      <c r="H88" s="225">
        <v>82</v>
      </c>
      <c r="I88" s="224">
        <v>4</v>
      </c>
      <c r="J88" s="223" t="s">
        <v>458</v>
      </c>
      <c r="K88" s="183"/>
      <c r="P88" s="214">
        <v>507</v>
      </c>
      <c r="Q88" s="197" t="s">
        <v>647</v>
      </c>
      <c r="R88" s="237">
        <f>INDEX(א1!$C$10:$H$261,MATCH('אזורים סטטיסטיים עירוני 2008'!Q88,א1!$D$10:$D$261,0),6)</f>
        <v>4</v>
      </c>
      <c r="S88" s="275">
        <f t="shared" si="32"/>
        <v>0</v>
      </c>
      <c r="T88" s="212">
        <f t="shared" si="32"/>
        <v>0</v>
      </c>
      <c r="U88" s="274">
        <f t="shared" si="32"/>
        <v>0</v>
      </c>
      <c r="V88" s="275">
        <f t="shared" si="32"/>
        <v>0</v>
      </c>
      <c r="W88" s="212">
        <f t="shared" si="32"/>
        <v>0</v>
      </c>
      <c r="X88" s="274">
        <f t="shared" si="32"/>
        <v>0</v>
      </c>
      <c r="Y88" s="212">
        <f t="shared" si="32"/>
        <v>1</v>
      </c>
      <c r="Z88" s="212">
        <f t="shared" si="32"/>
        <v>0</v>
      </c>
      <c r="AA88" s="212">
        <f t="shared" si="32"/>
        <v>0</v>
      </c>
      <c r="AB88" s="212">
        <f t="shared" si="32"/>
        <v>0</v>
      </c>
      <c r="AC88" s="212">
        <f t="shared" si="33"/>
        <v>0</v>
      </c>
      <c r="AD88" s="212">
        <f t="shared" si="33"/>
        <v>0</v>
      </c>
      <c r="AE88" s="212">
        <f t="shared" si="33"/>
        <v>0</v>
      </c>
      <c r="AF88" s="212">
        <f t="shared" si="33"/>
        <v>0</v>
      </c>
      <c r="AG88" s="212">
        <f t="shared" si="33"/>
        <v>0</v>
      </c>
      <c r="AH88" s="212">
        <f t="shared" si="33"/>
        <v>0</v>
      </c>
      <c r="AI88" s="193">
        <f t="shared" si="33"/>
        <v>0</v>
      </c>
      <c r="AJ88" s="275">
        <f t="shared" si="33"/>
        <v>0</v>
      </c>
      <c r="AK88" s="212">
        <f t="shared" si="33"/>
        <v>0</v>
      </c>
      <c r="AL88" s="274">
        <f t="shared" si="33"/>
        <v>0</v>
      </c>
      <c r="AN88" s="214">
        <v>507</v>
      </c>
      <c r="AO88" s="197" t="s">
        <v>647</v>
      </c>
      <c r="AP88" s="237">
        <f>INDEX(א1!$C$10:$H$261,MATCH('אזורים סטטיסטיים עירוני 2008'!AO88,א1!$D$10:$D$261,0),6)</f>
        <v>4</v>
      </c>
      <c r="AQ88" s="269">
        <f t="shared" si="34"/>
        <v>0</v>
      </c>
      <c r="AR88" s="269">
        <f t="shared" si="34"/>
        <v>0</v>
      </c>
      <c r="AS88" s="269">
        <f t="shared" si="34"/>
        <v>0</v>
      </c>
      <c r="AT88" s="269">
        <f t="shared" si="34"/>
        <v>0</v>
      </c>
      <c r="AU88" s="269">
        <f t="shared" si="34"/>
        <v>0</v>
      </c>
      <c r="AV88" s="269">
        <f t="shared" si="34"/>
        <v>0</v>
      </c>
      <c r="AW88" s="269">
        <f t="shared" si="34"/>
        <v>8504.2219999999998</v>
      </c>
      <c r="AX88" s="269">
        <f t="shared" si="34"/>
        <v>0</v>
      </c>
      <c r="AY88" s="269">
        <f t="shared" si="34"/>
        <v>0</v>
      </c>
      <c r="AZ88" s="269">
        <f t="shared" si="34"/>
        <v>0</v>
      </c>
      <c r="BA88" s="269">
        <f t="shared" si="35"/>
        <v>0</v>
      </c>
      <c r="BB88" s="269">
        <f t="shared" si="35"/>
        <v>0</v>
      </c>
      <c r="BC88" s="269">
        <f t="shared" si="35"/>
        <v>0</v>
      </c>
      <c r="BD88" s="269">
        <f t="shared" si="35"/>
        <v>0</v>
      </c>
      <c r="BE88" s="269">
        <f t="shared" si="35"/>
        <v>0</v>
      </c>
      <c r="BF88" s="269">
        <f t="shared" si="35"/>
        <v>0</v>
      </c>
      <c r="BG88" s="269">
        <f t="shared" si="35"/>
        <v>0</v>
      </c>
      <c r="BH88" s="269">
        <f t="shared" si="35"/>
        <v>0</v>
      </c>
      <c r="BI88" s="269">
        <f t="shared" si="35"/>
        <v>0</v>
      </c>
      <c r="BJ88" s="269">
        <f t="shared" si="35"/>
        <v>0</v>
      </c>
    </row>
    <row r="89" spans="2:62" s="182" customFormat="1" x14ac:dyDescent="0.2">
      <c r="B89" s="238">
        <v>2710</v>
      </c>
      <c r="C89" s="237" t="s">
        <v>765</v>
      </c>
      <c r="D89" s="189">
        <v>33</v>
      </c>
      <c r="E89" s="236" t="s">
        <v>27</v>
      </c>
      <c r="F89" s="235">
        <v>7111.5780000000022</v>
      </c>
      <c r="G89" s="234">
        <v>-1.5670885338894709</v>
      </c>
      <c r="H89" s="233">
        <v>83</v>
      </c>
      <c r="I89" s="232">
        <v>4</v>
      </c>
      <c r="J89" s="231" t="s">
        <v>763</v>
      </c>
      <c r="K89" s="183"/>
      <c r="P89" s="214">
        <v>508</v>
      </c>
      <c r="Q89" s="197" t="s">
        <v>653</v>
      </c>
      <c r="R89" s="237">
        <f>INDEX(א1!$C$10:$H$261,MATCH('אזורים סטטיסטיים עירוני 2008'!Q89,א1!$D$10:$D$261,0),6)</f>
        <v>4</v>
      </c>
      <c r="S89" s="275">
        <f t="shared" si="32"/>
        <v>0</v>
      </c>
      <c r="T89" s="212">
        <f t="shared" si="32"/>
        <v>0</v>
      </c>
      <c r="U89" s="274">
        <f t="shared" si="32"/>
        <v>0</v>
      </c>
      <c r="V89" s="275">
        <f t="shared" si="32"/>
        <v>0</v>
      </c>
      <c r="W89" s="212">
        <f t="shared" si="32"/>
        <v>0</v>
      </c>
      <c r="X89" s="274">
        <f t="shared" si="32"/>
        <v>0</v>
      </c>
      <c r="Y89" s="212">
        <f t="shared" si="32"/>
        <v>1</v>
      </c>
      <c r="Z89" s="212">
        <f t="shared" si="32"/>
        <v>0</v>
      </c>
      <c r="AA89" s="212">
        <f t="shared" si="32"/>
        <v>0</v>
      </c>
      <c r="AB89" s="212">
        <f t="shared" si="32"/>
        <v>0</v>
      </c>
      <c r="AC89" s="212">
        <f t="shared" si="33"/>
        <v>0</v>
      </c>
      <c r="AD89" s="212">
        <f t="shared" si="33"/>
        <v>0</v>
      </c>
      <c r="AE89" s="212">
        <f t="shared" si="33"/>
        <v>0</v>
      </c>
      <c r="AF89" s="212">
        <f t="shared" si="33"/>
        <v>0</v>
      </c>
      <c r="AG89" s="212">
        <f t="shared" si="33"/>
        <v>0</v>
      </c>
      <c r="AH89" s="212">
        <f t="shared" si="33"/>
        <v>0</v>
      </c>
      <c r="AI89" s="193">
        <f t="shared" si="33"/>
        <v>0</v>
      </c>
      <c r="AJ89" s="275">
        <f t="shared" si="33"/>
        <v>0</v>
      </c>
      <c r="AK89" s="212">
        <f t="shared" si="33"/>
        <v>0</v>
      </c>
      <c r="AL89" s="274">
        <f t="shared" si="33"/>
        <v>0</v>
      </c>
      <c r="AN89" s="214">
        <v>508</v>
      </c>
      <c r="AO89" s="197" t="s">
        <v>653</v>
      </c>
      <c r="AP89" s="237">
        <f>INDEX(א1!$C$10:$H$261,MATCH('אזורים סטטיסטיים עירוני 2008'!AO89,א1!$D$10:$D$261,0),6)</f>
        <v>4</v>
      </c>
      <c r="AQ89" s="269">
        <f t="shared" si="34"/>
        <v>0</v>
      </c>
      <c r="AR89" s="269">
        <f t="shared" si="34"/>
        <v>0</v>
      </c>
      <c r="AS89" s="269">
        <f t="shared" si="34"/>
        <v>0</v>
      </c>
      <c r="AT89" s="269">
        <f t="shared" si="34"/>
        <v>0</v>
      </c>
      <c r="AU89" s="269">
        <f t="shared" si="34"/>
        <v>0</v>
      </c>
      <c r="AV89" s="269">
        <f t="shared" si="34"/>
        <v>0</v>
      </c>
      <c r="AW89" s="269">
        <f t="shared" si="34"/>
        <v>2898.0749999999998</v>
      </c>
      <c r="AX89" s="269">
        <f t="shared" si="34"/>
        <v>0</v>
      </c>
      <c r="AY89" s="269">
        <f t="shared" si="34"/>
        <v>0</v>
      </c>
      <c r="AZ89" s="269">
        <f t="shared" si="34"/>
        <v>0</v>
      </c>
      <c r="BA89" s="269">
        <f t="shared" si="35"/>
        <v>0</v>
      </c>
      <c r="BB89" s="269">
        <f t="shared" si="35"/>
        <v>0</v>
      </c>
      <c r="BC89" s="269">
        <f t="shared" si="35"/>
        <v>0</v>
      </c>
      <c r="BD89" s="269">
        <f t="shared" si="35"/>
        <v>0</v>
      </c>
      <c r="BE89" s="269">
        <f t="shared" si="35"/>
        <v>0</v>
      </c>
      <c r="BF89" s="269">
        <f t="shared" si="35"/>
        <v>0</v>
      </c>
      <c r="BG89" s="269">
        <f t="shared" si="35"/>
        <v>0</v>
      </c>
      <c r="BH89" s="269">
        <f t="shared" si="35"/>
        <v>0</v>
      </c>
      <c r="BI89" s="269">
        <f t="shared" si="35"/>
        <v>0</v>
      </c>
      <c r="BJ89" s="269">
        <f t="shared" si="35"/>
        <v>0</v>
      </c>
    </row>
    <row r="90" spans="2:62" s="182" customFormat="1" x14ac:dyDescent="0.2">
      <c r="B90" s="214">
        <v>3000</v>
      </c>
      <c r="C90" s="197" t="s">
        <v>660</v>
      </c>
      <c r="D90" s="189">
        <v>2111</v>
      </c>
      <c r="E90" s="189" t="s">
        <v>841</v>
      </c>
      <c r="F90" s="196">
        <v>11357.890999999998</v>
      </c>
      <c r="G90" s="213">
        <v>-1.5643274708982227</v>
      </c>
      <c r="H90" s="194">
        <v>84</v>
      </c>
      <c r="I90" s="212">
        <v>4</v>
      </c>
      <c r="J90" s="211" t="s">
        <v>658</v>
      </c>
      <c r="K90" s="183"/>
      <c r="P90" s="214">
        <v>654</v>
      </c>
      <c r="Q90" s="197" t="s">
        <v>574</v>
      </c>
      <c r="R90" s="237">
        <f>INDEX(א1!$C$10:$H$261,MATCH('אזורים סטטיסטיים עירוני 2008'!Q90,א1!$D$10:$D$261,0),6)</f>
        <v>4</v>
      </c>
      <c r="S90" s="275">
        <f t="shared" si="32"/>
        <v>0</v>
      </c>
      <c r="T90" s="212">
        <f t="shared" si="32"/>
        <v>0</v>
      </c>
      <c r="U90" s="274">
        <f t="shared" si="32"/>
        <v>0</v>
      </c>
      <c r="V90" s="275">
        <f t="shared" si="32"/>
        <v>0</v>
      </c>
      <c r="W90" s="212">
        <f t="shared" si="32"/>
        <v>0</v>
      </c>
      <c r="X90" s="274">
        <f t="shared" si="32"/>
        <v>2</v>
      </c>
      <c r="Y90" s="212">
        <f t="shared" si="32"/>
        <v>0</v>
      </c>
      <c r="Z90" s="212">
        <f t="shared" si="32"/>
        <v>1</v>
      </c>
      <c r="AA90" s="212">
        <f t="shared" si="32"/>
        <v>1</v>
      </c>
      <c r="AB90" s="212">
        <f t="shared" si="32"/>
        <v>0</v>
      </c>
      <c r="AC90" s="212">
        <f t="shared" si="33"/>
        <v>0</v>
      </c>
      <c r="AD90" s="212">
        <f t="shared" si="33"/>
        <v>0</v>
      </c>
      <c r="AE90" s="212">
        <f t="shared" si="33"/>
        <v>0</v>
      </c>
      <c r="AF90" s="212">
        <f t="shared" si="33"/>
        <v>0</v>
      </c>
      <c r="AG90" s="212">
        <f t="shared" si="33"/>
        <v>0</v>
      </c>
      <c r="AH90" s="212">
        <f t="shared" si="33"/>
        <v>0</v>
      </c>
      <c r="AI90" s="193">
        <f t="shared" si="33"/>
        <v>0</v>
      </c>
      <c r="AJ90" s="275">
        <f t="shared" si="33"/>
        <v>0</v>
      </c>
      <c r="AK90" s="212">
        <f t="shared" si="33"/>
        <v>0</v>
      </c>
      <c r="AL90" s="274">
        <f t="shared" si="33"/>
        <v>0</v>
      </c>
      <c r="AN90" s="214">
        <v>654</v>
      </c>
      <c r="AO90" s="197" t="s">
        <v>574</v>
      </c>
      <c r="AP90" s="237">
        <f>INDEX(א1!$C$10:$H$261,MATCH('אזורים סטטיסטיים עירוני 2008'!AO90,א1!$D$10:$D$261,0),6)</f>
        <v>4</v>
      </c>
      <c r="AQ90" s="269">
        <f t="shared" si="34"/>
        <v>0</v>
      </c>
      <c r="AR90" s="269">
        <f t="shared" si="34"/>
        <v>0</v>
      </c>
      <c r="AS90" s="269">
        <f t="shared" si="34"/>
        <v>0</v>
      </c>
      <c r="AT90" s="269">
        <f t="shared" si="34"/>
        <v>0</v>
      </c>
      <c r="AU90" s="269">
        <f t="shared" si="34"/>
        <v>0</v>
      </c>
      <c r="AV90" s="269">
        <f t="shared" si="34"/>
        <v>8532.0829999999987</v>
      </c>
      <c r="AW90" s="269">
        <f t="shared" si="34"/>
        <v>0</v>
      </c>
      <c r="AX90" s="269">
        <f t="shared" si="34"/>
        <v>3108.19</v>
      </c>
      <c r="AY90" s="269">
        <f t="shared" si="34"/>
        <v>3349.2840000000001</v>
      </c>
      <c r="AZ90" s="269">
        <f t="shared" si="34"/>
        <v>0</v>
      </c>
      <c r="BA90" s="269">
        <f t="shared" si="35"/>
        <v>0</v>
      </c>
      <c r="BB90" s="269">
        <f t="shared" si="35"/>
        <v>0</v>
      </c>
      <c r="BC90" s="269">
        <f t="shared" si="35"/>
        <v>0</v>
      </c>
      <c r="BD90" s="269">
        <f t="shared" si="35"/>
        <v>0</v>
      </c>
      <c r="BE90" s="269">
        <f t="shared" si="35"/>
        <v>0</v>
      </c>
      <c r="BF90" s="269">
        <f t="shared" si="35"/>
        <v>0</v>
      </c>
      <c r="BG90" s="269">
        <f t="shared" si="35"/>
        <v>0</v>
      </c>
      <c r="BH90" s="269">
        <f t="shared" si="35"/>
        <v>0</v>
      </c>
      <c r="BI90" s="269">
        <f t="shared" si="35"/>
        <v>0</v>
      </c>
      <c r="BJ90" s="269">
        <f t="shared" si="35"/>
        <v>0</v>
      </c>
    </row>
    <row r="91" spans="2:62" s="182" customFormat="1" x14ac:dyDescent="0.2">
      <c r="B91" s="214">
        <v>1161</v>
      </c>
      <c r="C91" s="197" t="s">
        <v>738</v>
      </c>
      <c r="D91" s="189">
        <v>5</v>
      </c>
      <c r="E91" s="189" t="s">
        <v>99</v>
      </c>
      <c r="F91" s="196">
        <v>3039.1860000000001</v>
      </c>
      <c r="G91" s="213">
        <v>-1.5635928596299931</v>
      </c>
      <c r="H91" s="194">
        <v>85</v>
      </c>
      <c r="I91" s="212">
        <v>4</v>
      </c>
      <c r="J91" s="211" t="s">
        <v>737</v>
      </c>
      <c r="K91" s="183"/>
      <c r="P91" s="214">
        <v>7000</v>
      </c>
      <c r="Q91" s="197" t="s">
        <v>405</v>
      </c>
      <c r="R91" s="237">
        <f>INDEX(א1!$C$10:$H$261,MATCH('אזורים סטטיסטיים עירוני 2008'!Q91,א1!$D$10:$D$261,0),6)</f>
        <v>4</v>
      </c>
      <c r="S91" s="275">
        <f t="shared" si="32"/>
        <v>0</v>
      </c>
      <c r="T91" s="212">
        <f t="shared" si="32"/>
        <v>1</v>
      </c>
      <c r="U91" s="274">
        <f t="shared" si="32"/>
        <v>2</v>
      </c>
      <c r="V91" s="275">
        <f t="shared" si="32"/>
        <v>0</v>
      </c>
      <c r="W91" s="212">
        <f t="shared" si="32"/>
        <v>0</v>
      </c>
      <c r="X91" s="274">
        <f t="shared" si="32"/>
        <v>2</v>
      </c>
      <c r="Y91" s="212">
        <f t="shared" si="32"/>
        <v>3</v>
      </c>
      <c r="Z91" s="212">
        <f t="shared" si="32"/>
        <v>0</v>
      </c>
      <c r="AA91" s="212">
        <f t="shared" si="32"/>
        <v>2</v>
      </c>
      <c r="AB91" s="212">
        <f t="shared" si="32"/>
        <v>3</v>
      </c>
      <c r="AC91" s="212">
        <f t="shared" si="33"/>
        <v>4</v>
      </c>
      <c r="AD91" s="212">
        <f t="shared" si="33"/>
        <v>1</v>
      </c>
      <c r="AE91" s="212">
        <f t="shared" si="33"/>
        <v>0</v>
      </c>
      <c r="AF91" s="212">
        <f t="shared" si="33"/>
        <v>0</v>
      </c>
      <c r="AG91" s="212">
        <f t="shared" si="33"/>
        <v>0</v>
      </c>
      <c r="AH91" s="212">
        <f t="shared" si="33"/>
        <v>0</v>
      </c>
      <c r="AI91" s="193">
        <f t="shared" si="33"/>
        <v>0</v>
      </c>
      <c r="AJ91" s="275">
        <f t="shared" si="33"/>
        <v>0</v>
      </c>
      <c r="AK91" s="212">
        <f t="shared" si="33"/>
        <v>0</v>
      </c>
      <c r="AL91" s="274">
        <f t="shared" si="33"/>
        <v>0</v>
      </c>
      <c r="AN91" s="214">
        <v>7000</v>
      </c>
      <c r="AO91" s="197" t="s">
        <v>405</v>
      </c>
      <c r="AP91" s="237">
        <f>INDEX(א1!$C$10:$H$261,MATCH('אזורים סטטיסטיים עירוני 2008'!AO91,א1!$D$10:$D$261,0),6)</f>
        <v>4</v>
      </c>
      <c r="AQ91" s="269">
        <f t="shared" si="34"/>
        <v>0</v>
      </c>
      <c r="AR91" s="269">
        <f t="shared" si="34"/>
        <v>3325.02</v>
      </c>
      <c r="AS91" s="269">
        <f t="shared" si="34"/>
        <v>8676.0009999999984</v>
      </c>
      <c r="AT91" s="269">
        <f t="shared" si="34"/>
        <v>0</v>
      </c>
      <c r="AU91" s="269">
        <f t="shared" si="34"/>
        <v>0</v>
      </c>
      <c r="AV91" s="269">
        <f t="shared" si="34"/>
        <v>8730.7779999999984</v>
      </c>
      <c r="AW91" s="269">
        <f t="shared" si="34"/>
        <v>15425.898000000001</v>
      </c>
      <c r="AX91" s="269">
        <f t="shared" si="34"/>
        <v>0</v>
      </c>
      <c r="AY91" s="269">
        <f t="shared" si="34"/>
        <v>6625.226999999999</v>
      </c>
      <c r="AZ91" s="269">
        <f t="shared" si="34"/>
        <v>10713.768000000004</v>
      </c>
      <c r="BA91" s="269">
        <f t="shared" si="35"/>
        <v>11536.763999999996</v>
      </c>
      <c r="BB91" s="269">
        <f t="shared" si="35"/>
        <v>3198.6750000000002</v>
      </c>
      <c r="BC91" s="269">
        <f t="shared" si="35"/>
        <v>0</v>
      </c>
      <c r="BD91" s="269">
        <f t="shared" si="35"/>
        <v>0</v>
      </c>
      <c r="BE91" s="269">
        <f t="shared" si="35"/>
        <v>0</v>
      </c>
      <c r="BF91" s="269">
        <f t="shared" si="35"/>
        <v>0</v>
      </c>
      <c r="BG91" s="269">
        <f t="shared" si="35"/>
        <v>0</v>
      </c>
      <c r="BH91" s="269">
        <f t="shared" si="35"/>
        <v>0</v>
      </c>
      <c r="BI91" s="269">
        <f t="shared" si="35"/>
        <v>0</v>
      </c>
      <c r="BJ91" s="269">
        <f t="shared" si="35"/>
        <v>0</v>
      </c>
    </row>
    <row r="92" spans="2:62" s="182" customFormat="1" x14ac:dyDescent="0.2">
      <c r="B92" s="214">
        <v>3000</v>
      </c>
      <c r="C92" s="197" t="s">
        <v>39</v>
      </c>
      <c r="D92" s="189">
        <v>515</v>
      </c>
      <c r="E92" s="189" t="s">
        <v>253</v>
      </c>
      <c r="F92" s="196">
        <v>4423.0350000000026</v>
      </c>
      <c r="G92" s="213">
        <v>-1.5593869719658118</v>
      </c>
      <c r="H92" s="194">
        <v>86</v>
      </c>
      <c r="I92" s="212">
        <v>4</v>
      </c>
      <c r="J92" s="211" t="s">
        <v>37</v>
      </c>
      <c r="K92" s="183"/>
      <c r="P92" s="214">
        <v>99</v>
      </c>
      <c r="Q92" s="197" t="s">
        <v>611</v>
      </c>
      <c r="R92" s="237">
        <f>INDEX(א1!$C$10:$H$261,MATCH('אזורים סטטיסטיים עירוני 2008'!Q92,א1!$D$10:$D$261,0),6)</f>
        <v>4</v>
      </c>
      <c r="S92" s="275">
        <f t="shared" si="32"/>
        <v>0</v>
      </c>
      <c r="T92" s="212">
        <f t="shared" si="32"/>
        <v>0</v>
      </c>
      <c r="U92" s="274">
        <f t="shared" si="32"/>
        <v>0</v>
      </c>
      <c r="V92" s="275">
        <f t="shared" si="32"/>
        <v>0</v>
      </c>
      <c r="W92" s="212">
        <f t="shared" si="32"/>
        <v>0</v>
      </c>
      <c r="X92" s="274">
        <f t="shared" si="32"/>
        <v>0</v>
      </c>
      <c r="Y92" s="212">
        <f t="shared" si="32"/>
        <v>0</v>
      </c>
      <c r="Z92" s="212">
        <f t="shared" si="32"/>
        <v>1</v>
      </c>
      <c r="AA92" s="212">
        <f t="shared" si="32"/>
        <v>0</v>
      </c>
      <c r="AB92" s="212">
        <f t="shared" si="32"/>
        <v>0</v>
      </c>
      <c r="AC92" s="212">
        <f t="shared" si="33"/>
        <v>0</v>
      </c>
      <c r="AD92" s="212">
        <f t="shared" si="33"/>
        <v>0</v>
      </c>
      <c r="AE92" s="212">
        <f t="shared" si="33"/>
        <v>0</v>
      </c>
      <c r="AF92" s="212">
        <f t="shared" si="33"/>
        <v>0</v>
      </c>
      <c r="AG92" s="212">
        <f t="shared" si="33"/>
        <v>0</v>
      </c>
      <c r="AH92" s="212">
        <f t="shared" si="33"/>
        <v>0</v>
      </c>
      <c r="AI92" s="193">
        <f t="shared" si="33"/>
        <v>0</v>
      </c>
      <c r="AJ92" s="275">
        <f t="shared" si="33"/>
        <v>0</v>
      </c>
      <c r="AK92" s="212">
        <f t="shared" si="33"/>
        <v>0</v>
      </c>
      <c r="AL92" s="274">
        <f t="shared" si="33"/>
        <v>0</v>
      </c>
      <c r="AN92" s="214">
        <v>99</v>
      </c>
      <c r="AO92" s="197" t="s">
        <v>611</v>
      </c>
      <c r="AP92" s="237">
        <f>INDEX(א1!$C$10:$H$261,MATCH('אזורים סטטיסטיים עירוני 2008'!AO92,א1!$D$10:$D$261,0),6)</f>
        <v>4</v>
      </c>
      <c r="AQ92" s="269">
        <f t="shared" si="34"/>
        <v>0</v>
      </c>
      <c r="AR92" s="269">
        <f t="shared" si="34"/>
        <v>0</v>
      </c>
      <c r="AS92" s="269">
        <f t="shared" si="34"/>
        <v>0</v>
      </c>
      <c r="AT92" s="269">
        <f t="shared" si="34"/>
        <v>0</v>
      </c>
      <c r="AU92" s="269">
        <f t="shared" si="34"/>
        <v>0</v>
      </c>
      <c r="AV92" s="269">
        <f t="shared" si="34"/>
        <v>0</v>
      </c>
      <c r="AW92" s="269">
        <f t="shared" si="34"/>
        <v>0</v>
      </c>
      <c r="AX92" s="269">
        <f t="shared" si="34"/>
        <v>4359.0249999999996</v>
      </c>
      <c r="AY92" s="269">
        <f t="shared" si="34"/>
        <v>0</v>
      </c>
      <c r="AZ92" s="269">
        <f t="shared" si="34"/>
        <v>0</v>
      </c>
      <c r="BA92" s="269">
        <f t="shared" si="35"/>
        <v>0</v>
      </c>
      <c r="BB92" s="269">
        <f t="shared" si="35"/>
        <v>0</v>
      </c>
      <c r="BC92" s="269">
        <f t="shared" si="35"/>
        <v>0</v>
      </c>
      <c r="BD92" s="269">
        <f t="shared" si="35"/>
        <v>0</v>
      </c>
      <c r="BE92" s="269">
        <f t="shared" si="35"/>
        <v>0</v>
      </c>
      <c r="BF92" s="269">
        <f t="shared" si="35"/>
        <v>0</v>
      </c>
      <c r="BG92" s="269">
        <f t="shared" si="35"/>
        <v>0</v>
      </c>
      <c r="BH92" s="269">
        <f t="shared" si="35"/>
        <v>0</v>
      </c>
      <c r="BI92" s="269">
        <f t="shared" si="35"/>
        <v>0</v>
      </c>
      <c r="BJ92" s="269">
        <f t="shared" si="35"/>
        <v>0</v>
      </c>
    </row>
    <row r="93" spans="2:62" s="182" customFormat="1" x14ac:dyDescent="0.2">
      <c r="B93" s="214">
        <v>3000</v>
      </c>
      <c r="C93" s="197" t="s">
        <v>39</v>
      </c>
      <c r="D93" s="189">
        <v>426</v>
      </c>
      <c r="E93" s="189" t="s">
        <v>357</v>
      </c>
      <c r="F93" s="196">
        <v>5162.3320000000012</v>
      </c>
      <c r="G93" s="213">
        <v>-1.556197396439821</v>
      </c>
      <c r="H93" s="194">
        <v>87</v>
      </c>
      <c r="I93" s="212">
        <v>4</v>
      </c>
      <c r="J93" s="211" t="s">
        <v>37</v>
      </c>
      <c r="K93" s="183"/>
      <c r="P93" s="214">
        <v>530</v>
      </c>
      <c r="Q93" s="197" t="s">
        <v>627</v>
      </c>
      <c r="R93" s="237">
        <f>INDEX(א1!$C$10:$H$261,MATCH('אזורים סטטיסטיים עירוני 2008'!Q93,א1!$D$10:$D$261,0),6)</f>
        <v>4</v>
      </c>
      <c r="S93" s="275">
        <f t="shared" si="32"/>
        <v>0</v>
      </c>
      <c r="T93" s="212">
        <f t="shared" si="32"/>
        <v>0</v>
      </c>
      <c r="U93" s="274">
        <f t="shared" si="32"/>
        <v>0</v>
      </c>
      <c r="V93" s="275">
        <f t="shared" si="32"/>
        <v>0</v>
      </c>
      <c r="W93" s="212">
        <f t="shared" si="32"/>
        <v>0</v>
      </c>
      <c r="X93" s="274">
        <f t="shared" si="32"/>
        <v>0</v>
      </c>
      <c r="Y93" s="212">
        <f t="shared" si="32"/>
        <v>1</v>
      </c>
      <c r="Z93" s="212">
        <f t="shared" si="32"/>
        <v>0</v>
      </c>
      <c r="AA93" s="212">
        <f t="shared" si="32"/>
        <v>0</v>
      </c>
      <c r="AB93" s="212">
        <f t="shared" si="32"/>
        <v>0</v>
      </c>
      <c r="AC93" s="212">
        <f t="shared" si="33"/>
        <v>0</v>
      </c>
      <c r="AD93" s="212">
        <f t="shared" si="33"/>
        <v>0</v>
      </c>
      <c r="AE93" s="212">
        <f t="shared" si="33"/>
        <v>0</v>
      </c>
      <c r="AF93" s="212">
        <f t="shared" si="33"/>
        <v>0</v>
      </c>
      <c r="AG93" s="212">
        <f t="shared" si="33"/>
        <v>0</v>
      </c>
      <c r="AH93" s="212">
        <f t="shared" si="33"/>
        <v>0</v>
      </c>
      <c r="AI93" s="193">
        <f t="shared" si="33"/>
        <v>0</v>
      </c>
      <c r="AJ93" s="275">
        <f t="shared" si="33"/>
        <v>0</v>
      </c>
      <c r="AK93" s="212">
        <f t="shared" si="33"/>
        <v>0</v>
      </c>
      <c r="AL93" s="274">
        <f t="shared" si="33"/>
        <v>0</v>
      </c>
      <c r="AN93" s="214">
        <v>530</v>
      </c>
      <c r="AO93" s="197" t="s">
        <v>627</v>
      </c>
      <c r="AP93" s="237">
        <f>INDEX(א1!$C$10:$H$261,MATCH('אזורים סטטיסטיים עירוני 2008'!AO93,א1!$D$10:$D$261,0),6)</f>
        <v>4</v>
      </c>
      <c r="AQ93" s="269">
        <f t="shared" si="34"/>
        <v>0</v>
      </c>
      <c r="AR93" s="269">
        <f t="shared" si="34"/>
        <v>0</v>
      </c>
      <c r="AS93" s="269">
        <f t="shared" si="34"/>
        <v>0</v>
      </c>
      <c r="AT93" s="269">
        <f t="shared" si="34"/>
        <v>0</v>
      </c>
      <c r="AU93" s="269">
        <f t="shared" si="34"/>
        <v>0</v>
      </c>
      <c r="AV93" s="269">
        <f t="shared" si="34"/>
        <v>0</v>
      </c>
      <c r="AW93" s="269">
        <f t="shared" si="34"/>
        <v>4765.1930000000002</v>
      </c>
      <c r="AX93" s="269">
        <f t="shared" si="34"/>
        <v>0</v>
      </c>
      <c r="AY93" s="269">
        <f t="shared" si="34"/>
        <v>0</v>
      </c>
      <c r="AZ93" s="269">
        <f t="shared" si="34"/>
        <v>0</v>
      </c>
      <c r="BA93" s="269">
        <f t="shared" si="35"/>
        <v>0</v>
      </c>
      <c r="BB93" s="269">
        <f t="shared" si="35"/>
        <v>0</v>
      </c>
      <c r="BC93" s="269">
        <f t="shared" si="35"/>
        <v>0</v>
      </c>
      <c r="BD93" s="269">
        <f t="shared" si="35"/>
        <v>0</v>
      </c>
      <c r="BE93" s="269">
        <f t="shared" si="35"/>
        <v>0</v>
      </c>
      <c r="BF93" s="269">
        <f t="shared" si="35"/>
        <v>0</v>
      </c>
      <c r="BG93" s="269">
        <f t="shared" si="35"/>
        <v>0</v>
      </c>
      <c r="BH93" s="269">
        <f t="shared" si="35"/>
        <v>0</v>
      </c>
      <c r="BI93" s="269">
        <f t="shared" si="35"/>
        <v>0</v>
      </c>
      <c r="BJ93" s="269">
        <f t="shared" si="35"/>
        <v>0</v>
      </c>
    </row>
    <row r="94" spans="2:62" s="182" customFormat="1" x14ac:dyDescent="0.2">
      <c r="B94" s="214">
        <v>1161</v>
      </c>
      <c r="C94" s="197" t="s">
        <v>738</v>
      </c>
      <c r="D94" s="189">
        <v>9</v>
      </c>
      <c r="E94" s="189" t="s">
        <v>329</v>
      </c>
      <c r="F94" s="196">
        <v>4511.0720000000001</v>
      </c>
      <c r="G94" s="213">
        <v>-1.5526408138320824</v>
      </c>
      <c r="H94" s="194">
        <v>88</v>
      </c>
      <c r="I94" s="212">
        <v>4</v>
      </c>
      <c r="J94" s="211" t="s">
        <v>737</v>
      </c>
      <c r="K94" s="183"/>
      <c r="P94" s="214">
        <v>7600</v>
      </c>
      <c r="Q94" s="197" t="s">
        <v>552</v>
      </c>
      <c r="R94" s="237">
        <f>INDEX(א1!$C$10:$H$261,MATCH('אזורים סטטיסטיים עירוני 2008'!Q94,א1!$D$10:$D$261,0),6)</f>
        <v>4</v>
      </c>
      <c r="S94" s="275">
        <f t="shared" si="32"/>
        <v>0</v>
      </c>
      <c r="T94" s="212">
        <f t="shared" si="32"/>
        <v>0</v>
      </c>
      <c r="U94" s="274">
        <f t="shared" si="32"/>
        <v>1</v>
      </c>
      <c r="V94" s="275">
        <f t="shared" si="32"/>
        <v>1</v>
      </c>
      <c r="W94" s="212">
        <f t="shared" si="32"/>
        <v>0</v>
      </c>
      <c r="X94" s="274">
        <f t="shared" si="32"/>
        <v>1</v>
      </c>
      <c r="Y94" s="212">
        <f t="shared" si="32"/>
        <v>1</v>
      </c>
      <c r="Z94" s="212">
        <f t="shared" si="32"/>
        <v>2</v>
      </c>
      <c r="AA94" s="212">
        <f t="shared" si="32"/>
        <v>5</v>
      </c>
      <c r="AB94" s="212">
        <f t="shared" si="32"/>
        <v>1</v>
      </c>
      <c r="AC94" s="212">
        <f t="shared" si="33"/>
        <v>0</v>
      </c>
      <c r="AD94" s="212">
        <f t="shared" si="33"/>
        <v>0</v>
      </c>
      <c r="AE94" s="212">
        <f t="shared" si="33"/>
        <v>0</v>
      </c>
      <c r="AF94" s="212">
        <f t="shared" si="33"/>
        <v>0</v>
      </c>
      <c r="AG94" s="212">
        <f t="shared" si="33"/>
        <v>0</v>
      </c>
      <c r="AH94" s="212">
        <f t="shared" si="33"/>
        <v>0</v>
      </c>
      <c r="AI94" s="193">
        <f t="shared" si="33"/>
        <v>0</v>
      </c>
      <c r="AJ94" s="275">
        <f t="shared" si="33"/>
        <v>0</v>
      </c>
      <c r="AK94" s="212">
        <f t="shared" si="33"/>
        <v>0</v>
      </c>
      <c r="AL94" s="274">
        <f t="shared" si="33"/>
        <v>0</v>
      </c>
      <c r="AN94" s="214">
        <v>7600</v>
      </c>
      <c r="AO94" s="197" t="s">
        <v>552</v>
      </c>
      <c r="AP94" s="237">
        <f>INDEX(א1!$C$10:$H$261,MATCH('אזורים סטטיסטיים עירוני 2008'!AO94,א1!$D$10:$D$261,0),6)</f>
        <v>4</v>
      </c>
      <c r="AQ94" s="269">
        <f t="shared" si="34"/>
        <v>0</v>
      </c>
      <c r="AR94" s="269">
        <f t="shared" si="34"/>
        <v>0</v>
      </c>
      <c r="AS94" s="269">
        <f t="shared" si="34"/>
        <v>3548.2919999999999</v>
      </c>
      <c r="AT94" s="269">
        <f t="shared" si="34"/>
        <v>2715.2250000000013</v>
      </c>
      <c r="AU94" s="269">
        <f t="shared" si="34"/>
        <v>0</v>
      </c>
      <c r="AV94" s="269">
        <f t="shared" si="34"/>
        <v>4422.97</v>
      </c>
      <c r="AW94" s="269">
        <f t="shared" si="34"/>
        <v>3654.4720000000002</v>
      </c>
      <c r="AX94" s="269">
        <f t="shared" si="34"/>
        <v>8249.869999999999</v>
      </c>
      <c r="AY94" s="269">
        <f t="shared" si="34"/>
        <v>18254.228999999999</v>
      </c>
      <c r="AZ94" s="269">
        <f t="shared" si="34"/>
        <v>3829.9629999999997</v>
      </c>
      <c r="BA94" s="269">
        <f t="shared" si="35"/>
        <v>0</v>
      </c>
      <c r="BB94" s="269">
        <f t="shared" si="35"/>
        <v>0</v>
      </c>
      <c r="BC94" s="269">
        <f t="shared" si="35"/>
        <v>0</v>
      </c>
      <c r="BD94" s="269">
        <f t="shared" si="35"/>
        <v>0</v>
      </c>
      <c r="BE94" s="269">
        <f t="shared" si="35"/>
        <v>0</v>
      </c>
      <c r="BF94" s="269">
        <f t="shared" si="35"/>
        <v>0</v>
      </c>
      <c r="BG94" s="269">
        <f t="shared" si="35"/>
        <v>0</v>
      </c>
      <c r="BH94" s="269">
        <f t="shared" si="35"/>
        <v>0</v>
      </c>
      <c r="BI94" s="269">
        <f t="shared" si="35"/>
        <v>0</v>
      </c>
      <c r="BJ94" s="269">
        <f t="shared" si="35"/>
        <v>0</v>
      </c>
    </row>
    <row r="95" spans="2:62" s="182" customFormat="1" x14ac:dyDescent="0.2">
      <c r="B95" s="214">
        <v>6100</v>
      </c>
      <c r="C95" s="197" t="s">
        <v>459</v>
      </c>
      <c r="D95" s="189">
        <v>212</v>
      </c>
      <c r="E95" s="189" t="s">
        <v>144</v>
      </c>
      <c r="F95" s="196">
        <v>3622.8579999999993</v>
      </c>
      <c r="G95" s="213">
        <v>-1.5448672504024468</v>
      </c>
      <c r="H95" s="194">
        <v>89</v>
      </c>
      <c r="I95" s="212">
        <v>4</v>
      </c>
      <c r="J95" s="211" t="s">
        <v>458</v>
      </c>
      <c r="K95" s="183"/>
      <c r="P95" s="214">
        <v>535</v>
      </c>
      <c r="Q95" s="197" t="s">
        <v>655</v>
      </c>
      <c r="R95" s="237">
        <f>INDEX(א1!$C$10:$H$261,MATCH('אזורים סטטיסטיים עירוני 2008'!Q95,א1!$D$10:$D$261,0),6)</f>
        <v>4</v>
      </c>
      <c r="S95" s="275">
        <f t="shared" si="32"/>
        <v>0</v>
      </c>
      <c r="T95" s="212">
        <f t="shared" si="32"/>
        <v>0</v>
      </c>
      <c r="U95" s="274">
        <f t="shared" si="32"/>
        <v>0</v>
      </c>
      <c r="V95" s="275">
        <f t="shared" si="32"/>
        <v>0</v>
      </c>
      <c r="W95" s="212">
        <f t="shared" si="32"/>
        <v>0</v>
      </c>
      <c r="X95" s="274">
        <f t="shared" si="32"/>
        <v>0</v>
      </c>
      <c r="Y95" s="212">
        <f t="shared" si="32"/>
        <v>1</v>
      </c>
      <c r="Z95" s="212">
        <f t="shared" si="32"/>
        <v>0</v>
      </c>
      <c r="AA95" s="212">
        <f t="shared" si="32"/>
        <v>0</v>
      </c>
      <c r="AB95" s="212">
        <f t="shared" si="32"/>
        <v>0</v>
      </c>
      <c r="AC95" s="212">
        <f t="shared" si="33"/>
        <v>0</v>
      </c>
      <c r="AD95" s="212">
        <f t="shared" si="33"/>
        <v>0</v>
      </c>
      <c r="AE95" s="212">
        <f t="shared" si="33"/>
        <v>0</v>
      </c>
      <c r="AF95" s="212">
        <f t="shared" si="33"/>
        <v>0</v>
      </c>
      <c r="AG95" s="212">
        <f t="shared" si="33"/>
        <v>0</v>
      </c>
      <c r="AH95" s="212">
        <f t="shared" si="33"/>
        <v>0</v>
      </c>
      <c r="AI95" s="193">
        <f t="shared" si="33"/>
        <v>0</v>
      </c>
      <c r="AJ95" s="275">
        <f t="shared" si="33"/>
        <v>0</v>
      </c>
      <c r="AK95" s="212">
        <f t="shared" si="33"/>
        <v>0</v>
      </c>
      <c r="AL95" s="274">
        <f t="shared" si="33"/>
        <v>0</v>
      </c>
      <c r="AN95" s="214">
        <v>535</v>
      </c>
      <c r="AO95" s="197" t="s">
        <v>655</v>
      </c>
      <c r="AP95" s="237">
        <f>INDEX(א1!$C$10:$H$261,MATCH('אזורים סטטיסטיים עירוני 2008'!AO95,א1!$D$10:$D$261,0),6)</f>
        <v>4</v>
      </c>
      <c r="AQ95" s="269">
        <f t="shared" si="34"/>
        <v>0</v>
      </c>
      <c r="AR95" s="269">
        <f t="shared" si="34"/>
        <v>0</v>
      </c>
      <c r="AS95" s="269">
        <f t="shared" si="34"/>
        <v>0</v>
      </c>
      <c r="AT95" s="269">
        <f t="shared" si="34"/>
        <v>0</v>
      </c>
      <c r="AU95" s="269">
        <f t="shared" si="34"/>
        <v>0</v>
      </c>
      <c r="AV95" s="269">
        <f t="shared" si="34"/>
        <v>0</v>
      </c>
      <c r="AW95" s="269">
        <f t="shared" si="34"/>
        <v>2865.8180000000002</v>
      </c>
      <c r="AX95" s="269">
        <f t="shared" si="34"/>
        <v>0</v>
      </c>
      <c r="AY95" s="269">
        <f t="shared" si="34"/>
        <v>0</v>
      </c>
      <c r="AZ95" s="269">
        <f t="shared" si="34"/>
        <v>0</v>
      </c>
      <c r="BA95" s="269">
        <f t="shared" si="35"/>
        <v>0</v>
      </c>
      <c r="BB95" s="269">
        <f t="shared" si="35"/>
        <v>0</v>
      </c>
      <c r="BC95" s="269">
        <f t="shared" si="35"/>
        <v>0</v>
      </c>
      <c r="BD95" s="269">
        <f t="shared" si="35"/>
        <v>0</v>
      </c>
      <c r="BE95" s="269">
        <f t="shared" si="35"/>
        <v>0</v>
      </c>
      <c r="BF95" s="269">
        <f t="shared" si="35"/>
        <v>0</v>
      </c>
      <c r="BG95" s="269">
        <f t="shared" si="35"/>
        <v>0</v>
      </c>
      <c r="BH95" s="269">
        <f t="shared" si="35"/>
        <v>0</v>
      </c>
      <c r="BI95" s="269">
        <f t="shared" si="35"/>
        <v>0</v>
      </c>
      <c r="BJ95" s="269">
        <f t="shared" si="35"/>
        <v>0</v>
      </c>
    </row>
    <row r="96" spans="2:62" s="182" customFormat="1" x14ac:dyDescent="0.2">
      <c r="B96" s="214">
        <v>638</v>
      </c>
      <c r="C96" s="197" t="s">
        <v>799</v>
      </c>
      <c r="D96" s="189">
        <v>2</v>
      </c>
      <c r="E96" s="189" t="s">
        <v>84</v>
      </c>
      <c r="F96" s="196">
        <v>4816.6899999999996</v>
      </c>
      <c r="G96" s="213">
        <v>-1.5443969882319724</v>
      </c>
      <c r="H96" s="194">
        <v>90</v>
      </c>
      <c r="I96" s="212">
        <v>4</v>
      </c>
      <c r="J96" s="211" t="s">
        <v>798</v>
      </c>
      <c r="K96" s="183"/>
      <c r="P96" s="214">
        <v>536</v>
      </c>
      <c r="Q96" s="197" t="s">
        <v>603</v>
      </c>
      <c r="R96" s="237">
        <f>INDEX(א1!$C$10:$H$261,MATCH('אזורים סטטיסטיים עירוני 2008'!Q96,א1!$D$10:$D$261,0),6)</f>
        <v>4</v>
      </c>
      <c r="S96" s="275">
        <f t="shared" ref="S96:AB105" si="36">COUNTIFS($I$7:$I$1622,S$5,$B$7:$B$1622,$P96)</f>
        <v>0</v>
      </c>
      <c r="T96" s="212">
        <f t="shared" si="36"/>
        <v>0</v>
      </c>
      <c r="U96" s="274">
        <f t="shared" si="36"/>
        <v>0</v>
      </c>
      <c r="V96" s="275">
        <f t="shared" si="36"/>
        <v>0</v>
      </c>
      <c r="W96" s="212">
        <f t="shared" si="36"/>
        <v>0</v>
      </c>
      <c r="X96" s="274">
        <f t="shared" si="36"/>
        <v>0</v>
      </c>
      <c r="Y96" s="212">
        <f t="shared" si="36"/>
        <v>0</v>
      </c>
      <c r="Z96" s="212">
        <f t="shared" si="36"/>
        <v>1</v>
      </c>
      <c r="AA96" s="212">
        <f t="shared" si="36"/>
        <v>0</v>
      </c>
      <c r="AB96" s="212">
        <f t="shared" si="36"/>
        <v>0</v>
      </c>
      <c r="AC96" s="212">
        <f t="shared" ref="AC96:AL105" si="37">COUNTIFS($I$7:$I$1622,AC$5,$B$7:$B$1622,$P96)</f>
        <v>0</v>
      </c>
      <c r="AD96" s="212">
        <f t="shared" si="37"/>
        <v>0</v>
      </c>
      <c r="AE96" s="212">
        <f t="shared" si="37"/>
        <v>0</v>
      </c>
      <c r="AF96" s="212">
        <f t="shared" si="37"/>
        <v>0</v>
      </c>
      <c r="AG96" s="212">
        <f t="shared" si="37"/>
        <v>0</v>
      </c>
      <c r="AH96" s="212">
        <f t="shared" si="37"/>
        <v>0</v>
      </c>
      <c r="AI96" s="193">
        <f t="shared" si="37"/>
        <v>0</v>
      </c>
      <c r="AJ96" s="275">
        <f t="shared" si="37"/>
        <v>0</v>
      </c>
      <c r="AK96" s="212">
        <f t="shared" si="37"/>
        <v>0</v>
      </c>
      <c r="AL96" s="274">
        <f t="shared" si="37"/>
        <v>0</v>
      </c>
      <c r="AN96" s="214">
        <v>536</v>
      </c>
      <c r="AO96" s="197" t="s">
        <v>603</v>
      </c>
      <c r="AP96" s="237">
        <f>INDEX(א1!$C$10:$H$261,MATCH('אזורים סטטיסטיים עירוני 2008'!AO96,א1!$D$10:$D$261,0),6)</f>
        <v>4</v>
      </c>
      <c r="AQ96" s="269">
        <f t="shared" ref="AQ96:AZ105" si="38">SUMIFS($F$7:$F$1622,$I$7:$I$1622,AQ$5,$B$7:$B$1622,$P96)</f>
        <v>0</v>
      </c>
      <c r="AR96" s="269">
        <f t="shared" si="38"/>
        <v>0</v>
      </c>
      <c r="AS96" s="269">
        <f t="shared" si="38"/>
        <v>0</v>
      </c>
      <c r="AT96" s="269">
        <f t="shared" si="38"/>
        <v>0</v>
      </c>
      <c r="AU96" s="269">
        <f t="shared" si="38"/>
        <v>0</v>
      </c>
      <c r="AV96" s="269">
        <f t="shared" si="38"/>
        <v>0</v>
      </c>
      <c r="AW96" s="269">
        <f t="shared" si="38"/>
        <v>0</v>
      </c>
      <c r="AX96" s="269">
        <f t="shared" si="38"/>
        <v>5286.6980000000003</v>
      </c>
      <c r="AY96" s="269">
        <f t="shared" si="38"/>
        <v>0</v>
      </c>
      <c r="AZ96" s="269">
        <f t="shared" si="38"/>
        <v>0</v>
      </c>
      <c r="BA96" s="269">
        <f t="shared" ref="BA96:BJ105" si="39">SUMIFS($F$7:$F$1622,$I$7:$I$1622,BA$5,$B$7:$B$1622,$P96)</f>
        <v>0</v>
      </c>
      <c r="BB96" s="269">
        <f t="shared" si="39"/>
        <v>0</v>
      </c>
      <c r="BC96" s="269">
        <f t="shared" si="39"/>
        <v>0</v>
      </c>
      <c r="BD96" s="269">
        <f t="shared" si="39"/>
        <v>0</v>
      </c>
      <c r="BE96" s="269">
        <f t="shared" si="39"/>
        <v>0</v>
      </c>
      <c r="BF96" s="269">
        <f t="shared" si="39"/>
        <v>0</v>
      </c>
      <c r="BG96" s="269">
        <f t="shared" si="39"/>
        <v>0</v>
      </c>
      <c r="BH96" s="269">
        <f t="shared" si="39"/>
        <v>0</v>
      </c>
      <c r="BI96" s="269">
        <f t="shared" si="39"/>
        <v>0</v>
      </c>
      <c r="BJ96" s="269">
        <f t="shared" si="39"/>
        <v>0</v>
      </c>
    </row>
    <row r="97" spans="2:62" s="182" customFormat="1" x14ac:dyDescent="0.2">
      <c r="B97" s="214">
        <v>8500</v>
      </c>
      <c r="C97" s="197" t="s">
        <v>511</v>
      </c>
      <c r="D97" s="189">
        <v>15</v>
      </c>
      <c r="E97" s="189" t="s">
        <v>263</v>
      </c>
      <c r="F97" s="196">
        <v>1988.7120000000002</v>
      </c>
      <c r="G97" s="213">
        <v>-1.5433314538537246</v>
      </c>
      <c r="H97" s="194">
        <v>91</v>
      </c>
      <c r="I97" s="212">
        <v>4</v>
      </c>
      <c r="J97" s="211" t="s">
        <v>510</v>
      </c>
      <c r="K97" s="183"/>
      <c r="P97" s="214">
        <v>8000</v>
      </c>
      <c r="Q97" s="197" t="s">
        <v>401</v>
      </c>
      <c r="R97" s="237">
        <f>INDEX(א1!$C$10:$H$261,MATCH('אזורים סטטיסטיים עירוני 2008'!Q97,א1!$D$10:$D$261,0),6)</f>
        <v>4</v>
      </c>
      <c r="S97" s="275">
        <f t="shared" si="36"/>
        <v>0</v>
      </c>
      <c r="T97" s="212">
        <f t="shared" si="36"/>
        <v>0</v>
      </c>
      <c r="U97" s="274">
        <f t="shared" si="36"/>
        <v>1</v>
      </c>
      <c r="V97" s="275">
        <f t="shared" si="36"/>
        <v>0</v>
      </c>
      <c r="W97" s="212">
        <f t="shared" si="36"/>
        <v>1</v>
      </c>
      <c r="X97" s="274">
        <f t="shared" si="36"/>
        <v>2</v>
      </c>
      <c r="Y97" s="212">
        <f t="shared" si="36"/>
        <v>0</v>
      </c>
      <c r="Z97" s="212">
        <f t="shared" si="36"/>
        <v>1</v>
      </c>
      <c r="AA97" s="212">
        <f t="shared" si="36"/>
        <v>0</v>
      </c>
      <c r="AB97" s="212">
        <f t="shared" si="36"/>
        <v>0</v>
      </c>
      <c r="AC97" s="212">
        <f t="shared" si="37"/>
        <v>1</v>
      </c>
      <c r="AD97" s="212">
        <f t="shared" si="37"/>
        <v>1</v>
      </c>
      <c r="AE97" s="212">
        <f t="shared" si="37"/>
        <v>0</v>
      </c>
      <c r="AF97" s="212">
        <f t="shared" si="37"/>
        <v>0</v>
      </c>
      <c r="AG97" s="212">
        <f t="shared" si="37"/>
        <v>0</v>
      </c>
      <c r="AH97" s="212">
        <f t="shared" si="37"/>
        <v>0</v>
      </c>
      <c r="AI97" s="193">
        <f t="shared" si="37"/>
        <v>0</v>
      </c>
      <c r="AJ97" s="275">
        <f t="shared" si="37"/>
        <v>0</v>
      </c>
      <c r="AK97" s="212">
        <f t="shared" si="37"/>
        <v>0</v>
      </c>
      <c r="AL97" s="274">
        <f t="shared" si="37"/>
        <v>0</v>
      </c>
      <c r="AN97" s="214">
        <v>8000</v>
      </c>
      <c r="AO97" s="197" t="s">
        <v>401</v>
      </c>
      <c r="AP97" s="237">
        <f>INDEX(א1!$C$10:$H$261,MATCH('אזורים סטטיסטיים עירוני 2008'!AO97,א1!$D$10:$D$261,0),6)</f>
        <v>4</v>
      </c>
      <c r="AQ97" s="269">
        <f t="shared" si="38"/>
        <v>0</v>
      </c>
      <c r="AR97" s="269">
        <f t="shared" si="38"/>
        <v>0</v>
      </c>
      <c r="AS97" s="269">
        <f t="shared" si="38"/>
        <v>3985.1939999999995</v>
      </c>
      <c r="AT97" s="269">
        <f t="shared" si="38"/>
        <v>0</v>
      </c>
      <c r="AU97" s="269">
        <f t="shared" si="38"/>
        <v>3380.219000000001</v>
      </c>
      <c r="AV97" s="269">
        <f t="shared" si="38"/>
        <v>8001.842000000006</v>
      </c>
      <c r="AW97" s="269">
        <f t="shared" si="38"/>
        <v>0</v>
      </c>
      <c r="AX97" s="269">
        <f t="shared" si="38"/>
        <v>4742.5909999999976</v>
      </c>
      <c r="AY97" s="269">
        <f t="shared" si="38"/>
        <v>0</v>
      </c>
      <c r="AZ97" s="269">
        <f t="shared" si="38"/>
        <v>0</v>
      </c>
      <c r="BA97" s="269">
        <f t="shared" si="39"/>
        <v>4230.2449999999999</v>
      </c>
      <c r="BB97" s="269">
        <f t="shared" si="39"/>
        <v>3288.7039999999997</v>
      </c>
      <c r="BC97" s="269">
        <f t="shared" si="39"/>
        <v>0</v>
      </c>
      <c r="BD97" s="269">
        <f t="shared" si="39"/>
        <v>0</v>
      </c>
      <c r="BE97" s="269">
        <f t="shared" si="39"/>
        <v>0</v>
      </c>
      <c r="BF97" s="269">
        <f t="shared" si="39"/>
        <v>0</v>
      </c>
      <c r="BG97" s="269">
        <f t="shared" si="39"/>
        <v>0</v>
      </c>
      <c r="BH97" s="269">
        <f t="shared" si="39"/>
        <v>0</v>
      </c>
      <c r="BI97" s="269">
        <f t="shared" si="39"/>
        <v>0</v>
      </c>
      <c r="BJ97" s="269">
        <f t="shared" si="39"/>
        <v>0</v>
      </c>
    </row>
    <row r="98" spans="2:62" s="182" customFormat="1" x14ac:dyDescent="0.2">
      <c r="B98" s="214">
        <v>3000</v>
      </c>
      <c r="C98" s="197" t="s">
        <v>39</v>
      </c>
      <c r="D98" s="189">
        <v>532</v>
      </c>
      <c r="E98" s="189" t="s">
        <v>233</v>
      </c>
      <c r="F98" s="196">
        <v>3391.3379999999988</v>
      </c>
      <c r="G98" s="213">
        <v>-1.5426376617281037</v>
      </c>
      <c r="H98" s="194">
        <v>92</v>
      </c>
      <c r="I98" s="212">
        <v>4</v>
      </c>
      <c r="J98" s="211" t="s">
        <v>37</v>
      </c>
      <c r="K98" s="183"/>
      <c r="P98" s="214">
        <v>3611</v>
      </c>
      <c r="Q98" s="197" t="s">
        <v>592</v>
      </c>
      <c r="R98" s="237">
        <f>INDEX(א1!$C$10:$H$261,MATCH('אזורים סטטיסטיים עירוני 2008'!Q98,א1!$D$10:$D$261,0),6)</f>
        <v>4</v>
      </c>
      <c r="S98" s="275">
        <f t="shared" si="36"/>
        <v>0</v>
      </c>
      <c r="T98" s="212">
        <f t="shared" si="36"/>
        <v>0</v>
      </c>
      <c r="U98" s="274">
        <f t="shared" si="36"/>
        <v>0</v>
      </c>
      <c r="V98" s="275">
        <f t="shared" si="36"/>
        <v>0</v>
      </c>
      <c r="W98" s="212">
        <f t="shared" si="36"/>
        <v>0</v>
      </c>
      <c r="X98" s="274">
        <f t="shared" si="36"/>
        <v>0</v>
      </c>
      <c r="Y98" s="212">
        <f t="shared" si="36"/>
        <v>0</v>
      </c>
      <c r="Z98" s="212">
        <f t="shared" si="36"/>
        <v>0</v>
      </c>
      <c r="AA98" s="212">
        <f t="shared" si="36"/>
        <v>1</v>
      </c>
      <c r="AB98" s="212">
        <f t="shared" si="36"/>
        <v>0</v>
      </c>
      <c r="AC98" s="212">
        <f t="shared" si="37"/>
        <v>0</v>
      </c>
      <c r="AD98" s="212">
        <f t="shared" si="37"/>
        <v>0</v>
      </c>
      <c r="AE98" s="212">
        <f t="shared" si="37"/>
        <v>0</v>
      </c>
      <c r="AF98" s="212">
        <f t="shared" si="37"/>
        <v>0</v>
      </c>
      <c r="AG98" s="212">
        <f t="shared" si="37"/>
        <v>0</v>
      </c>
      <c r="AH98" s="212">
        <f t="shared" si="37"/>
        <v>0</v>
      </c>
      <c r="AI98" s="193">
        <f t="shared" si="37"/>
        <v>0</v>
      </c>
      <c r="AJ98" s="275">
        <f t="shared" si="37"/>
        <v>0</v>
      </c>
      <c r="AK98" s="212">
        <f t="shared" si="37"/>
        <v>0</v>
      </c>
      <c r="AL98" s="274">
        <f t="shared" si="37"/>
        <v>0</v>
      </c>
      <c r="AN98" s="214">
        <v>3611</v>
      </c>
      <c r="AO98" s="197" t="s">
        <v>592</v>
      </c>
      <c r="AP98" s="237">
        <f>INDEX(א1!$C$10:$H$261,MATCH('אזורים סטטיסטיים עירוני 2008'!AO98,א1!$D$10:$D$261,0),6)</f>
        <v>4</v>
      </c>
      <c r="AQ98" s="269">
        <f t="shared" si="38"/>
        <v>0</v>
      </c>
      <c r="AR98" s="269">
        <f t="shared" si="38"/>
        <v>0</v>
      </c>
      <c r="AS98" s="269">
        <f t="shared" si="38"/>
        <v>0</v>
      </c>
      <c r="AT98" s="269">
        <f t="shared" si="38"/>
        <v>0</v>
      </c>
      <c r="AU98" s="269">
        <f t="shared" si="38"/>
        <v>0</v>
      </c>
      <c r="AV98" s="269">
        <f t="shared" si="38"/>
        <v>0</v>
      </c>
      <c r="AW98" s="269">
        <f t="shared" si="38"/>
        <v>0</v>
      </c>
      <c r="AX98" s="269">
        <f t="shared" si="38"/>
        <v>0</v>
      </c>
      <c r="AY98" s="269">
        <f t="shared" si="38"/>
        <v>5790.6930000000029</v>
      </c>
      <c r="AZ98" s="269">
        <f t="shared" si="38"/>
        <v>0</v>
      </c>
      <c r="BA98" s="269">
        <f t="shared" si="39"/>
        <v>0</v>
      </c>
      <c r="BB98" s="269">
        <f t="shared" si="39"/>
        <v>0</v>
      </c>
      <c r="BC98" s="269">
        <f t="shared" si="39"/>
        <v>0</v>
      </c>
      <c r="BD98" s="269">
        <f t="shared" si="39"/>
        <v>0</v>
      </c>
      <c r="BE98" s="269">
        <f t="shared" si="39"/>
        <v>0</v>
      </c>
      <c r="BF98" s="269">
        <f t="shared" si="39"/>
        <v>0</v>
      </c>
      <c r="BG98" s="269">
        <f t="shared" si="39"/>
        <v>0</v>
      </c>
      <c r="BH98" s="269">
        <f t="shared" si="39"/>
        <v>0</v>
      </c>
      <c r="BI98" s="269">
        <f t="shared" si="39"/>
        <v>0</v>
      </c>
      <c r="BJ98" s="269">
        <f t="shared" si="39"/>
        <v>0</v>
      </c>
    </row>
    <row r="99" spans="2:62" s="182" customFormat="1" x14ac:dyDescent="0.2">
      <c r="B99" s="238">
        <v>6100</v>
      </c>
      <c r="C99" s="237" t="s">
        <v>459</v>
      </c>
      <c r="D99" s="189">
        <v>423</v>
      </c>
      <c r="E99" s="236" t="s">
        <v>68</v>
      </c>
      <c r="F99" s="235">
        <v>3192.5980000000018</v>
      </c>
      <c r="G99" s="234">
        <v>-1.5419852824768521</v>
      </c>
      <c r="H99" s="233">
        <v>93</v>
      </c>
      <c r="I99" s="232">
        <v>4</v>
      </c>
      <c r="J99" s="231" t="s">
        <v>458</v>
      </c>
      <c r="K99" s="183"/>
      <c r="P99" s="214">
        <v>2630</v>
      </c>
      <c r="Q99" s="197" t="s">
        <v>503</v>
      </c>
      <c r="R99" s="237">
        <f>INDEX(א1!$C$10:$H$261,MATCH('אזורים סטטיסטיים עירוני 2008'!Q99,א1!$D$10:$D$261,0),6)</f>
        <v>4</v>
      </c>
      <c r="S99" s="275">
        <f t="shared" si="36"/>
        <v>0</v>
      </c>
      <c r="T99" s="212">
        <f t="shared" si="36"/>
        <v>0</v>
      </c>
      <c r="U99" s="274">
        <f t="shared" si="36"/>
        <v>0</v>
      </c>
      <c r="V99" s="275">
        <f t="shared" si="36"/>
        <v>0</v>
      </c>
      <c r="W99" s="212">
        <f t="shared" si="36"/>
        <v>0</v>
      </c>
      <c r="X99" s="274">
        <f t="shared" si="36"/>
        <v>3</v>
      </c>
      <c r="Y99" s="212">
        <f t="shared" si="36"/>
        <v>3</v>
      </c>
      <c r="Z99" s="212">
        <f t="shared" si="36"/>
        <v>3</v>
      </c>
      <c r="AA99" s="212">
        <f t="shared" si="36"/>
        <v>3</v>
      </c>
      <c r="AB99" s="212">
        <f t="shared" si="36"/>
        <v>1</v>
      </c>
      <c r="AC99" s="212">
        <f t="shared" si="37"/>
        <v>1</v>
      </c>
      <c r="AD99" s="212">
        <f t="shared" si="37"/>
        <v>0</v>
      </c>
      <c r="AE99" s="212">
        <f t="shared" si="37"/>
        <v>0</v>
      </c>
      <c r="AF99" s="212">
        <f t="shared" si="37"/>
        <v>0</v>
      </c>
      <c r="AG99" s="212">
        <f t="shared" si="37"/>
        <v>0</v>
      </c>
      <c r="AH99" s="212">
        <f t="shared" si="37"/>
        <v>0</v>
      </c>
      <c r="AI99" s="193">
        <f t="shared" si="37"/>
        <v>0</v>
      </c>
      <c r="AJ99" s="275">
        <f t="shared" si="37"/>
        <v>0</v>
      </c>
      <c r="AK99" s="212">
        <f t="shared" si="37"/>
        <v>0</v>
      </c>
      <c r="AL99" s="274">
        <f t="shared" si="37"/>
        <v>0</v>
      </c>
      <c r="AN99" s="214">
        <v>2630</v>
      </c>
      <c r="AO99" s="197" t="s">
        <v>503</v>
      </c>
      <c r="AP99" s="237">
        <f>INDEX(א1!$C$10:$H$261,MATCH('אזורים סטטיסטיים עירוני 2008'!AO99,א1!$D$10:$D$261,0),6)</f>
        <v>4</v>
      </c>
      <c r="AQ99" s="269">
        <f t="shared" si="38"/>
        <v>0</v>
      </c>
      <c r="AR99" s="269">
        <f t="shared" si="38"/>
        <v>0</v>
      </c>
      <c r="AS99" s="269">
        <f t="shared" si="38"/>
        <v>0</v>
      </c>
      <c r="AT99" s="269">
        <f t="shared" si="38"/>
        <v>0</v>
      </c>
      <c r="AU99" s="269">
        <f t="shared" si="38"/>
        <v>0</v>
      </c>
      <c r="AV99" s="269">
        <f t="shared" si="38"/>
        <v>9535.7320000000018</v>
      </c>
      <c r="AW99" s="269">
        <f t="shared" si="38"/>
        <v>12472.787999999997</v>
      </c>
      <c r="AX99" s="269">
        <f t="shared" si="38"/>
        <v>9037.6579999999994</v>
      </c>
      <c r="AY99" s="269">
        <f t="shared" si="38"/>
        <v>9699.9830000000002</v>
      </c>
      <c r="AZ99" s="269">
        <f t="shared" si="38"/>
        <v>2507.9480000000012</v>
      </c>
      <c r="BA99" s="269">
        <f t="shared" si="39"/>
        <v>3287.127</v>
      </c>
      <c r="BB99" s="269">
        <f t="shared" si="39"/>
        <v>0</v>
      </c>
      <c r="BC99" s="269">
        <f t="shared" si="39"/>
        <v>0</v>
      </c>
      <c r="BD99" s="269">
        <f t="shared" si="39"/>
        <v>0</v>
      </c>
      <c r="BE99" s="269">
        <f t="shared" si="39"/>
        <v>0</v>
      </c>
      <c r="BF99" s="269">
        <f t="shared" si="39"/>
        <v>0</v>
      </c>
      <c r="BG99" s="269">
        <f t="shared" si="39"/>
        <v>0</v>
      </c>
      <c r="BH99" s="269">
        <f t="shared" si="39"/>
        <v>0</v>
      </c>
      <c r="BI99" s="269">
        <f t="shared" si="39"/>
        <v>0</v>
      </c>
      <c r="BJ99" s="269">
        <f t="shared" si="39"/>
        <v>0</v>
      </c>
    </row>
    <row r="100" spans="2:62" s="182" customFormat="1" x14ac:dyDescent="0.2">
      <c r="B100" s="238">
        <v>472</v>
      </c>
      <c r="C100" s="237" t="s">
        <v>840</v>
      </c>
      <c r="D100" s="189">
        <v>1</v>
      </c>
      <c r="E100" s="236" t="s">
        <v>18</v>
      </c>
      <c r="F100" s="235">
        <v>5822.4039999999995</v>
      </c>
      <c r="G100" s="234">
        <v>-1.5411916671460586</v>
      </c>
      <c r="H100" s="233">
        <v>94</v>
      </c>
      <c r="I100" s="232">
        <v>4</v>
      </c>
      <c r="J100" s="231" t="s">
        <v>839</v>
      </c>
      <c r="K100" s="183"/>
      <c r="P100" s="214">
        <v>1034</v>
      </c>
      <c r="Q100" s="197" t="s">
        <v>595</v>
      </c>
      <c r="R100" s="237">
        <f>INDEX(א1!$C$10:$H$261,MATCH('אזורים סטטיסטיים עירוני 2008'!Q100,א1!$D$10:$D$261,0),6)</f>
        <v>4</v>
      </c>
      <c r="S100" s="275">
        <f t="shared" si="36"/>
        <v>0</v>
      </c>
      <c r="T100" s="212">
        <f t="shared" si="36"/>
        <v>0</v>
      </c>
      <c r="U100" s="274">
        <f t="shared" si="36"/>
        <v>0</v>
      </c>
      <c r="V100" s="275">
        <f t="shared" si="36"/>
        <v>1</v>
      </c>
      <c r="W100" s="212">
        <f t="shared" si="36"/>
        <v>0</v>
      </c>
      <c r="X100" s="274">
        <f t="shared" si="36"/>
        <v>1</v>
      </c>
      <c r="Y100" s="212">
        <f t="shared" si="36"/>
        <v>3</v>
      </c>
      <c r="Z100" s="212">
        <f t="shared" si="36"/>
        <v>0</v>
      </c>
      <c r="AA100" s="212">
        <f t="shared" si="36"/>
        <v>1</v>
      </c>
      <c r="AB100" s="212">
        <f t="shared" si="36"/>
        <v>0</v>
      </c>
      <c r="AC100" s="212">
        <f t="shared" si="37"/>
        <v>0</v>
      </c>
      <c r="AD100" s="212">
        <f t="shared" si="37"/>
        <v>0</v>
      </c>
      <c r="AE100" s="212">
        <f t="shared" si="37"/>
        <v>0</v>
      </c>
      <c r="AF100" s="212">
        <f t="shared" si="37"/>
        <v>0</v>
      </c>
      <c r="AG100" s="212">
        <f t="shared" si="37"/>
        <v>0</v>
      </c>
      <c r="AH100" s="212">
        <f t="shared" si="37"/>
        <v>0</v>
      </c>
      <c r="AI100" s="193">
        <f t="shared" si="37"/>
        <v>0</v>
      </c>
      <c r="AJ100" s="275">
        <f t="shared" si="37"/>
        <v>0</v>
      </c>
      <c r="AK100" s="212">
        <f t="shared" si="37"/>
        <v>0</v>
      </c>
      <c r="AL100" s="274">
        <f t="shared" si="37"/>
        <v>0</v>
      </c>
      <c r="AN100" s="214">
        <v>1034</v>
      </c>
      <c r="AO100" s="197" t="s">
        <v>595</v>
      </c>
      <c r="AP100" s="237">
        <f>INDEX(א1!$C$10:$H$261,MATCH('אזורים סטטיסטיים עירוני 2008'!AO100,א1!$D$10:$D$261,0),6)</f>
        <v>4</v>
      </c>
      <c r="AQ100" s="269">
        <f t="shared" si="38"/>
        <v>0</v>
      </c>
      <c r="AR100" s="269">
        <f t="shared" si="38"/>
        <v>0</v>
      </c>
      <c r="AS100" s="269">
        <f t="shared" si="38"/>
        <v>0</v>
      </c>
      <c r="AT100" s="269">
        <f t="shared" si="38"/>
        <v>4480.5239999999994</v>
      </c>
      <c r="AU100" s="269">
        <f t="shared" si="38"/>
        <v>0</v>
      </c>
      <c r="AV100" s="269">
        <f t="shared" si="38"/>
        <v>2519.4789999999985</v>
      </c>
      <c r="AW100" s="269">
        <f t="shared" si="38"/>
        <v>11003.718000000001</v>
      </c>
      <c r="AX100" s="269">
        <f t="shared" si="38"/>
        <v>0</v>
      </c>
      <c r="AY100" s="269">
        <f t="shared" si="38"/>
        <v>2141.558</v>
      </c>
      <c r="AZ100" s="269">
        <f t="shared" si="38"/>
        <v>0</v>
      </c>
      <c r="BA100" s="269">
        <f t="shared" si="39"/>
        <v>0</v>
      </c>
      <c r="BB100" s="269">
        <f t="shared" si="39"/>
        <v>0</v>
      </c>
      <c r="BC100" s="269">
        <f t="shared" si="39"/>
        <v>0</v>
      </c>
      <c r="BD100" s="269">
        <f t="shared" si="39"/>
        <v>0</v>
      </c>
      <c r="BE100" s="269">
        <f t="shared" si="39"/>
        <v>0</v>
      </c>
      <c r="BF100" s="269">
        <f t="shared" si="39"/>
        <v>0</v>
      </c>
      <c r="BG100" s="269">
        <f t="shared" si="39"/>
        <v>0</v>
      </c>
      <c r="BH100" s="269">
        <f t="shared" si="39"/>
        <v>0</v>
      </c>
      <c r="BI100" s="269">
        <f t="shared" si="39"/>
        <v>0</v>
      </c>
      <c r="BJ100" s="269">
        <f t="shared" si="39"/>
        <v>0</v>
      </c>
    </row>
    <row r="101" spans="2:62" s="182" customFormat="1" x14ac:dyDescent="0.2">
      <c r="B101" s="214">
        <v>483</v>
      </c>
      <c r="C101" s="197" t="s">
        <v>782</v>
      </c>
      <c r="D101" s="189">
        <v>1</v>
      </c>
      <c r="E101" s="189" t="s">
        <v>18</v>
      </c>
      <c r="F101" s="196">
        <v>9480.7119999999995</v>
      </c>
      <c r="G101" s="213">
        <v>-1.5409285838911129</v>
      </c>
      <c r="H101" s="194">
        <v>95</v>
      </c>
      <c r="I101" s="212">
        <v>4</v>
      </c>
      <c r="J101" s="211" t="s">
        <v>838</v>
      </c>
      <c r="K101" s="183"/>
      <c r="P101" s="214">
        <v>543</v>
      </c>
      <c r="Q101" s="197" t="s">
        <v>640</v>
      </c>
      <c r="R101" s="237">
        <f>INDEX(א1!$C$10:$H$261,MATCH('אזורים סטטיסטיים עירוני 2008'!Q101,א1!$D$10:$D$261,0),6)</f>
        <v>4</v>
      </c>
      <c r="S101" s="275">
        <f t="shared" si="36"/>
        <v>0</v>
      </c>
      <c r="T101" s="212">
        <f t="shared" si="36"/>
        <v>0</v>
      </c>
      <c r="U101" s="274">
        <f t="shared" si="36"/>
        <v>0</v>
      </c>
      <c r="V101" s="275">
        <f t="shared" si="36"/>
        <v>0</v>
      </c>
      <c r="W101" s="212">
        <f t="shared" si="36"/>
        <v>0</v>
      </c>
      <c r="X101" s="274">
        <f t="shared" si="36"/>
        <v>0</v>
      </c>
      <c r="Y101" s="212">
        <f t="shared" si="36"/>
        <v>1</v>
      </c>
      <c r="Z101" s="212">
        <f t="shared" si="36"/>
        <v>0</v>
      </c>
      <c r="AA101" s="212">
        <f t="shared" si="36"/>
        <v>0</v>
      </c>
      <c r="AB101" s="212">
        <f t="shared" si="36"/>
        <v>0</v>
      </c>
      <c r="AC101" s="212">
        <f t="shared" si="37"/>
        <v>0</v>
      </c>
      <c r="AD101" s="212">
        <f t="shared" si="37"/>
        <v>0</v>
      </c>
      <c r="AE101" s="212">
        <f t="shared" si="37"/>
        <v>0</v>
      </c>
      <c r="AF101" s="212">
        <f t="shared" si="37"/>
        <v>0</v>
      </c>
      <c r="AG101" s="212">
        <f t="shared" si="37"/>
        <v>0</v>
      </c>
      <c r="AH101" s="212">
        <f t="shared" si="37"/>
        <v>0</v>
      </c>
      <c r="AI101" s="193">
        <f t="shared" si="37"/>
        <v>0</v>
      </c>
      <c r="AJ101" s="275">
        <f t="shared" si="37"/>
        <v>0</v>
      </c>
      <c r="AK101" s="212">
        <f t="shared" si="37"/>
        <v>0</v>
      </c>
      <c r="AL101" s="274">
        <f t="shared" si="37"/>
        <v>0</v>
      </c>
      <c r="AN101" s="214">
        <v>543</v>
      </c>
      <c r="AO101" s="197" t="s">
        <v>640</v>
      </c>
      <c r="AP101" s="237">
        <f>INDEX(א1!$C$10:$H$261,MATCH('אזורים סטטיסטיים עירוני 2008'!AO101,א1!$D$10:$D$261,0),6)</f>
        <v>4</v>
      </c>
      <c r="AQ101" s="269">
        <f t="shared" si="38"/>
        <v>0</v>
      </c>
      <c r="AR101" s="269">
        <f t="shared" si="38"/>
        <v>0</v>
      </c>
      <c r="AS101" s="269">
        <f t="shared" si="38"/>
        <v>0</v>
      </c>
      <c r="AT101" s="269">
        <f t="shared" si="38"/>
        <v>0</v>
      </c>
      <c r="AU101" s="269">
        <f t="shared" si="38"/>
        <v>0</v>
      </c>
      <c r="AV101" s="269">
        <f t="shared" si="38"/>
        <v>0</v>
      </c>
      <c r="AW101" s="269">
        <f t="shared" si="38"/>
        <v>7149.7959999999985</v>
      </c>
      <c r="AX101" s="269">
        <f t="shared" si="38"/>
        <v>0</v>
      </c>
      <c r="AY101" s="269">
        <f t="shared" si="38"/>
        <v>0</v>
      </c>
      <c r="AZ101" s="269">
        <f t="shared" si="38"/>
        <v>0</v>
      </c>
      <c r="BA101" s="269">
        <f t="shared" si="39"/>
        <v>0</v>
      </c>
      <c r="BB101" s="269">
        <f t="shared" si="39"/>
        <v>0</v>
      </c>
      <c r="BC101" s="269">
        <f t="shared" si="39"/>
        <v>0</v>
      </c>
      <c r="BD101" s="269">
        <f t="shared" si="39"/>
        <v>0</v>
      </c>
      <c r="BE101" s="269">
        <f t="shared" si="39"/>
        <v>0</v>
      </c>
      <c r="BF101" s="269">
        <f t="shared" si="39"/>
        <v>0</v>
      </c>
      <c r="BG101" s="269">
        <f t="shared" si="39"/>
        <v>0</v>
      </c>
      <c r="BH101" s="269">
        <f t="shared" si="39"/>
        <v>0</v>
      </c>
      <c r="BI101" s="269">
        <f t="shared" si="39"/>
        <v>0</v>
      </c>
      <c r="BJ101" s="269">
        <f t="shared" si="39"/>
        <v>0</v>
      </c>
    </row>
    <row r="102" spans="2:62" s="182" customFormat="1" x14ac:dyDescent="0.2">
      <c r="B102" s="214">
        <v>3000</v>
      </c>
      <c r="C102" s="197" t="s">
        <v>39</v>
      </c>
      <c r="D102" s="189">
        <v>513</v>
      </c>
      <c r="E102" s="189" t="s">
        <v>128</v>
      </c>
      <c r="F102" s="196">
        <v>3267.6679999999988</v>
      </c>
      <c r="G102" s="213">
        <v>-1.5374342278748661</v>
      </c>
      <c r="H102" s="194">
        <v>96</v>
      </c>
      <c r="I102" s="212">
        <v>4</v>
      </c>
      <c r="J102" s="211" t="s">
        <v>37</v>
      </c>
      <c r="K102" s="183"/>
      <c r="P102" s="214">
        <v>8500</v>
      </c>
      <c r="Q102" s="197" t="s">
        <v>511</v>
      </c>
      <c r="R102" s="237">
        <f>INDEX(א1!$C$10:$H$261,MATCH('אזורים סטטיסטיים עירוני 2008'!Q102,א1!$D$10:$D$261,0),6)</f>
        <v>4</v>
      </c>
      <c r="S102" s="275">
        <f t="shared" si="36"/>
        <v>0</v>
      </c>
      <c r="T102" s="212">
        <f t="shared" si="36"/>
        <v>1</v>
      </c>
      <c r="U102" s="274">
        <f t="shared" si="36"/>
        <v>0</v>
      </c>
      <c r="V102" s="275">
        <f t="shared" si="36"/>
        <v>2</v>
      </c>
      <c r="W102" s="212">
        <f t="shared" si="36"/>
        <v>3</v>
      </c>
      <c r="X102" s="274">
        <f t="shared" si="36"/>
        <v>4</v>
      </c>
      <c r="Y102" s="212">
        <f t="shared" si="36"/>
        <v>1</v>
      </c>
      <c r="Z102" s="212">
        <f t="shared" si="36"/>
        <v>1</v>
      </c>
      <c r="AA102" s="212">
        <f t="shared" si="36"/>
        <v>1</v>
      </c>
      <c r="AB102" s="212">
        <f t="shared" si="36"/>
        <v>4</v>
      </c>
      <c r="AC102" s="212">
        <f t="shared" si="37"/>
        <v>1</v>
      </c>
      <c r="AD102" s="212">
        <f t="shared" si="37"/>
        <v>0</v>
      </c>
      <c r="AE102" s="212">
        <f t="shared" si="37"/>
        <v>0</v>
      </c>
      <c r="AF102" s="212">
        <f t="shared" si="37"/>
        <v>0</v>
      </c>
      <c r="AG102" s="212">
        <f t="shared" si="37"/>
        <v>0</v>
      </c>
      <c r="AH102" s="212">
        <f t="shared" si="37"/>
        <v>0</v>
      </c>
      <c r="AI102" s="193">
        <f t="shared" si="37"/>
        <v>0</v>
      </c>
      <c r="AJ102" s="275">
        <f t="shared" si="37"/>
        <v>0</v>
      </c>
      <c r="AK102" s="212">
        <f t="shared" si="37"/>
        <v>0</v>
      </c>
      <c r="AL102" s="274">
        <f t="shared" si="37"/>
        <v>0</v>
      </c>
      <c r="AN102" s="214">
        <v>8500</v>
      </c>
      <c r="AO102" s="197" t="s">
        <v>511</v>
      </c>
      <c r="AP102" s="237">
        <f>INDEX(א1!$C$10:$H$261,MATCH('אזורים סטטיסטיים עירוני 2008'!AO102,א1!$D$10:$D$261,0),6)</f>
        <v>4</v>
      </c>
      <c r="AQ102" s="269">
        <f t="shared" si="38"/>
        <v>0</v>
      </c>
      <c r="AR102" s="269">
        <f t="shared" si="38"/>
        <v>2372.7329999999997</v>
      </c>
      <c r="AS102" s="269">
        <f t="shared" si="38"/>
        <v>0</v>
      </c>
      <c r="AT102" s="269">
        <f t="shared" si="38"/>
        <v>5724.9949999999999</v>
      </c>
      <c r="AU102" s="269">
        <f t="shared" si="38"/>
        <v>10603.819</v>
      </c>
      <c r="AV102" s="269">
        <f t="shared" si="38"/>
        <v>14179.123999999994</v>
      </c>
      <c r="AW102" s="269">
        <f t="shared" si="38"/>
        <v>4702.3140000000003</v>
      </c>
      <c r="AX102" s="269">
        <f t="shared" si="38"/>
        <v>4045.1980000000017</v>
      </c>
      <c r="AY102" s="269">
        <f t="shared" si="38"/>
        <v>3070.3240000000005</v>
      </c>
      <c r="AZ102" s="269">
        <f t="shared" si="38"/>
        <v>13312.726000000001</v>
      </c>
      <c r="BA102" s="269">
        <f t="shared" si="39"/>
        <v>3149.125</v>
      </c>
      <c r="BB102" s="269">
        <f t="shared" si="39"/>
        <v>0</v>
      </c>
      <c r="BC102" s="269">
        <f t="shared" si="39"/>
        <v>0</v>
      </c>
      <c r="BD102" s="269">
        <f t="shared" si="39"/>
        <v>0</v>
      </c>
      <c r="BE102" s="269">
        <f t="shared" si="39"/>
        <v>0</v>
      </c>
      <c r="BF102" s="269">
        <f t="shared" si="39"/>
        <v>0</v>
      </c>
      <c r="BG102" s="269">
        <f t="shared" si="39"/>
        <v>0</v>
      </c>
      <c r="BH102" s="269">
        <f t="shared" si="39"/>
        <v>0</v>
      </c>
      <c r="BI102" s="269">
        <f t="shared" si="39"/>
        <v>0</v>
      </c>
      <c r="BJ102" s="269">
        <f t="shared" si="39"/>
        <v>0</v>
      </c>
    </row>
    <row r="103" spans="2:62" s="182" customFormat="1" x14ac:dyDescent="0.2">
      <c r="B103" s="214">
        <v>3000</v>
      </c>
      <c r="C103" s="197" t="s">
        <v>39</v>
      </c>
      <c r="D103" s="189">
        <v>112</v>
      </c>
      <c r="E103" s="189" t="s">
        <v>213</v>
      </c>
      <c r="F103" s="196">
        <v>2308.6609999999991</v>
      </c>
      <c r="G103" s="213">
        <v>-1.5324926674482278</v>
      </c>
      <c r="H103" s="194">
        <v>97</v>
      </c>
      <c r="I103" s="212">
        <v>4</v>
      </c>
      <c r="J103" s="211" t="s">
        <v>37</v>
      </c>
      <c r="K103" s="183"/>
      <c r="P103" s="214">
        <v>1031</v>
      </c>
      <c r="Q103" s="197" t="s">
        <v>548</v>
      </c>
      <c r="R103" s="237">
        <f>INDEX(א1!$C$10:$H$261,MATCH('אזורים סטטיסטיים עירוני 2008'!Q103,א1!$D$10:$D$261,0),6)</f>
        <v>4</v>
      </c>
      <c r="S103" s="275">
        <f t="shared" si="36"/>
        <v>0</v>
      </c>
      <c r="T103" s="212">
        <f t="shared" si="36"/>
        <v>0</v>
      </c>
      <c r="U103" s="274">
        <f t="shared" si="36"/>
        <v>0</v>
      </c>
      <c r="V103" s="275">
        <f t="shared" si="36"/>
        <v>0</v>
      </c>
      <c r="W103" s="212">
        <f t="shared" si="36"/>
        <v>0</v>
      </c>
      <c r="X103" s="274">
        <f t="shared" si="36"/>
        <v>0</v>
      </c>
      <c r="Y103" s="212">
        <f t="shared" si="36"/>
        <v>4</v>
      </c>
      <c r="Z103" s="212">
        <f t="shared" si="36"/>
        <v>0</v>
      </c>
      <c r="AA103" s="212">
        <f t="shared" si="36"/>
        <v>1</v>
      </c>
      <c r="AB103" s="212">
        <f t="shared" si="36"/>
        <v>1</v>
      </c>
      <c r="AC103" s="212">
        <f t="shared" si="37"/>
        <v>0</v>
      </c>
      <c r="AD103" s="212">
        <f t="shared" si="37"/>
        <v>0</v>
      </c>
      <c r="AE103" s="212">
        <f t="shared" si="37"/>
        <v>0</v>
      </c>
      <c r="AF103" s="212">
        <f t="shared" si="37"/>
        <v>0</v>
      </c>
      <c r="AG103" s="212">
        <f t="shared" si="37"/>
        <v>0</v>
      </c>
      <c r="AH103" s="212">
        <f t="shared" si="37"/>
        <v>0</v>
      </c>
      <c r="AI103" s="193">
        <f t="shared" si="37"/>
        <v>0</v>
      </c>
      <c r="AJ103" s="275">
        <f t="shared" si="37"/>
        <v>0</v>
      </c>
      <c r="AK103" s="212">
        <f t="shared" si="37"/>
        <v>0</v>
      </c>
      <c r="AL103" s="274">
        <f t="shared" si="37"/>
        <v>0</v>
      </c>
      <c r="AN103" s="214">
        <v>1031</v>
      </c>
      <c r="AO103" s="197" t="s">
        <v>548</v>
      </c>
      <c r="AP103" s="237">
        <f>INDEX(א1!$C$10:$H$261,MATCH('אזורים סטטיסטיים עירוני 2008'!AO103,א1!$D$10:$D$261,0),6)</f>
        <v>4</v>
      </c>
      <c r="AQ103" s="269">
        <f t="shared" si="38"/>
        <v>0</v>
      </c>
      <c r="AR103" s="269">
        <f t="shared" si="38"/>
        <v>0</v>
      </c>
      <c r="AS103" s="269">
        <f t="shared" si="38"/>
        <v>0</v>
      </c>
      <c r="AT103" s="269">
        <f t="shared" si="38"/>
        <v>0</v>
      </c>
      <c r="AU103" s="269">
        <f t="shared" si="38"/>
        <v>0</v>
      </c>
      <c r="AV103" s="269">
        <f t="shared" si="38"/>
        <v>0</v>
      </c>
      <c r="AW103" s="269">
        <f t="shared" si="38"/>
        <v>12960.257</v>
      </c>
      <c r="AX103" s="269">
        <f t="shared" si="38"/>
        <v>0</v>
      </c>
      <c r="AY103" s="269">
        <f t="shared" si="38"/>
        <v>4323.5870000000023</v>
      </c>
      <c r="AZ103" s="269">
        <f t="shared" si="38"/>
        <v>3061.6569999999997</v>
      </c>
      <c r="BA103" s="269">
        <f t="shared" si="39"/>
        <v>0</v>
      </c>
      <c r="BB103" s="269">
        <f t="shared" si="39"/>
        <v>0</v>
      </c>
      <c r="BC103" s="269">
        <f t="shared" si="39"/>
        <v>0</v>
      </c>
      <c r="BD103" s="269">
        <f t="shared" si="39"/>
        <v>0</v>
      </c>
      <c r="BE103" s="269">
        <f t="shared" si="39"/>
        <v>0</v>
      </c>
      <c r="BF103" s="269">
        <f t="shared" si="39"/>
        <v>0</v>
      </c>
      <c r="BG103" s="269">
        <f t="shared" si="39"/>
        <v>0</v>
      </c>
      <c r="BH103" s="269">
        <f t="shared" si="39"/>
        <v>0</v>
      </c>
      <c r="BI103" s="269">
        <f t="shared" si="39"/>
        <v>0</v>
      </c>
      <c r="BJ103" s="269">
        <f t="shared" si="39"/>
        <v>0</v>
      </c>
    </row>
    <row r="104" spans="2:62" s="182" customFormat="1" x14ac:dyDescent="0.2">
      <c r="B104" s="214">
        <v>3000</v>
      </c>
      <c r="C104" s="197" t="s">
        <v>39</v>
      </c>
      <c r="D104" s="189">
        <v>915</v>
      </c>
      <c r="E104" s="189" t="s">
        <v>396</v>
      </c>
      <c r="F104" s="196">
        <v>5023.9869999999964</v>
      </c>
      <c r="G104" s="213">
        <v>-1.5291479255934606</v>
      </c>
      <c r="H104" s="194">
        <v>98</v>
      </c>
      <c r="I104" s="212">
        <v>4</v>
      </c>
      <c r="J104" s="211" t="s">
        <v>37</v>
      </c>
      <c r="K104" s="183"/>
      <c r="P104" s="238">
        <v>2400</v>
      </c>
      <c r="Q104" s="237" t="s">
        <v>259</v>
      </c>
      <c r="R104" s="237">
        <f>INDEX(א1!$C$10:$H$261,MATCH('אזורים סטטיסטיים עירוני 2008'!Q104,א1!$D$10:$D$261,0),6)</f>
        <v>5</v>
      </c>
      <c r="S104" s="275">
        <f t="shared" si="36"/>
        <v>0</v>
      </c>
      <c r="T104" s="212">
        <f t="shared" si="36"/>
        <v>0</v>
      </c>
      <c r="U104" s="274">
        <f t="shared" si="36"/>
        <v>0</v>
      </c>
      <c r="V104" s="275">
        <f t="shared" si="36"/>
        <v>0</v>
      </c>
      <c r="W104" s="212">
        <f t="shared" si="36"/>
        <v>1</v>
      </c>
      <c r="X104" s="274">
        <f t="shared" si="36"/>
        <v>2</v>
      </c>
      <c r="Y104" s="212">
        <f t="shared" si="36"/>
        <v>3</v>
      </c>
      <c r="Z104" s="212">
        <f t="shared" si="36"/>
        <v>0</v>
      </c>
      <c r="AA104" s="212">
        <f t="shared" si="36"/>
        <v>1</v>
      </c>
      <c r="AB104" s="212">
        <f t="shared" si="36"/>
        <v>0</v>
      </c>
      <c r="AC104" s="212">
        <f t="shared" si="37"/>
        <v>0</v>
      </c>
      <c r="AD104" s="212">
        <f t="shared" si="37"/>
        <v>1</v>
      </c>
      <c r="AE104" s="212">
        <f t="shared" si="37"/>
        <v>0</v>
      </c>
      <c r="AF104" s="212">
        <f t="shared" si="37"/>
        <v>0</v>
      </c>
      <c r="AG104" s="212">
        <f t="shared" si="37"/>
        <v>1</v>
      </c>
      <c r="AH104" s="212">
        <f t="shared" si="37"/>
        <v>0</v>
      </c>
      <c r="AI104" s="193">
        <f t="shared" si="37"/>
        <v>0</v>
      </c>
      <c r="AJ104" s="275">
        <f t="shared" si="37"/>
        <v>0</v>
      </c>
      <c r="AK104" s="212">
        <f t="shared" si="37"/>
        <v>0</v>
      </c>
      <c r="AL104" s="274">
        <f t="shared" si="37"/>
        <v>0</v>
      </c>
      <c r="AN104" s="238">
        <v>2400</v>
      </c>
      <c r="AO104" s="237" t="s">
        <v>259</v>
      </c>
      <c r="AP104" s="237">
        <f>INDEX(א1!$C$10:$H$261,MATCH('אזורים סטטיסטיים עירוני 2008'!AO104,א1!$D$10:$D$261,0),6)</f>
        <v>5</v>
      </c>
      <c r="AQ104" s="269">
        <f t="shared" si="38"/>
        <v>0</v>
      </c>
      <c r="AR104" s="269">
        <f t="shared" si="38"/>
        <v>0</v>
      </c>
      <c r="AS104" s="269">
        <f t="shared" si="38"/>
        <v>0</v>
      </c>
      <c r="AT104" s="269">
        <f t="shared" si="38"/>
        <v>0</v>
      </c>
      <c r="AU104" s="269">
        <f t="shared" si="38"/>
        <v>2117.44</v>
      </c>
      <c r="AV104" s="269">
        <f t="shared" si="38"/>
        <v>7959.7260000000006</v>
      </c>
      <c r="AW104" s="269">
        <f t="shared" si="38"/>
        <v>8724.0839999999989</v>
      </c>
      <c r="AX104" s="269">
        <f t="shared" si="38"/>
        <v>0</v>
      </c>
      <c r="AY104" s="269">
        <f t="shared" si="38"/>
        <v>4593.1899999999996</v>
      </c>
      <c r="AZ104" s="269">
        <f t="shared" si="38"/>
        <v>0</v>
      </c>
      <c r="BA104" s="269">
        <f t="shared" si="39"/>
        <v>0</v>
      </c>
      <c r="BB104" s="269">
        <f t="shared" si="39"/>
        <v>6691.9089999999987</v>
      </c>
      <c r="BC104" s="269">
        <f t="shared" si="39"/>
        <v>0</v>
      </c>
      <c r="BD104" s="269">
        <f t="shared" si="39"/>
        <v>0</v>
      </c>
      <c r="BE104" s="269">
        <f t="shared" si="39"/>
        <v>3388.8870000000006</v>
      </c>
      <c r="BF104" s="269">
        <f t="shared" si="39"/>
        <v>0</v>
      </c>
      <c r="BG104" s="269">
        <f t="shared" si="39"/>
        <v>0</v>
      </c>
      <c r="BH104" s="269">
        <f t="shared" si="39"/>
        <v>0</v>
      </c>
      <c r="BI104" s="269">
        <f t="shared" si="39"/>
        <v>0</v>
      </c>
      <c r="BJ104" s="269">
        <f t="shared" si="39"/>
        <v>0</v>
      </c>
    </row>
    <row r="105" spans="2:62" s="182" customFormat="1" x14ac:dyDescent="0.2">
      <c r="B105" s="214">
        <v>481</v>
      </c>
      <c r="C105" s="197" t="s">
        <v>740</v>
      </c>
      <c r="D105" s="189">
        <v>2</v>
      </c>
      <c r="E105" s="189" t="s">
        <v>84</v>
      </c>
      <c r="F105" s="196">
        <v>2674.7109999999993</v>
      </c>
      <c r="G105" s="213">
        <v>-1.5284475940586792</v>
      </c>
      <c r="H105" s="194">
        <v>99</v>
      </c>
      <c r="I105" s="212">
        <v>4</v>
      </c>
      <c r="J105" s="211" t="s">
        <v>739</v>
      </c>
      <c r="K105" s="183"/>
      <c r="P105" s="238">
        <v>2600</v>
      </c>
      <c r="Q105" s="237" t="s">
        <v>353</v>
      </c>
      <c r="R105" s="237">
        <f>INDEX(א1!$C$10:$H$261,MATCH('אזורים סטטיסטיים עירוני 2008'!Q105,א1!$D$10:$D$261,0),6)</f>
        <v>5</v>
      </c>
      <c r="S105" s="275">
        <f t="shared" si="36"/>
        <v>0</v>
      </c>
      <c r="T105" s="212">
        <f t="shared" si="36"/>
        <v>0</v>
      </c>
      <c r="U105" s="274">
        <f t="shared" si="36"/>
        <v>0</v>
      </c>
      <c r="V105" s="275">
        <f t="shared" si="36"/>
        <v>0</v>
      </c>
      <c r="W105" s="212">
        <f t="shared" si="36"/>
        <v>0</v>
      </c>
      <c r="X105" s="274">
        <f t="shared" si="36"/>
        <v>0</v>
      </c>
      <c r="Y105" s="212">
        <f t="shared" si="36"/>
        <v>0</v>
      </c>
      <c r="Z105" s="212">
        <f t="shared" si="36"/>
        <v>1</v>
      </c>
      <c r="AA105" s="212">
        <f t="shared" si="36"/>
        <v>2</v>
      </c>
      <c r="AB105" s="212">
        <f t="shared" si="36"/>
        <v>2</v>
      </c>
      <c r="AC105" s="212">
        <f t="shared" si="37"/>
        <v>3</v>
      </c>
      <c r="AD105" s="212">
        <f t="shared" si="37"/>
        <v>3</v>
      </c>
      <c r="AE105" s="212">
        <f t="shared" si="37"/>
        <v>1</v>
      </c>
      <c r="AF105" s="212">
        <f t="shared" si="37"/>
        <v>0</v>
      </c>
      <c r="AG105" s="212">
        <f t="shared" si="37"/>
        <v>0</v>
      </c>
      <c r="AH105" s="212">
        <f t="shared" si="37"/>
        <v>0</v>
      </c>
      <c r="AI105" s="193">
        <f t="shared" si="37"/>
        <v>0</v>
      </c>
      <c r="AJ105" s="275">
        <f t="shared" si="37"/>
        <v>0</v>
      </c>
      <c r="AK105" s="212">
        <f t="shared" si="37"/>
        <v>0</v>
      </c>
      <c r="AL105" s="274">
        <f t="shared" si="37"/>
        <v>0</v>
      </c>
      <c r="AN105" s="238">
        <v>2600</v>
      </c>
      <c r="AO105" s="237" t="s">
        <v>353</v>
      </c>
      <c r="AP105" s="237">
        <f>INDEX(א1!$C$10:$H$261,MATCH('אזורים סטטיסטיים עירוני 2008'!AO105,א1!$D$10:$D$261,0),6)</f>
        <v>5</v>
      </c>
      <c r="AQ105" s="269">
        <f t="shared" si="38"/>
        <v>0</v>
      </c>
      <c r="AR105" s="269">
        <f t="shared" si="38"/>
        <v>0</v>
      </c>
      <c r="AS105" s="269">
        <f t="shared" si="38"/>
        <v>0</v>
      </c>
      <c r="AT105" s="269">
        <f t="shared" si="38"/>
        <v>0</v>
      </c>
      <c r="AU105" s="269">
        <f t="shared" si="38"/>
        <v>0</v>
      </c>
      <c r="AV105" s="269">
        <f t="shared" si="38"/>
        <v>0</v>
      </c>
      <c r="AW105" s="269">
        <f t="shared" si="38"/>
        <v>0</v>
      </c>
      <c r="AX105" s="269">
        <f t="shared" si="38"/>
        <v>4670.5600000000004</v>
      </c>
      <c r="AY105" s="269">
        <f t="shared" si="38"/>
        <v>9937.4409999999953</v>
      </c>
      <c r="AZ105" s="269">
        <f t="shared" si="38"/>
        <v>8883.9049999999988</v>
      </c>
      <c r="BA105" s="269">
        <f t="shared" si="39"/>
        <v>11650.356000000003</v>
      </c>
      <c r="BB105" s="269">
        <f t="shared" si="39"/>
        <v>8441.6710000000003</v>
      </c>
      <c r="BC105" s="269">
        <f t="shared" si="39"/>
        <v>3683.0110000000004</v>
      </c>
      <c r="BD105" s="269">
        <f t="shared" si="39"/>
        <v>0</v>
      </c>
      <c r="BE105" s="269">
        <f t="shared" si="39"/>
        <v>0</v>
      </c>
      <c r="BF105" s="269">
        <f t="shared" si="39"/>
        <v>0</v>
      </c>
      <c r="BG105" s="269">
        <f t="shared" si="39"/>
        <v>0</v>
      </c>
      <c r="BH105" s="269">
        <f t="shared" si="39"/>
        <v>0</v>
      </c>
      <c r="BI105" s="269">
        <f t="shared" si="39"/>
        <v>0</v>
      </c>
      <c r="BJ105" s="269">
        <f t="shared" si="39"/>
        <v>0</v>
      </c>
    </row>
    <row r="106" spans="2:62" s="182" customFormat="1" x14ac:dyDescent="0.2">
      <c r="B106" s="214">
        <v>1286</v>
      </c>
      <c r="C106" s="197" t="s">
        <v>837</v>
      </c>
      <c r="D106" s="189">
        <v>1</v>
      </c>
      <c r="E106" s="189" t="s">
        <v>18</v>
      </c>
      <c r="F106" s="196">
        <v>7022.9619999999995</v>
      </c>
      <c r="G106" s="213">
        <v>-1.5233866293662208</v>
      </c>
      <c r="H106" s="194">
        <v>100</v>
      </c>
      <c r="I106" s="212">
        <v>4</v>
      </c>
      <c r="J106" s="211" t="s">
        <v>836</v>
      </c>
      <c r="K106" s="183"/>
      <c r="P106" s="238">
        <v>41</v>
      </c>
      <c r="Q106" s="239" t="s">
        <v>480</v>
      </c>
      <c r="R106" s="237">
        <f>INDEX(א1!$C$10:$H$261,MATCH('אזורים סטטיסטיים עירוני 2008'!Q106,א1!$D$10:$D$261,0),6)</f>
        <v>5</v>
      </c>
      <c r="S106" s="275">
        <f t="shared" ref="S106:AB115" si="40">COUNTIFS($I$7:$I$1622,S$5,$B$7:$B$1622,$P106)</f>
        <v>0</v>
      </c>
      <c r="T106" s="212">
        <f t="shared" si="40"/>
        <v>0</v>
      </c>
      <c r="U106" s="274">
        <f t="shared" si="40"/>
        <v>0</v>
      </c>
      <c r="V106" s="275">
        <f t="shared" si="40"/>
        <v>0</v>
      </c>
      <c r="W106" s="212">
        <f t="shared" si="40"/>
        <v>0</v>
      </c>
      <c r="X106" s="274">
        <f t="shared" si="40"/>
        <v>0</v>
      </c>
      <c r="Y106" s="212">
        <f t="shared" si="40"/>
        <v>0</v>
      </c>
      <c r="Z106" s="212">
        <f t="shared" si="40"/>
        <v>0</v>
      </c>
      <c r="AA106" s="212">
        <f t="shared" si="40"/>
        <v>0</v>
      </c>
      <c r="AB106" s="212">
        <f t="shared" si="40"/>
        <v>0</v>
      </c>
      <c r="AC106" s="212">
        <f t="shared" ref="AC106:AL115" si="41">COUNTIFS($I$7:$I$1622,AC$5,$B$7:$B$1622,$P106)</f>
        <v>1</v>
      </c>
      <c r="AD106" s="212">
        <f t="shared" si="41"/>
        <v>0</v>
      </c>
      <c r="AE106" s="212">
        <f t="shared" si="41"/>
        <v>0</v>
      </c>
      <c r="AF106" s="212">
        <f t="shared" si="41"/>
        <v>0</v>
      </c>
      <c r="AG106" s="212">
        <f t="shared" si="41"/>
        <v>0</v>
      </c>
      <c r="AH106" s="212">
        <f t="shared" si="41"/>
        <v>0</v>
      </c>
      <c r="AI106" s="193">
        <f t="shared" si="41"/>
        <v>0</v>
      </c>
      <c r="AJ106" s="275">
        <f t="shared" si="41"/>
        <v>0</v>
      </c>
      <c r="AK106" s="212">
        <f t="shared" si="41"/>
        <v>0</v>
      </c>
      <c r="AL106" s="274">
        <f t="shared" si="41"/>
        <v>0</v>
      </c>
      <c r="AN106" s="238">
        <v>41</v>
      </c>
      <c r="AO106" s="239" t="s">
        <v>480</v>
      </c>
      <c r="AP106" s="237">
        <f>INDEX(א1!$C$10:$H$261,MATCH('אזורים סטטיסטיים עירוני 2008'!AO106,א1!$D$10:$D$261,0),6)</f>
        <v>5</v>
      </c>
      <c r="AQ106" s="269">
        <f t="shared" ref="AQ106:AZ115" si="42">SUMIFS($F$7:$F$1622,$I$7:$I$1622,AQ$5,$B$7:$B$1622,$P106)</f>
        <v>0</v>
      </c>
      <c r="AR106" s="269">
        <f t="shared" si="42"/>
        <v>0</v>
      </c>
      <c r="AS106" s="269">
        <f t="shared" si="42"/>
        <v>0</v>
      </c>
      <c r="AT106" s="269">
        <f t="shared" si="42"/>
        <v>0</v>
      </c>
      <c r="AU106" s="269">
        <f t="shared" si="42"/>
        <v>0</v>
      </c>
      <c r="AV106" s="269">
        <f t="shared" si="42"/>
        <v>0</v>
      </c>
      <c r="AW106" s="269">
        <f t="shared" si="42"/>
        <v>0</v>
      </c>
      <c r="AX106" s="269">
        <f t="shared" si="42"/>
        <v>0</v>
      </c>
      <c r="AY106" s="269">
        <f t="shared" si="42"/>
        <v>0</v>
      </c>
      <c r="AZ106" s="269">
        <f t="shared" si="42"/>
        <v>0</v>
      </c>
      <c r="BA106" s="269">
        <f t="shared" ref="BA106:BJ115" si="43">SUMIFS($F$7:$F$1622,$I$7:$I$1622,BA$5,$B$7:$B$1622,$P106)</f>
        <v>2906.4649999999992</v>
      </c>
      <c r="BB106" s="269">
        <f t="shared" si="43"/>
        <v>0</v>
      </c>
      <c r="BC106" s="269">
        <f t="shared" si="43"/>
        <v>0</v>
      </c>
      <c r="BD106" s="269">
        <f t="shared" si="43"/>
        <v>0</v>
      </c>
      <c r="BE106" s="269">
        <f t="shared" si="43"/>
        <v>0</v>
      </c>
      <c r="BF106" s="269">
        <f t="shared" si="43"/>
        <v>0</v>
      </c>
      <c r="BG106" s="269">
        <f t="shared" si="43"/>
        <v>0</v>
      </c>
      <c r="BH106" s="269">
        <f t="shared" si="43"/>
        <v>0</v>
      </c>
      <c r="BI106" s="269">
        <f t="shared" si="43"/>
        <v>0</v>
      </c>
      <c r="BJ106" s="269">
        <f t="shared" si="43"/>
        <v>0</v>
      </c>
    </row>
    <row r="107" spans="2:62" s="182" customFormat="1" x14ac:dyDescent="0.2">
      <c r="B107" s="214">
        <v>490</v>
      </c>
      <c r="C107" s="197" t="s">
        <v>779</v>
      </c>
      <c r="D107" s="189">
        <v>3</v>
      </c>
      <c r="E107" s="189" t="s">
        <v>87</v>
      </c>
      <c r="F107" s="196">
        <v>2737.6730000000007</v>
      </c>
      <c r="G107" s="213">
        <v>-1.519888583120985</v>
      </c>
      <c r="H107" s="194">
        <v>101</v>
      </c>
      <c r="I107" s="212">
        <v>4</v>
      </c>
      <c r="J107" s="211" t="s">
        <v>800</v>
      </c>
      <c r="K107" s="183"/>
      <c r="P107" s="238">
        <v>3570</v>
      </c>
      <c r="Q107" s="239" t="s">
        <v>462</v>
      </c>
      <c r="R107" s="237">
        <f>INDEX(א1!$C$10:$H$261,MATCH('אזורים סטטיסטיים עירוני 2008'!Q107,א1!$D$10:$D$261,0),6)</f>
        <v>5</v>
      </c>
      <c r="S107" s="275">
        <f t="shared" si="40"/>
        <v>0</v>
      </c>
      <c r="T107" s="212">
        <f t="shared" si="40"/>
        <v>0</v>
      </c>
      <c r="U107" s="274">
        <f t="shared" si="40"/>
        <v>0</v>
      </c>
      <c r="V107" s="275">
        <f t="shared" si="40"/>
        <v>0</v>
      </c>
      <c r="W107" s="212">
        <f t="shared" si="40"/>
        <v>0</v>
      </c>
      <c r="X107" s="274">
        <f t="shared" si="40"/>
        <v>0</v>
      </c>
      <c r="Y107" s="212">
        <f t="shared" si="40"/>
        <v>0</v>
      </c>
      <c r="Z107" s="212">
        <f t="shared" si="40"/>
        <v>0</v>
      </c>
      <c r="AA107" s="212">
        <f t="shared" si="40"/>
        <v>0</v>
      </c>
      <c r="AB107" s="212">
        <f t="shared" si="40"/>
        <v>1</v>
      </c>
      <c r="AC107" s="212">
        <f t="shared" si="41"/>
        <v>4</v>
      </c>
      <c r="AD107" s="212">
        <f t="shared" si="41"/>
        <v>0</v>
      </c>
      <c r="AE107" s="212">
        <f t="shared" si="41"/>
        <v>0</v>
      </c>
      <c r="AF107" s="212">
        <f t="shared" si="41"/>
        <v>0</v>
      </c>
      <c r="AG107" s="212">
        <f t="shared" si="41"/>
        <v>0</v>
      </c>
      <c r="AH107" s="212">
        <f t="shared" si="41"/>
        <v>0</v>
      </c>
      <c r="AI107" s="193">
        <f t="shared" si="41"/>
        <v>0</v>
      </c>
      <c r="AJ107" s="275">
        <f t="shared" si="41"/>
        <v>0</v>
      </c>
      <c r="AK107" s="212">
        <f t="shared" si="41"/>
        <v>0</v>
      </c>
      <c r="AL107" s="274">
        <f t="shared" si="41"/>
        <v>0</v>
      </c>
      <c r="AN107" s="238">
        <v>3570</v>
      </c>
      <c r="AO107" s="239" t="s">
        <v>462</v>
      </c>
      <c r="AP107" s="237">
        <f>INDEX(א1!$C$10:$H$261,MATCH('אזורים סטטיסטיים עירוני 2008'!AO107,א1!$D$10:$D$261,0),6)</f>
        <v>5</v>
      </c>
      <c r="AQ107" s="269">
        <f t="shared" si="42"/>
        <v>0</v>
      </c>
      <c r="AR107" s="269">
        <f t="shared" si="42"/>
        <v>0</v>
      </c>
      <c r="AS107" s="269">
        <f t="shared" si="42"/>
        <v>0</v>
      </c>
      <c r="AT107" s="269">
        <f t="shared" si="42"/>
        <v>0</v>
      </c>
      <c r="AU107" s="269">
        <f t="shared" si="42"/>
        <v>0</v>
      </c>
      <c r="AV107" s="269">
        <f t="shared" si="42"/>
        <v>0</v>
      </c>
      <c r="AW107" s="269">
        <f t="shared" si="42"/>
        <v>0</v>
      </c>
      <c r="AX107" s="269">
        <f t="shared" si="42"/>
        <v>0</v>
      </c>
      <c r="AY107" s="269">
        <f t="shared" si="42"/>
        <v>0</v>
      </c>
      <c r="AZ107" s="269">
        <f t="shared" si="42"/>
        <v>2278.268</v>
      </c>
      <c r="BA107" s="269">
        <f t="shared" si="43"/>
        <v>13730.090999999999</v>
      </c>
      <c r="BB107" s="269">
        <f t="shared" si="43"/>
        <v>0</v>
      </c>
      <c r="BC107" s="269">
        <f t="shared" si="43"/>
        <v>0</v>
      </c>
      <c r="BD107" s="269">
        <f t="shared" si="43"/>
        <v>0</v>
      </c>
      <c r="BE107" s="269">
        <f t="shared" si="43"/>
        <v>0</v>
      </c>
      <c r="BF107" s="269">
        <f t="shared" si="43"/>
        <v>0</v>
      </c>
      <c r="BG107" s="269">
        <f t="shared" si="43"/>
        <v>0</v>
      </c>
      <c r="BH107" s="269">
        <f t="shared" si="43"/>
        <v>0</v>
      </c>
      <c r="BI107" s="269">
        <f t="shared" si="43"/>
        <v>0</v>
      </c>
      <c r="BJ107" s="269">
        <f t="shared" si="43"/>
        <v>0</v>
      </c>
    </row>
    <row r="108" spans="2:62" s="182" customFormat="1" x14ac:dyDescent="0.2">
      <c r="B108" s="238">
        <v>6100</v>
      </c>
      <c r="C108" s="237" t="s">
        <v>459</v>
      </c>
      <c r="D108" s="189">
        <v>414</v>
      </c>
      <c r="E108" s="236" t="s">
        <v>111</v>
      </c>
      <c r="F108" s="235">
        <v>2587.7760000000003</v>
      </c>
      <c r="G108" s="234">
        <v>-1.5189058390106263</v>
      </c>
      <c r="H108" s="233">
        <v>102</v>
      </c>
      <c r="I108" s="232">
        <v>4</v>
      </c>
      <c r="J108" s="231" t="s">
        <v>458</v>
      </c>
      <c r="K108" s="183"/>
      <c r="P108" s="238">
        <v>70</v>
      </c>
      <c r="Q108" s="237" t="s">
        <v>308</v>
      </c>
      <c r="R108" s="237">
        <f>INDEX(א1!$C$10:$H$261,MATCH('אזורים סטטיסטיים עירוני 2008'!Q108,א1!$D$10:$D$261,0),6)</f>
        <v>5</v>
      </c>
      <c r="S108" s="275">
        <f t="shared" si="40"/>
        <v>0</v>
      </c>
      <c r="T108" s="212">
        <f t="shared" si="40"/>
        <v>3</v>
      </c>
      <c r="U108" s="274">
        <f t="shared" si="40"/>
        <v>1</v>
      </c>
      <c r="V108" s="275">
        <f t="shared" si="40"/>
        <v>3</v>
      </c>
      <c r="W108" s="212">
        <f t="shared" si="40"/>
        <v>1</v>
      </c>
      <c r="X108" s="274">
        <f t="shared" si="40"/>
        <v>6</v>
      </c>
      <c r="Y108" s="212">
        <f t="shared" si="40"/>
        <v>2</v>
      </c>
      <c r="Z108" s="212">
        <f t="shared" si="40"/>
        <v>2</v>
      </c>
      <c r="AA108" s="212">
        <f t="shared" si="40"/>
        <v>4</v>
      </c>
      <c r="AB108" s="212">
        <f t="shared" si="40"/>
        <v>8</v>
      </c>
      <c r="AC108" s="212">
        <f t="shared" si="41"/>
        <v>8</v>
      </c>
      <c r="AD108" s="212">
        <f t="shared" si="41"/>
        <v>6</v>
      </c>
      <c r="AE108" s="212">
        <f t="shared" si="41"/>
        <v>4</v>
      </c>
      <c r="AF108" s="212">
        <f t="shared" si="41"/>
        <v>1</v>
      </c>
      <c r="AG108" s="212">
        <f t="shared" si="41"/>
        <v>0</v>
      </c>
      <c r="AH108" s="212">
        <f t="shared" si="41"/>
        <v>0</v>
      </c>
      <c r="AI108" s="193">
        <f t="shared" si="41"/>
        <v>0</v>
      </c>
      <c r="AJ108" s="275">
        <f t="shared" si="41"/>
        <v>0</v>
      </c>
      <c r="AK108" s="212">
        <f t="shared" si="41"/>
        <v>0</v>
      </c>
      <c r="AL108" s="274">
        <f t="shared" si="41"/>
        <v>0</v>
      </c>
      <c r="AN108" s="238">
        <v>70</v>
      </c>
      <c r="AO108" s="237" t="s">
        <v>308</v>
      </c>
      <c r="AP108" s="237">
        <f>INDEX(א1!$C$10:$H$261,MATCH('אזורים סטטיסטיים עירוני 2008'!AO108,א1!$D$10:$D$261,0),6)</f>
        <v>5</v>
      </c>
      <c r="AQ108" s="269">
        <f t="shared" si="42"/>
        <v>0</v>
      </c>
      <c r="AR108" s="269">
        <f t="shared" si="42"/>
        <v>14020.581999999999</v>
      </c>
      <c r="AS108" s="269">
        <f t="shared" si="42"/>
        <v>8706.4719999999998</v>
      </c>
      <c r="AT108" s="269">
        <f t="shared" si="42"/>
        <v>12508.759999999998</v>
      </c>
      <c r="AU108" s="269">
        <f t="shared" si="42"/>
        <v>4601.4790000000012</v>
      </c>
      <c r="AV108" s="269">
        <f t="shared" si="42"/>
        <v>17993.830999999998</v>
      </c>
      <c r="AW108" s="269">
        <f t="shared" si="42"/>
        <v>6166.1700000000019</v>
      </c>
      <c r="AX108" s="269">
        <f t="shared" si="42"/>
        <v>8225.2109999999975</v>
      </c>
      <c r="AY108" s="269">
        <f t="shared" si="42"/>
        <v>13790.516</v>
      </c>
      <c r="AZ108" s="269">
        <f t="shared" si="42"/>
        <v>30586.753000000004</v>
      </c>
      <c r="BA108" s="269">
        <f t="shared" si="43"/>
        <v>33431.270000000004</v>
      </c>
      <c r="BB108" s="269">
        <f t="shared" si="43"/>
        <v>30666.732000000004</v>
      </c>
      <c r="BC108" s="269">
        <f t="shared" si="43"/>
        <v>14386.160999999998</v>
      </c>
      <c r="BD108" s="269">
        <f t="shared" si="43"/>
        <v>4564.8839999999982</v>
      </c>
      <c r="BE108" s="269">
        <f t="shared" si="43"/>
        <v>0</v>
      </c>
      <c r="BF108" s="269">
        <f t="shared" si="43"/>
        <v>0</v>
      </c>
      <c r="BG108" s="269">
        <f t="shared" si="43"/>
        <v>0</v>
      </c>
      <c r="BH108" s="269">
        <f t="shared" si="43"/>
        <v>0</v>
      </c>
      <c r="BI108" s="269">
        <f t="shared" si="43"/>
        <v>0</v>
      </c>
      <c r="BJ108" s="269">
        <f t="shared" si="43"/>
        <v>0</v>
      </c>
    </row>
    <row r="109" spans="2:62" s="182" customFormat="1" x14ac:dyDescent="0.2">
      <c r="B109" s="214">
        <v>3000</v>
      </c>
      <c r="C109" s="197" t="s">
        <v>660</v>
      </c>
      <c r="D109" s="189">
        <v>2612</v>
      </c>
      <c r="E109" s="189" t="s">
        <v>835</v>
      </c>
      <c r="F109" s="196">
        <v>12377.792000000005</v>
      </c>
      <c r="G109" s="213">
        <v>-1.5179499747940191</v>
      </c>
      <c r="H109" s="194">
        <v>103</v>
      </c>
      <c r="I109" s="212">
        <v>4</v>
      </c>
      <c r="J109" s="211" t="s">
        <v>658</v>
      </c>
      <c r="K109" s="183"/>
      <c r="P109" s="238">
        <v>7100</v>
      </c>
      <c r="Q109" s="237" t="s">
        <v>335</v>
      </c>
      <c r="R109" s="237">
        <f>INDEX(א1!$C$10:$H$261,MATCH('אזורים סטטיסטיים עירוני 2008'!Q109,א1!$D$10:$D$261,0),6)</f>
        <v>5</v>
      </c>
      <c r="S109" s="275">
        <f t="shared" si="40"/>
        <v>0</v>
      </c>
      <c r="T109" s="212">
        <f t="shared" si="40"/>
        <v>0</v>
      </c>
      <c r="U109" s="274">
        <f t="shared" si="40"/>
        <v>0</v>
      </c>
      <c r="V109" s="275">
        <f t="shared" si="40"/>
        <v>0</v>
      </c>
      <c r="W109" s="212">
        <f t="shared" si="40"/>
        <v>0</v>
      </c>
      <c r="X109" s="274">
        <f t="shared" si="40"/>
        <v>2</v>
      </c>
      <c r="Y109" s="212">
        <f t="shared" si="40"/>
        <v>5</v>
      </c>
      <c r="Z109" s="212">
        <f t="shared" si="40"/>
        <v>1</v>
      </c>
      <c r="AA109" s="212">
        <f t="shared" si="40"/>
        <v>4</v>
      </c>
      <c r="AB109" s="212">
        <f t="shared" si="40"/>
        <v>4</v>
      </c>
      <c r="AC109" s="212">
        <f t="shared" si="41"/>
        <v>3</v>
      </c>
      <c r="AD109" s="212">
        <f t="shared" si="41"/>
        <v>3</v>
      </c>
      <c r="AE109" s="212">
        <f t="shared" si="41"/>
        <v>3</v>
      </c>
      <c r="AF109" s="212">
        <f t="shared" si="41"/>
        <v>0</v>
      </c>
      <c r="AG109" s="212">
        <f t="shared" si="41"/>
        <v>0</v>
      </c>
      <c r="AH109" s="212">
        <f t="shared" si="41"/>
        <v>0</v>
      </c>
      <c r="AI109" s="193">
        <f t="shared" si="41"/>
        <v>0</v>
      </c>
      <c r="AJ109" s="275">
        <f t="shared" si="41"/>
        <v>0</v>
      </c>
      <c r="AK109" s="212">
        <f t="shared" si="41"/>
        <v>0</v>
      </c>
      <c r="AL109" s="274">
        <f t="shared" si="41"/>
        <v>0</v>
      </c>
      <c r="AN109" s="238">
        <v>7100</v>
      </c>
      <c r="AO109" s="237" t="s">
        <v>335</v>
      </c>
      <c r="AP109" s="237">
        <f>INDEX(א1!$C$10:$H$261,MATCH('אזורים סטטיסטיים עירוני 2008'!AO109,א1!$D$10:$D$261,0),6)</f>
        <v>5</v>
      </c>
      <c r="AQ109" s="269">
        <f t="shared" si="42"/>
        <v>0</v>
      </c>
      <c r="AR109" s="269">
        <f t="shared" si="42"/>
        <v>0</v>
      </c>
      <c r="AS109" s="269">
        <f t="shared" si="42"/>
        <v>0</v>
      </c>
      <c r="AT109" s="269">
        <f t="shared" si="42"/>
        <v>0</v>
      </c>
      <c r="AU109" s="269">
        <f t="shared" si="42"/>
        <v>0</v>
      </c>
      <c r="AV109" s="269">
        <f t="shared" si="42"/>
        <v>7787.1139999999978</v>
      </c>
      <c r="AW109" s="269">
        <f t="shared" si="42"/>
        <v>20256.187000000002</v>
      </c>
      <c r="AX109" s="269">
        <f t="shared" si="42"/>
        <v>5211.1870000000008</v>
      </c>
      <c r="AY109" s="269">
        <f t="shared" si="42"/>
        <v>18486.791000000001</v>
      </c>
      <c r="AZ109" s="269">
        <f t="shared" si="42"/>
        <v>15422.548000000001</v>
      </c>
      <c r="BA109" s="269">
        <f t="shared" si="43"/>
        <v>14686.087</v>
      </c>
      <c r="BB109" s="269">
        <f t="shared" si="43"/>
        <v>13844.073</v>
      </c>
      <c r="BC109" s="269">
        <f t="shared" si="43"/>
        <v>11941.993999999999</v>
      </c>
      <c r="BD109" s="269">
        <f t="shared" si="43"/>
        <v>0</v>
      </c>
      <c r="BE109" s="269">
        <f t="shared" si="43"/>
        <v>0</v>
      </c>
      <c r="BF109" s="269">
        <f t="shared" si="43"/>
        <v>0</v>
      </c>
      <c r="BG109" s="269">
        <f t="shared" si="43"/>
        <v>0</v>
      </c>
      <c r="BH109" s="269">
        <f t="shared" si="43"/>
        <v>0</v>
      </c>
      <c r="BI109" s="269">
        <f t="shared" si="43"/>
        <v>0</v>
      </c>
      <c r="BJ109" s="269">
        <f t="shared" si="43"/>
        <v>0</v>
      </c>
    </row>
    <row r="110" spans="2:62" s="182" customFormat="1" x14ac:dyDescent="0.2">
      <c r="B110" s="214">
        <v>246</v>
      </c>
      <c r="C110" s="197" t="s">
        <v>649</v>
      </c>
      <c r="D110" s="189">
        <v>5</v>
      </c>
      <c r="E110" s="189" t="s">
        <v>99</v>
      </c>
      <c r="F110" s="196">
        <v>3393.2319999999995</v>
      </c>
      <c r="G110" s="213">
        <v>-1.5175138886513828</v>
      </c>
      <c r="H110" s="194">
        <v>104</v>
      </c>
      <c r="I110" s="212">
        <v>4</v>
      </c>
      <c r="J110" s="211" t="s">
        <v>648</v>
      </c>
      <c r="K110" s="183"/>
      <c r="P110" s="238">
        <v>9000</v>
      </c>
      <c r="Q110" s="237" t="s">
        <v>155</v>
      </c>
      <c r="R110" s="237">
        <f>INDEX(א1!$C$10:$H$261,MATCH('אזורים סטטיסטיים עירוני 2008'!Q110,א1!$D$10:$D$261,0),6)</f>
        <v>5</v>
      </c>
      <c r="S110" s="275">
        <f t="shared" si="40"/>
        <v>0</v>
      </c>
      <c r="T110" s="212">
        <f t="shared" si="40"/>
        <v>0</v>
      </c>
      <c r="U110" s="274">
        <f t="shared" si="40"/>
        <v>0</v>
      </c>
      <c r="V110" s="275">
        <f t="shared" si="40"/>
        <v>0</v>
      </c>
      <c r="W110" s="212">
        <f t="shared" si="40"/>
        <v>0</v>
      </c>
      <c r="X110" s="274">
        <f t="shared" si="40"/>
        <v>2</v>
      </c>
      <c r="Y110" s="212">
        <f t="shared" si="40"/>
        <v>4</v>
      </c>
      <c r="Z110" s="212">
        <f t="shared" si="40"/>
        <v>7</v>
      </c>
      <c r="AA110" s="212">
        <f t="shared" si="40"/>
        <v>9</v>
      </c>
      <c r="AB110" s="212">
        <f t="shared" si="40"/>
        <v>6</v>
      </c>
      <c r="AC110" s="212">
        <f t="shared" si="41"/>
        <v>5</v>
      </c>
      <c r="AD110" s="212">
        <f t="shared" si="41"/>
        <v>9</v>
      </c>
      <c r="AE110" s="212">
        <f t="shared" si="41"/>
        <v>4</v>
      </c>
      <c r="AF110" s="212">
        <f t="shared" si="41"/>
        <v>1</v>
      </c>
      <c r="AG110" s="212">
        <f t="shared" si="41"/>
        <v>0</v>
      </c>
      <c r="AH110" s="212">
        <f t="shared" si="41"/>
        <v>0</v>
      </c>
      <c r="AI110" s="193">
        <f t="shared" si="41"/>
        <v>1</v>
      </c>
      <c r="AJ110" s="275">
        <f t="shared" si="41"/>
        <v>0</v>
      </c>
      <c r="AK110" s="212">
        <f t="shared" si="41"/>
        <v>0</v>
      </c>
      <c r="AL110" s="274">
        <f t="shared" si="41"/>
        <v>0</v>
      </c>
      <c r="AN110" s="238">
        <v>9000</v>
      </c>
      <c r="AO110" s="237" t="s">
        <v>155</v>
      </c>
      <c r="AP110" s="237">
        <f>INDEX(א1!$C$10:$H$261,MATCH('אזורים סטטיסטיים עירוני 2008'!AO110,א1!$D$10:$D$261,0),6)</f>
        <v>5</v>
      </c>
      <c r="AQ110" s="269">
        <f t="shared" si="42"/>
        <v>0</v>
      </c>
      <c r="AR110" s="269">
        <f t="shared" si="42"/>
        <v>0</v>
      </c>
      <c r="AS110" s="269">
        <f t="shared" si="42"/>
        <v>0</v>
      </c>
      <c r="AT110" s="269">
        <f t="shared" si="42"/>
        <v>0</v>
      </c>
      <c r="AU110" s="269">
        <f t="shared" si="42"/>
        <v>0</v>
      </c>
      <c r="AV110" s="269">
        <f t="shared" si="42"/>
        <v>7891.119999999999</v>
      </c>
      <c r="AW110" s="269">
        <f t="shared" si="42"/>
        <v>14829.967000000001</v>
      </c>
      <c r="AX110" s="269">
        <f t="shared" si="42"/>
        <v>24118.452999999998</v>
      </c>
      <c r="AY110" s="269">
        <f t="shared" si="42"/>
        <v>27135.861999999997</v>
      </c>
      <c r="AZ110" s="269">
        <f t="shared" si="42"/>
        <v>26097.471000000001</v>
      </c>
      <c r="BA110" s="269">
        <f t="shared" si="43"/>
        <v>18407.805000000004</v>
      </c>
      <c r="BB110" s="269">
        <f t="shared" si="43"/>
        <v>38573.962999999996</v>
      </c>
      <c r="BC110" s="269">
        <f t="shared" si="43"/>
        <v>22007.163</v>
      </c>
      <c r="BD110" s="269">
        <f t="shared" si="43"/>
        <v>5013.6249999999991</v>
      </c>
      <c r="BE110" s="269">
        <f t="shared" si="43"/>
        <v>0</v>
      </c>
      <c r="BF110" s="269">
        <f t="shared" si="43"/>
        <v>0</v>
      </c>
      <c r="BG110" s="269">
        <f t="shared" si="43"/>
        <v>3041.7719999999999</v>
      </c>
      <c r="BH110" s="269">
        <f t="shared" si="43"/>
        <v>0</v>
      </c>
      <c r="BI110" s="269">
        <f t="shared" si="43"/>
        <v>0</v>
      </c>
      <c r="BJ110" s="269">
        <f t="shared" si="43"/>
        <v>0</v>
      </c>
    </row>
    <row r="111" spans="2:62" s="182" customFormat="1" x14ac:dyDescent="0.2">
      <c r="B111" s="214">
        <v>1303</v>
      </c>
      <c r="C111" s="197" t="s">
        <v>834</v>
      </c>
      <c r="D111" s="189">
        <v>1</v>
      </c>
      <c r="E111" s="189" t="s">
        <v>18</v>
      </c>
      <c r="F111" s="196">
        <v>15969.3</v>
      </c>
      <c r="G111" s="213">
        <v>-1.5148210158355013</v>
      </c>
      <c r="H111" s="194">
        <v>105</v>
      </c>
      <c r="I111" s="212">
        <v>4</v>
      </c>
      <c r="J111" s="211" t="s">
        <v>833</v>
      </c>
      <c r="K111" s="183"/>
      <c r="P111" s="238">
        <v>3574</v>
      </c>
      <c r="Q111" s="237" t="s">
        <v>518</v>
      </c>
      <c r="R111" s="237">
        <f>INDEX(א1!$C$10:$H$261,MATCH('אזורים סטטיסטיים עירוני 2008'!Q111,א1!$D$10:$D$261,0),6)</f>
        <v>5</v>
      </c>
      <c r="S111" s="275">
        <f t="shared" si="40"/>
        <v>0</v>
      </c>
      <c r="T111" s="212">
        <f t="shared" si="40"/>
        <v>0</v>
      </c>
      <c r="U111" s="274">
        <f t="shared" si="40"/>
        <v>0</v>
      </c>
      <c r="V111" s="275">
        <f t="shared" si="40"/>
        <v>0</v>
      </c>
      <c r="W111" s="212">
        <f t="shared" si="40"/>
        <v>0</v>
      </c>
      <c r="X111" s="274">
        <f t="shared" si="40"/>
        <v>0</v>
      </c>
      <c r="Y111" s="212">
        <f t="shared" si="40"/>
        <v>0</v>
      </c>
      <c r="Z111" s="212">
        <f t="shared" si="40"/>
        <v>0</v>
      </c>
      <c r="AA111" s="212">
        <f t="shared" si="40"/>
        <v>0</v>
      </c>
      <c r="AB111" s="212">
        <f t="shared" si="40"/>
        <v>1</v>
      </c>
      <c r="AC111" s="212">
        <f t="shared" si="41"/>
        <v>0</v>
      </c>
      <c r="AD111" s="212">
        <f t="shared" si="41"/>
        <v>0</v>
      </c>
      <c r="AE111" s="212">
        <f t="shared" si="41"/>
        <v>0</v>
      </c>
      <c r="AF111" s="212">
        <f t="shared" si="41"/>
        <v>0</v>
      </c>
      <c r="AG111" s="212">
        <f t="shared" si="41"/>
        <v>0</v>
      </c>
      <c r="AH111" s="212">
        <f t="shared" si="41"/>
        <v>0</v>
      </c>
      <c r="AI111" s="193">
        <f t="shared" si="41"/>
        <v>0</v>
      </c>
      <c r="AJ111" s="275">
        <f t="shared" si="41"/>
        <v>0</v>
      </c>
      <c r="AK111" s="212">
        <f t="shared" si="41"/>
        <v>0</v>
      </c>
      <c r="AL111" s="274">
        <f t="shared" si="41"/>
        <v>0</v>
      </c>
      <c r="AN111" s="238">
        <v>3574</v>
      </c>
      <c r="AO111" s="237" t="s">
        <v>518</v>
      </c>
      <c r="AP111" s="237">
        <f>INDEX(א1!$C$10:$H$261,MATCH('אזורים סטטיסטיים עירוני 2008'!AO111,א1!$D$10:$D$261,0),6)</f>
        <v>5</v>
      </c>
      <c r="AQ111" s="269">
        <f t="shared" si="42"/>
        <v>0</v>
      </c>
      <c r="AR111" s="269">
        <f t="shared" si="42"/>
        <v>0</v>
      </c>
      <c r="AS111" s="269">
        <f t="shared" si="42"/>
        <v>0</v>
      </c>
      <c r="AT111" s="269">
        <f t="shared" si="42"/>
        <v>0</v>
      </c>
      <c r="AU111" s="269">
        <f t="shared" si="42"/>
        <v>0</v>
      </c>
      <c r="AV111" s="269">
        <f t="shared" si="42"/>
        <v>0</v>
      </c>
      <c r="AW111" s="269">
        <f t="shared" si="42"/>
        <v>0</v>
      </c>
      <c r="AX111" s="269">
        <f t="shared" si="42"/>
        <v>0</v>
      </c>
      <c r="AY111" s="269">
        <f t="shared" si="42"/>
        <v>0</v>
      </c>
      <c r="AZ111" s="269">
        <f t="shared" si="42"/>
        <v>4214.1949999999979</v>
      </c>
      <c r="BA111" s="269">
        <f t="shared" si="43"/>
        <v>0</v>
      </c>
      <c r="BB111" s="269">
        <f t="shared" si="43"/>
        <v>0</v>
      </c>
      <c r="BC111" s="269">
        <f t="shared" si="43"/>
        <v>0</v>
      </c>
      <c r="BD111" s="269">
        <f t="shared" si="43"/>
        <v>0</v>
      </c>
      <c r="BE111" s="269">
        <f t="shared" si="43"/>
        <v>0</v>
      </c>
      <c r="BF111" s="269">
        <f t="shared" si="43"/>
        <v>0</v>
      </c>
      <c r="BG111" s="269">
        <f t="shared" si="43"/>
        <v>0</v>
      </c>
      <c r="BH111" s="269">
        <f t="shared" si="43"/>
        <v>0</v>
      </c>
      <c r="BI111" s="269">
        <f t="shared" si="43"/>
        <v>0</v>
      </c>
      <c r="BJ111" s="269">
        <f t="shared" si="43"/>
        <v>0</v>
      </c>
    </row>
    <row r="112" spans="2:62" s="182" customFormat="1" x14ac:dyDescent="0.2">
      <c r="B112" s="214">
        <v>7500</v>
      </c>
      <c r="C112" s="197" t="s">
        <v>683</v>
      </c>
      <c r="D112" s="189">
        <v>1</v>
      </c>
      <c r="E112" s="189" t="s">
        <v>18</v>
      </c>
      <c r="F112" s="196">
        <v>4318.8330000000005</v>
      </c>
      <c r="G112" s="213">
        <v>-1.5109830768533841</v>
      </c>
      <c r="H112" s="194">
        <v>106</v>
      </c>
      <c r="I112" s="212">
        <v>4</v>
      </c>
      <c r="J112" s="211" t="s">
        <v>682</v>
      </c>
      <c r="K112" s="183"/>
      <c r="P112" s="214">
        <v>1066</v>
      </c>
      <c r="Q112" s="197" t="s">
        <v>539</v>
      </c>
      <c r="R112" s="237">
        <f>INDEX(א1!$C$10:$H$261,MATCH('אזורים סטטיסטיים עירוני 2008'!Q112,א1!$D$10:$D$261,0),6)</f>
        <v>5</v>
      </c>
      <c r="S112" s="275">
        <f t="shared" si="40"/>
        <v>0</v>
      </c>
      <c r="T112" s="212">
        <f t="shared" si="40"/>
        <v>0</v>
      </c>
      <c r="U112" s="274">
        <f t="shared" si="40"/>
        <v>0</v>
      </c>
      <c r="V112" s="275">
        <f t="shared" si="40"/>
        <v>0</v>
      </c>
      <c r="W112" s="212">
        <f t="shared" si="40"/>
        <v>0</v>
      </c>
      <c r="X112" s="274">
        <f t="shared" si="40"/>
        <v>0</v>
      </c>
      <c r="Y112" s="212">
        <f t="shared" si="40"/>
        <v>0</v>
      </c>
      <c r="Z112" s="212">
        <f t="shared" si="40"/>
        <v>0</v>
      </c>
      <c r="AA112" s="212">
        <f t="shared" si="40"/>
        <v>0</v>
      </c>
      <c r="AB112" s="212">
        <f t="shared" si="40"/>
        <v>1</v>
      </c>
      <c r="AC112" s="212">
        <f t="shared" si="41"/>
        <v>0</v>
      </c>
      <c r="AD112" s="212">
        <f t="shared" si="41"/>
        <v>0</v>
      </c>
      <c r="AE112" s="212">
        <f t="shared" si="41"/>
        <v>0</v>
      </c>
      <c r="AF112" s="212">
        <f t="shared" si="41"/>
        <v>0</v>
      </c>
      <c r="AG112" s="212">
        <f t="shared" si="41"/>
        <v>0</v>
      </c>
      <c r="AH112" s="212">
        <f t="shared" si="41"/>
        <v>0</v>
      </c>
      <c r="AI112" s="193">
        <f t="shared" si="41"/>
        <v>0</v>
      </c>
      <c r="AJ112" s="275">
        <f t="shared" si="41"/>
        <v>0</v>
      </c>
      <c r="AK112" s="212">
        <f t="shared" si="41"/>
        <v>0</v>
      </c>
      <c r="AL112" s="274">
        <f t="shared" si="41"/>
        <v>0</v>
      </c>
      <c r="AN112" s="214">
        <v>1066</v>
      </c>
      <c r="AO112" s="197" t="s">
        <v>539</v>
      </c>
      <c r="AP112" s="237">
        <f>INDEX(א1!$C$10:$H$261,MATCH('אזורים סטטיסטיים עירוני 2008'!AO112,א1!$D$10:$D$261,0),6)</f>
        <v>5</v>
      </c>
      <c r="AQ112" s="269">
        <f t="shared" si="42"/>
        <v>0</v>
      </c>
      <c r="AR112" s="269">
        <f t="shared" si="42"/>
        <v>0</v>
      </c>
      <c r="AS112" s="269">
        <f t="shared" si="42"/>
        <v>0</v>
      </c>
      <c r="AT112" s="269">
        <f t="shared" si="42"/>
        <v>0</v>
      </c>
      <c r="AU112" s="269">
        <f t="shared" si="42"/>
        <v>0</v>
      </c>
      <c r="AV112" s="269">
        <f t="shared" si="42"/>
        <v>0</v>
      </c>
      <c r="AW112" s="269">
        <f t="shared" si="42"/>
        <v>0</v>
      </c>
      <c r="AX112" s="269">
        <f t="shared" si="42"/>
        <v>0</v>
      </c>
      <c r="AY112" s="269">
        <f t="shared" si="42"/>
        <v>0</v>
      </c>
      <c r="AZ112" s="269">
        <f t="shared" si="42"/>
        <v>6582.0249999999987</v>
      </c>
      <c r="BA112" s="269">
        <f t="shared" si="43"/>
        <v>0</v>
      </c>
      <c r="BB112" s="269">
        <f t="shared" si="43"/>
        <v>0</v>
      </c>
      <c r="BC112" s="269">
        <f t="shared" si="43"/>
        <v>0</v>
      </c>
      <c r="BD112" s="269">
        <f t="shared" si="43"/>
        <v>0</v>
      </c>
      <c r="BE112" s="269">
        <f t="shared" si="43"/>
        <v>0</v>
      </c>
      <c r="BF112" s="269">
        <f t="shared" si="43"/>
        <v>0</v>
      </c>
      <c r="BG112" s="269">
        <f t="shared" si="43"/>
        <v>0</v>
      </c>
      <c r="BH112" s="269">
        <f t="shared" si="43"/>
        <v>0</v>
      </c>
      <c r="BI112" s="269">
        <f t="shared" si="43"/>
        <v>0</v>
      </c>
      <c r="BJ112" s="269">
        <f t="shared" si="43"/>
        <v>0</v>
      </c>
    </row>
    <row r="113" spans="2:62" s="182" customFormat="1" x14ac:dyDescent="0.2">
      <c r="B113" s="214">
        <v>3797</v>
      </c>
      <c r="C113" s="197" t="s">
        <v>762</v>
      </c>
      <c r="D113" s="189">
        <v>5</v>
      </c>
      <c r="E113" s="189" t="s">
        <v>99</v>
      </c>
      <c r="F113" s="196">
        <v>4144.244999999999</v>
      </c>
      <c r="G113" s="213">
        <v>-1.5108546953523627</v>
      </c>
      <c r="H113" s="194">
        <v>107</v>
      </c>
      <c r="I113" s="212">
        <v>4</v>
      </c>
      <c r="J113" s="211" t="s">
        <v>760</v>
      </c>
      <c r="K113" s="183"/>
      <c r="P113" s="214">
        <v>6200</v>
      </c>
      <c r="Q113" s="197" t="s">
        <v>482</v>
      </c>
      <c r="R113" s="237">
        <f>INDEX(א1!$C$10:$H$261,MATCH('אזורים סטטיסטיים עירוני 2008'!Q113,א1!$D$10:$D$261,0),6)</f>
        <v>5</v>
      </c>
      <c r="S113" s="275">
        <f t="shared" si="40"/>
        <v>0</v>
      </c>
      <c r="T113" s="212">
        <f t="shared" si="40"/>
        <v>0</v>
      </c>
      <c r="U113" s="274">
        <f t="shared" si="40"/>
        <v>0</v>
      </c>
      <c r="V113" s="275">
        <f t="shared" si="40"/>
        <v>0</v>
      </c>
      <c r="W113" s="212">
        <f t="shared" si="40"/>
        <v>0</v>
      </c>
      <c r="X113" s="274">
        <f t="shared" si="40"/>
        <v>0</v>
      </c>
      <c r="Y113" s="212">
        <f t="shared" si="40"/>
        <v>2</v>
      </c>
      <c r="Z113" s="212">
        <f t="shared" si="40"/>
        <v>7</v>
      </c>
      <c r="AA113" s="212">
        <f t="shared" si="40"/>
        <v>10</v>
      </c>
      <c r="AB113" s="212">
        <f t="shared" si="40"/>
        <v>13</v>
      </c>
      <c r="AC113" s="212">
        <f t="shared" si="41"/>
        <v>5</v>
      </c>
      <c r="AD113" s="212">
        <f t="shared" si="41"/>
        <v>0</v>
      </c>
      <c r="AE113" s="212">
        <f t="shared" si="41"/>
        <v>0</v>
      </c>
      <c r="AF113" s="212">
        <f t="shared" si="41"/>
        <v>0</v>
      </c>
      <c r="AG113" s="212">
        <f t="shared" si="41"/>
        <v>0</v>
      </c>
      <c r="AH113" s="212">
        <f t="shared" si="41"/>
        <v>0</v>
      </c>
      <c r="AI113" s="193">
        <f t="shared" si="41"/>
        <v>0</v>
      </c>
      <c r="AJ113" s="275">
        <f t="shared" si="41"/>
        <v>0</v>
      </c>
      <c r="AK113" s="212">
        <f t="shared" si="41"/>
        <v>0</v>
      </c>
      <c r="AL113" s="274">
        <f t="shared" si="41"/>
        <v>0</v>
      </c>
      <c r="AN113" s="214">
        <v>6200</v>
      </c>
      <c r="AO113" s="197" t="s">
        <v>482</v>
      </c>
      <c r="AP113" s="237">
        <f>INDEX(א1!$C$10:$H$261,MATCH('אזורים סטטיסטיים עירוני 2008'!AO113,א1!$D$10:$D$261,0),6)</f>
        <v>5</v>
      </c>
      <c r="AQ113" s="269">
        <f t="shared" si="42"/>
        <v>0</v>
      </c>
      <c r="AR113" s="269">
        <f t="shared" si="42"/>
        <v>0</v>
      </c>
      <c r="AS113" s="269">
        <f t="shared" si="42"/>
        <v>0</v>
      </c>
      <c r="AT113" s="269">
        <f t="shared" si="42"/>
        <v>0</v>
      </c>
      <c r="AU113" s="269">
        <f t="shared" si="42"/>
        <v>0</v>
      </c>
      <c r="AV113" s="269">
        <f t="shared" si="42"/>
        <v>0</v>
      </c>
      <c r="AW113" s="269">
        <f t="shared" si="42"/>
        <v>5996.6419999999998</v>
      </c>
      <c r="AX113" s="269">
        <f t="shared" si="42"/>
        <v>23267.757999999998</v>
      </c>
      <c r="AY113" s="269">
        <f t="shared" si="42"/>
        <v>35359.199999999997</v>
      </c>
      <c r="AZ113" s="269">
        <f t="shared" si="42"/>
        <v>46860.019</v>
      </c>
      <c r="BA113" s="269">
        <f t="shared" si="43"/>
        <v>17112.484</v>
      </c>
      <c r="BB113" s="269">
        <f t="shared" si="43"/>
        <v>0</v>
      </c>
      <c r="BC113" s="269">
        <f t="shared" si="43"/>
        <v>0</v>
      </c>
      <c r="BD113" s="269">
        <f t="shared" si="43"/>
        <v>0</v>
      </c>
      <c r="BE113" s="269">
        <f t="shared" si="43"/>
        <v>0</v>
      </c>
      <c r="BF113" s="269">
        <f t="shared" si="43"/>
        <v>0</v>
      </c>
      <c r="BG113" s="269">
        <f t="shared" si="43"/>
        <v>0</v>
      </c>
      <c r="BH113" s="269">
        <f t="shared" si="43"/>
        <v>0</v>
      </c>
      <c r="BI113" s="269">
        <f t="shared" si="43"/>
        <v>0</v>
      </c>
      <c r="BJ113" s="269">
        <f t="shared" si="43"/>
        <v>0</v>
      </c>
    </row>
    <row r="114" spans="2:62" s="182" customFormat="1" x14ac:dyDescent="0.2">
      <c r="B114" s="238">
        <v>2710</v>
      </c>
      <c r="C114" s="237" t="s">
        <v>765</v>
      </c>
      <c r="D114" s="189">
        <v>15</v>
      </c>
      <c r="E114" s="236" t="s">
        <v>89</v>
      </c>
      <c r="F114" s="235">
        <v>4663.5590000000002</v>
      </c>
      <c r="G114" s="234">
        <v>-1.5092392754224602</v>
      </c>
      <c r="H114" s="233">
        <v>108</v>
      </c>
      <c r="I114" s="232">
        <v>4</v>
      </c>
      <c r="J114" s="231" t="s">
        <v>763</v>
      </c>
      <c r="K114" s="183"/>
      <c r="P114" s="214">
        <v>487</v>
      </c>
      <c r="Q114" s="197" t="s">
        <v>537</v>
      </c>
      <c r="R114" s="237">
        <f>INDEX(א1!$C$10:$H$261,MATCH('אזורים סטטיסטיים עירוני 2008'!Q114,א1!$D$10:$D$261,0),6)</f>
        <v>5</v>
      </c>
      <c r="S114" s="275">
        <f t="shared" si="40"/>
        <v>0</v>
      </c>
      <c r="T114" s="212">
        <f t="shared" si="40"/>
        <v>0</v>
      </c>
      <c r="U114" s="274">
        <f t="shared" si="40"/>
        <v>0</v>
      </c>
      <c r="V114" s="275">
        <f t="shared" si="40"/>
        <v>0</v>
      </c>
      <c r="W114" s="212">
        <f t="shared" si="40"/>
        <v>0</v>
      </c>
      <c r="X114" s="274">
        <f t="shared" si="40"/>
        <v>0</v>
      </c>
      <c r="Y114" s="212">
        <f t="shared" si="40"/>
        <v>0</v>
      </c>
      <c r="Z114" s="212">
        <f t="shared" si="40"/>
        <v>0</v>
      </c>
      <c r="AA114" s="212">
        <f t="shared" si="40"/>
        <v>0</v>
      </c>
      <c r="AB114" s="212">
        <f t="shared" si="40"/>
        <v>1</v>
      </c>
      <c r="AC114" s="212">
        <f t="shared" si="41"/>
        <v>0</v>
      </c>
      <c r="AD114" s="212">
        <f t="shared" si="41"/>
        <v>0</v>
      </c>
      <c r="AE114" s="212">
        <f t="shared" si="41"/>
        <v>0</v>
      </c>
      <c r="AF114" s="212">
        <f t="shared" si="41"/>
        <v>0</v>
      </c>
      <c r="AG114" s="212">
        <f t="shared" si="41"/>
        <v>0</v>
      </c>
      <c r="AH114" s="212">
        <f t="shared" si="41"/>
        <v>0</v>
      </c>
      <c r="AI114" s="193">
        <f t="shared" si="41"/>
        <v>0</v>
      </c>
      <c r="AJ114" s="275">
        <f t="shared" si="41"/>
        <v>0</v>
      </c>
      <c r="AK114" s="212">
        <f t="shared" si="41"/>
        <v>0</v>
      </c>
      <c r="AL114" s="274">
        <f t="shared" si="41"/>
        <v>0</v>
      </c>
      <c r="AN114" s="214">
        <v>487</v>
      </c>
      <c r="AO114" s="197" t="s">
        <v>537</v>
      </c>
      <c r="AP114" s="237">
        <f>INDEX(א1!$C$10:$H$261,MATCH('אזורים סטטיסטיים עירוני 2008'!AO114,א1!$D$10:$D$261,0),6)</f>
        <v>5</v>
      </c>
      <c r="AQ114" s="269">
        <f t="shared" si="42"/>
        <v>0</v>
      </c>
      <c r="AR114" s="269">
        <f t="shared" si="42"/>
        <v>0</v>
      </c>
      <c r="AS114" s="269">
        <f t="shared" si="42"/>
        <v>0</v>
      </c>
      <c r="AT114" s="269">
        <f t="shared" si="42"/>
        <v>0</v>
      </c>
      <c r="AU114" s="269">
        <f t="shared" si="42"/>
        <v>0</v>
      </c>
      <c r="AV114" s="269">
        <f t="shared" si="42"/>
        <v>0</v>
      </c>
      <c r="AW114" s="269">
        <f t="shared" si="42"/>
        <v>0</v>
      </c>
      <c r="AX114" s="269">
        <f t="shared" si="42"/>
        <v>0</v>
      </c>
      <c r="AY114" s="269">
        <f t="shared" si="42"/>
        <v>0</v>
      </c>
      <c r="AZ114" s="269">
        <f t="shared" si="42"/>
        <v>2872.1340000000005</v>
      </c>
      <c r="BA114" s="269">
        <f t="shared" si="43"/>
        <v>0</v>
      </c>
      <c r="BB114" s="269">
        <f t="shared" si="43"/>
        <v>0</v>
      </c>
      <c r="BC114" s="269">
        <f t="shared" si="43"/>
        <v>0</v>
      </c>
      <c r="BD114" s="269">
        <f t="shared" si="43"/>
        <v>0</v>
      </c>
      <c r="BE114" s="269">
        <f t="shared" si="43"/>
        <v>0</v>
      </c>
      <c r="BF114" s="269">
        <f t="shared" si="43"/>
        <v>0</v>
      </c>
      <c r="BG114" s="269">
        <f t="shared" si="43"/>
        <v>0</v>
      </c>
      <c r="BH114" s="269">
        <f t="shared" si="43"/>
        <v>0</v>
      </c>
      <c r="BI114" s="269">
        <f t="shared" si="43"/>
        <v>0</v>
      </c>
      <c r="BJ114" s="269">
        <f t="shared" si="43"/>
        <v>0</v>
      </c>
    </row>
    <row r="115" spans="2:62" s="182" customFormat="1" x14ac:dyDescent="0.2">
      <c r="B115" s="214">
        <v>7300</v>
      </c>
      <c r="C115" s="197" t="s">
        <v>420</v>
      </c>
      <c r="D115" s="189">
        <v>43</v>
      </c>
      <c r="E115" s="189" t="s">
        <v>76</v>
      </c>
      <c r="F115" s="196">
        <v>3429.4209999999989</v>
      </c>
      <c r="G115" s="213">
        <v>-1.5066849201177459</v>
      </c>
      <c r="H115" s="194">
        <v>109</v>
      </c>
      <c r="I115" s="212">
        <v>4</v>
      </c>
      <c r="J115" s="211" t="s">
        <v>419</v>
      </c>
      <c r="K115" s="183"/>
      <c r="P115" s="214">
        <v>3730</v>
      </c>
      <c r="Q115" s="197" t="s">
        <v>448</v>
      </c>
      <c r="R115" s="237">
        <f>INDEX(א1!$C$10:$H$261,MATCH('אזורים סטטיסטיים עירוני 2008'!Q115,א1!$D$10:$D$261,0),6)</f>
        <v>5</v>
      </c>
      <c r="S115" s="275">
        <f t="shared" si="40"/>
        <v>0</v>
      </c>
      <c r="T115" s="212">
        <f t="shared" si="40"/>
        <v>0</v>
      </c>
      <c r="U115" s="274">
        <f t="shared" si="40"/>
        <v>0</v>
      </c>
      <c r="V115" s="275">
        <f t="shared" si="40"/>
        <v>0</v>
      </c>
      <c r="W115" s="212">
        <f t="shared" si="40"/>
        <v>0</v>
      </c>
      <c r="X115" s="274">
        <f t="shared" si="40"/>
        <v>0</v>
      </c>
      <c r="Y115" s="212">
        <f t="shared" si="40"/>
        <v>0</v>
      </c>
      <c r="Z115" s="212">
        <f t="shared" si="40"/>
        <v>0</v>
      </c>
      <c r="AA115" s="212">
        <f t="shared" si="40"/>
        <v>1</v>
      </c>
      <c r="AB115" s="212">
        <f t="shared" si="40"/>
        <v>0</v>
      </c>
      <c r="AC115" s="212">
        <f t="shared" si="41"/>
        <v>1</v>
      </c>
      <c r="AD115" s="212">
        <f t="shared" si="41"/>
        <v>0</v>
      </c>
      <c r="AE115" s="212">
        <f t="shared" si="41"/>
        <v>0</v>
      </c>
      <c r="AF115" s="212">
        <f t="shared" si="41"/>
        <v>0</v>
      </c>
      <c r="AG115" s="212">
        <f t="shared" si="41"/>
        <v>0</v>
      </c>
      <c r="AH115" s="212">
        <f t="shared" si="41"/>
        <v>0</v>
      </c>
      <c r="AI115" s="193">
        <f t="shared" si="41"/>
        <v>0</v>
      </c>
      <c r="AJ115" s="275">
        <f t="shared" si="41"/>
        <v>0</v>
      </c>
      <c r="AK115" s="212">
        <f t="shared" si="41"/>
        <v>0</v>
      </c>
      <c r="AL115" s="274">
        <f t="shared" si="41"/>
        <v>0</v>
      </c>
      <c r="AN115" s="214">
        <v>3730</v>
      </c>
      <c r="AO115" s="197" t="s">
        <v>448</v>
      </c>
      <c r="AP115" s="237">
        <f>INDEX(א1!$C$10:$H$261,MATCH('אזורים סטטיסטיים עירוני 2008'!AO115,א1!$D$10:$D$261,0),6)</f>
        <v>5</v>
      </c>
      <c r="AQ115" s="269">
        <f t="shared" si="42"/>
        <v>0</v>
      </c>
      <c r="AR115" s="269">
        <f t="shared" si="42"/>
        <v>0</v>
      </c>
      <c r="AS115" s="269">
        <f t="shared" si="42"/>
        <v>0</v>
      </c>
      <c r="AT115" s="269">
        <f t="shared" si="42"/>
        <v>0</v>
      </c>
      <c r="AU115" s="269">
        <f t="shared" si="42"/>
        <v>0</v>
      </c>
      <c r="AV115" s="269">
        <f t="shared" si="42"/>
        <v>0</v>
      </c>
      <c r="AW115" s="269">
        <f t="shared" si="42"/>
        <v>0</v>
      </c>
      <c r="AX115" s="269">
        <f t="shared" si="42"/>
        <v>0</v>
      </c>
      <c r="AY115" s="269">
        <f t="shared" si="42"/>
        <v>4715.9369999999981</v>
      </c>
      <c r="AZ115" s="269">
        <f t="shared" si="42"/>
        <v>0</v>
      </c>
      <c r="BA115" s="269">
        <f t="shared" si="43"/>
        <v>5697.3469999999998</v>
      </c>
      <c r="BB115" s="269">
        <f t="shared" si="43"/>
        <v>0</v>
      </c>
      <c r="BC115" s="269">
        <f t="shared" si="43"/>
        <v>0</v>
      </c>
      <c r="BD115" s="269">
        <f t="shared" si="43"/>
        <v>0</v>
      </c>
      <c r="BE115" s="269">
        <f t="shared" si="43"/>
        <v>0</v>
      </c>
      <c r="BF115" s="269">
        <f t="shared" si="43"/>
        <v>0</v>
      </c>
      <c r="BG115" s="269">
        <f t="shared" si="43"/>
        <v>0</v>
      </c>
      <c r="BH115" s="269">
        <f t="shared" si="43"/>
        <v>0</v>
      </c>
      <c r="BI115" s="269">
        <f t="shared" si="43"/>
        <v>0</v>
      </c>
      <c r="BJ115" s="269">
        <f t="shared" si="43"/>
        <v>0</v>
      </c>
    </row>
    <row r="116" spans="2:62" s="182" customFormat="1" x14ac:dyDescent="0.2">
      <c r="B116" s="214">
        <v>1296</v>
      </c>
      <c r="C116" s="197" t="s">
        <v>832</v>
      </c>
      <c r="D116" s="189">
        <v>1</v>
      </c>
      <c r="E116" s="189" t="s">
        <v>18</v>
      </c>
      <c r="F116" s="196">
        <v>7200.8080000000018</v>
      </c>
      <c r="G116" s="213">
        <v>-1.4975707895829844</v>
      </c>
      <c r="H116" s="194">
        <v>110</v>
      </c>
      <c r="I116" s="212">
        <v>4</v>
      </c>
      <c r="J116" s="211" t="s">
        <v>831</v>
      </c>
      <c r="K116" s="183"/>
      <c r="P116" s="214">
        <v>6500</v>
      </c>
      <c r="Q116" s="197" t="s">
        <v>277</v>
      </c>
      <c r="R116" s="237">
        <f>INDEX(א1!$C$10:$H$261,MATCH('אזורים סטטיסטיים עירוני 2008'!Q116,א1!$D$10:$D$261,0),6)</f>
        <v>5</v>
      </c>
      <c r="S116" s="275">
        <f t="shared" ref="S116:AB125" si="44">COUNTIFS($I$7:$I$1622,S$5,$B$7:$B$1622,$P116)</f>
        <v>0</v>
      </c>
      <c r="T116" s="212">
        <f t="shared" si="44"/>
        <v>0</v>
      </c>
      <c r="U116" s="274">
        <f t="shared" si="44"/>
        <v>0</v>
      </c>
      <c r="V116" s="275">
        <f t="shared" si="44"/>
        <v>0</v>
      </c>
      <c r="W116" s="212">
        <f t="shared" si="44"/>
        <v>0</v>
      </c>
      <c r="X116" s="274">
        <f t="shared" si="44"/>
        <v>2</v>
      </c>
      <c r="Y116" s="212">
        <f t="shared" si="44"/>
        <v>2</v>
      </c>
      <c r="Z116" s="212">
        <f t="shared" si="44"/>
        <v>0</v>
      </c>
      <c r="AA116" s="212">
        <f t="shared" si="44"/>
        <v>0</v>
      </c>
      <c r="AB116" s="212">
        <f t="shared" si="44"/>
        <v>3</v>
      </c>
      <c r="AC116" s="212">
        <f t="shared" ref="AC116:AL125" si="45">COUNTIFS($I$7:$I$1622,AC$5,$B$7:$B$1622,$P116)</f>
        <v>3</v>
      </c>
      <c r="AD116" s="212">
        <f t="shared" si="45"/>
        <v>9</v>
      </c>
      <c r="AE116" s="212">
        <f t="shared" si="45"/>
        <v>0</v>
      </c>
      <c r="AF116" s="212">
        <f t="shared" si="45"/>
        <v>1</v>
      </c>
      <c r="AG116" s="212">
        <f t="shared" si="45"/>
        <v>0</v>
      </c>
      <c r="AH116" s="212">
        <f t="shared" si="45"/>
        <v>0</v>
      </c>
      <c r="AI116" s="193">
        <f t="shared" si="45"/>
        <v>0</v>
      </c>
      <c r="AJ116" s="275">
        <f t="shared" si="45"/>
        <v>0</v>
      </c>
      <c r="AK116" s="212">
        <f t="shared" si="45"/>
        <v>0</v>
      </c>
      <c r="AL116" s="274">
        <f t="shared" si="45"/>
        <v>0</v>
      </c>
      <c r="AN116" s="214">
        <v>6500</v>
      </c>
      <c r="AO116" s="197" t="s">
        <v>277</v>
      </c>
      <c r="AP116" s="237">
        <f>INDEX(א1!$C$10:$H$261,MATCH('אזורים סטטיסטיים עירוני 2008'!AO116,א1!$D$10:$D$261,0),6)</f>
        <v>5</v>
      </c>
      <c r="AQ116" s="269">
        <f t="shared" ref="AQ116:AZ125" si="46">SUMIFS($F$7:$F$1622,$I$7:$I$1622,AQ$5,$B$7:$B$1622,$P116)</f>
        <v>0</v>
      </c>
      <c r="AR116" s="269">
        <f t="shared" si="46"/>
        <v>0</v>
      </c>
      <c r="AS116" s="269">
        <f t="shared" si="46"/>
        <v>0</v>
      </c>
      <c r="AT116" s="269">
        <f t="shared" si="46"/>
        <v>0</v>
      </c>
      <c r="AU116" s="269">
        <f t="shared" si="46"/>
        <v>0</v>
      </c>
      <c r="AV116" s="269">
        <f t="shared" si="46"/>
        <v>5616.43</v>
      </c>
      <c r="AW116" s="269">
        <f t="shared" si="46"/>
        <v>5954.8900000000012</v>
      </c>
      <c r="AX116" s="269">
        <f t="shared" si="46"/>
        <v>0</v>
      </c>
      <c r="AY116" s="269">
        <f t="shared" si="46"/>
        <v>0</v>
      </c>
      <c r="AZ116" s="269">
        <f t="shared" si="46"/>
        <v>12713.009999999997</v>
      </c>
      <c r="BA116" s="269">
        <f t="shared" ref="BA116:BJ125" si="47">SUMIFS($F$7:$F$1622,$I$7:$I$1622,BA$5,$B$7:$B$1622,$P116)</f>
        <v>13535.142000000003</v>
      </c>
      <c r="BB116" s="269">
        <f t="shared" si="47"/>
        <v>36948.006000000016</v>
      </c>
      <c r="BC116" s="269">
        <f t="shared" si="47"/>
        <v>0</v>
      </c>
      <c r="BD116" s="269">
        <f t="shared" si="47"/>
        <v>2572.1109999999999</v>
      </c>
      <c r="BE116" s="269">
        <f t="shared" si="47"/>
        <v>0</v>
      </c>
      <c r="BF116" s="269">
        <f t="shared" si="47"/>
        <v>0</v>
      </c>
      <c r="BG116" s="269">
        <f t="shared" si="47"/>
        <v>0</v>
      </c>
      <c r="BH116" s="269">
        <f t="shared" si="47"/>
        <v>0</v>
      </c>
      <c r="BI116" s="269">
        <f t="shared" si="47"/>
        <v>0</v>
      </c>
      <c r="BJ116" s="269">
        <f t="shared" si="47"/>
        <v>0</v>
      </c>
    </row>
    <row r="117" spans="2:62" s="182" customFormat="1" x14ac:dyDescent="0.2">
      <c r="B117" s="214">
        <v>510</v>
      </c>
      <c r="C117" s="197" t="s">
        <v>788</v>
      </c>
      <c r="D117" s="189">
        <v>4</v>
      </c>
      <c r="E117" s="189" t="s">
        <v>222</v>
      </c>
      <c r="F117" s="196">
        <v>4700.6439999999993</v>
      </c>
      <c r="G117" s="213">
        <v>-1.4961379514957709</v>
      </c>
      <c r="H117" s="194">
        <v>111</v>
      </c>
      <c r="I117" s="212">
        <v>4</v>
      </c>
      <c r="J117" s="211" t="s">
        <v>787</v>
      </c>
      <c r="K117" s="183"/>
      <c r="P117" s="214">
        <v>6600</v>
      </c>
      <c r="Q117" s="197" t="s">
        <v>298</v>
      </c>
      <c r="R117" s="237">
        <f>INDEX(א1!$C$10:$H$261,MATCH('אזורים סטטיסטיים עירוני 2008'!Q117,א1!$D$10:$D$261,0),6)</f>
        <v>5</v>
      </c>
      <c r="S117" s="275">
        <f t="shared" si="44"/>
        <v>0</v>
      </c>
      <c r="T117" s="212">
        <f t="shared" si="44"/>
        <v>0</v>
      </c>
      <c r="U117" s="274">
        <f t="shared" si="44"/>
        <v>0</v>
      </c>
      <c r="V117" s="275">
        <f t="shared" si="44"/>
        <v>0</v>
      </c>
      <c r="W117" s="212">
        <f t="shared" si="44"/>
        <v>0</v>
      </c>
      <c r="X117" s="274">
        <f t="shared" si="44"/>
        <v>0</v>
      </c>
      <c r="Y117" s="212">
        <f t="shared" si="44"/>
        <v>2</v>
      </c>
      <c r="Z117" s="212">
        <f t="shared" si="44"/>
        <v>2</v>
      </c>
      <c r="AA117" s="212">
        <f t="shared" si="44"/>
        <v>3</v>
      </c>
      <c r="AB117" s="212">
        <f t="shared" si="44"/>
        <v>6</v>
      </c>
      <c r="AC117" s="212">
        <f t="shared" si="45"/>
        <v>15</v>
      </c>
      <c r="AD117" s="212">
        <f t="shared" si="45"/>
        <v>12</v>
      </c>
      <c r="AE117" s="212">
        <f t="shared" si="45"/>
        <v>8</v>
      </c>
      <c r="AF117" s="212">
        <f t="shared" si="45"/>
        <v>1</v>
      </c>
      <c r="AG117" s="212">
        <f t="shared" si="45"/>
        <v>0</v>
      </c>
      <c r="AH117" s="212">
        <f t="shared" si="45"/>
        <v>0</v>
      </c>
      <c r="AI117" s="193">
        <f t="shared" si="45"/>
        <v>0</v>
      </c>
      <c r="AJ117" s="275">
        <f t="shared" si="45"/>
        <v>0</v>
      </c>
      <c r="AK117" s="212">
        <f t="shared" si="45"/>
        <v>0</v>
      </c>
      <c r="AL117" s="274">
        <f t="shared" si="45"/>
        <v>0</v>
      </c>
      <c r="AN117" s="214">
        <v>6600</v>
      </c>
      <c r="AO117" s="197" t="s">
        <v>298</v>
      </c>
      <c r="AP117" s="237">
        <f>INDEX(א1!$C$10:$H$261,MATCH('אזורים סטטיסטיים עירוני 2008'!AO117,א1!$D$10:$D$261,0),6)</f>
        <v>5</v>
      </c>
      <c r="AQ117" s="269">
        <f t="shared" si="46"/>
        <v>0</v>
      </c>
      <c r="AR117" s="269">
        <f t="shared" si="46"/>
        <v>0</v>
      </c>
      <c r="AS117" s="269">
        <f t="shared" si="46"/>
        <v>0</v>
      </c>
      <c r="AT117" s="269">
        <f t="shared" si="46"/>
        <v>0</v>
      </c>
      <c r="AU117" s="269">
        <f t="shared" si="46"/>
        <v>0</v>
      </c>
      <c r="AV117" s="269">
        <f t="shared" si="46"/>
        <v>0</v>
      </c>
      <c r="AW117" s="269">
        <f t="shared" si="46"/>
        <v>10381.841000000002</v>
      </c>
      <c r="AX117" s="269">
        <f t="shared" si="46"/>
        <v>7603.503999999999</v>
      </c>
      <c r="AY117" s="269">
        <f t="shared" si="46"/>
        <v>9764.2570000000014</v>
      </c>
      <c r="AZ117" s="269">
        <f t="shared" si="46"/>
        <v>21993.310000000005</v>
      </c>
      <c r="BA117" s="269">
        <f t="shared" si="47"/>
        <v>54529.489000000001</v>
      </c>
      <c r="BB117" s="269">
        <f t="shared" si="47"/>
        <v>40503.069999999992</v>
      </c>
      <c r="BC117" s="269">
        <f t="shared" si="47"/>
        <v>26003.911</v>
      </c>
      <c r="BD117" s="269">
        <f t="shared" si="47"/>
        <v>4447.2190000000019</v>
      </c>
      <c r="BE117" s="269">
        <f t="shared" si="47"/>
        <v>0</v>
      </c>
      <c r="BF117" s="269">
        <f t="shared" si="47"/>
        <v>0</v>
      </c>
      <c r="BG117" s="269">
        <f t="shared" si="47"/>
        <v>0</v>
      </c>
      <c r="BH117" s="269">
        <f t="shared" si="47"/>
        <v>0</v>
      </c>
      <c r="BI117" s="269">
        <f t="shared" si="47"/>
        <v>0</v>
      </c>
      <c r="BJ117" s="269">
        <f t="shared" si="47"/>
        <v>0</v>
      </c>
    </row>
    <row r="118" spans="2:62" s="182" customFormat="1" x14ac:dyDescent="0.2">
      <c r="B118" s="214">
        <v>2730</v>
      </c>
      <c r="C118" s="197" t="s">
        <v>692</v>
      </c>
      <c r="D118" s="189">
        <v>7</v>
      </c>
      <c r="E118" s="189" t="s">
        <v>156</v>
      </c>
      <c r="F118" s="196">
        <v>5687.7480000000014</v>
      </c>
      <c r="G118" s="213">
        <v>-1.494960656730594</v>
      </c>
      <c r="H118" s="194">
        <v>112</v>
      </c>
      <c r="I118" s="212">
        <v>4</v>
      </c>
      <c r="J118" s="211" t="s">
        <v>691</v>
      </c>
      <c r="K118" s="183"/>
      <c r="P118" s="214">
        <v>2660</v>
      </c>
      <c r="Q118" s="197" t="s">
        <v>126</v>
      </c>
      <c r="R118" s="237">
        <f>INDEX(א1!$C$10:$H$261,MATCH('אזורים סטטיסטיים עירוני 2008'!Q118,א1!$D$10:$D$261,0),6)</f>
        <v>5</v>
      </c>
      <c r="S118" s="275">
        <f t="shared" si="44"/>
        <v>0</v>
      </c>
      <c r="T118" s="212">
        <f t="shared" si="44"/>
        <v>0</v>
      </c>
      <c r="U118" s="274">
        <f t="shared" si="44"/>
        <v>0</v>
      </c>
      <c r="V118" s="275">
        <f t="shared" si="44"/>
        <v>0</v>
      </c>
      <c r="W118" s="212">
        <f t="shared" si="44"/>
        <v>0</v>
      </c>
      <c r="X118" s="274">
        <f t="shared" si="44"/>
        <v>0</v>
      </c>
      <c r="Y118" s="212">
        <f t="shared" si="44"/>
        <v>1</v>
      </c>
      <c r="Z118" s="212">
        <f t="shared" si="44"/>
        <v>2</v>
      </c>
      <c r="AA118" s="212">
        <f t="shared" si="44"/>
        <v>1</v>
      </c>
      <c r="AB118" s="212">
        <f t="shared" si="44"/>
        <v>0</v>
      </c>
      <c r="AC118" s="212">
        <f t="shared" si="45"/>
        <v>1</v>
      </c>
      <c r="AD118" s="212">
        <f t="shared" si="45"/>
        <v>0</v>
      </c>
      <c r="AE118" s="212">
        <f t="shared" si="45"/>
        <v>1</v>
      </c>
      <c r="AF118" s="212">
        <f t="shared" si="45"/>
        <v>0</v>
      </c>
      <c r="AG118" s="212">
        <f t="shared" si="45"/>
        <v>0</v>
      </c>
      <c r="AH118" s="212">
        <f t="shared" si="45"/>
        <v>0</v>
      </c>
      <c r="AI118" s="193">
        <f t="shared" si="45"/>
        <v>1</v>
      </c>
      <c r="AJ118" s="275">
        <f t="shared" si="45"/>
        <v>0</v>
      </c>
      <c r="AK118" s="212">
        <f t="shared" si="45"/>
        <v>0</v>
      </c>
      <c r="AL118" s="274">
        <f t="shared" si="45"/>
        <v>0</v>
      </c>
      <c r="AN118" s="214">
        <v>2660</v>
      </c>
      <c r="AO118" s="197" t="s">
        <v>126</v>
      </c>
      <c r="AP118" s="237">
        <f>INDEX(א1!$C$10:$H$261,MATCH('אזורים סטטיסטיים עירוני 2008'!AO118,א1!$D$10:$D$261,0),6)</f>
        <v>5</v>
      </c>
      <c r="AQ118" s="269">
        <f t="shared" si="46"/>
        <v>0</v>
      </c>
      <c r="AR118" s="269">
        <f t="shared" si="46"/>
        <v>0</v>
      </c>
      <c r="AS118" s="269">
        <f t="shared" si="46"/>
        <v>0</v>
      </c>
      <c r="AT118" s="269">
        <f t="shared" si="46"/>
        <v>0</v>
      </c>
      <c r="AU118" s="269">
        <f t="shared" si="46"/>
        <v>0</v>
      </c>
      <c r="AV118" s="269">
        <f t="shared" si="46"/>
        <v>0</v>
      </c>
      <c r="AW118" s="269">
        <f t="shared" si="46"/>
        <v>4375.2</v>
      </c>
      <c r="AX118" s="269">
        <f t="shared" si="46"/>
        <v>9187.7129999999997</v>
      </c>
      <c r="AY118" s="269">
        <f t="shared" si="46"/>
        <v>4400.1550000000016</v>
      </c>
      <c r="AZ118" s="269">
        <f t="shared" si="46"/>
        <v>0</v>
      </c>
      <c r="BA118" s="269">
        <f t="shared" si="47"/>
        <v>7090.3669999999993</v>
      </c>
      <c r="BB118" s="269">
        <f t="shared" si="47"/>
        <v>0</v>
      </c>
      <c r="BC118" s="269">
        <f t="shared" si="47"/>
        <v>4532.67</v>
      </c>
      <c r="BD118" s="269">
        <f t="shared" si="47"/>
        <v>0</v>
      </c>
      <c r="BE118" s="269">
        <f t="shared" si="47"/>
        <v>0</v>
      </c>
      <c r="BF118" s="269">
        <f t="shared" si="47"/>
        <v>0</v>
      </c>
      <c r="BG118" s="269">
        <f t="shared" si="47"/>
        <v>3054.0030000000011</v>
      </c>
      <c r="BH118" s="269">
        <f t="shared" si="47"/>
        <v>0</v>
      </c>
      <c r="BI118" s="269">
        <f t="shared" si="47"/>
        <v>0</v>
      </c>
      <c r="BJ118" s="269">
        <f t="shared" si="47"/>
        <v>0</v>
      </c>
    </row>
    <row r="119" spans="2:62" s="182" customFormat="1" x14ac:dyDescent="0.2">
      <c r="B119" s="214">
        <v>490</v>
      </c>
      <c r="C119" s="197" t="s">
        <v>779</v>
      </c>
      <c r="D119" s="189">
        <v>2</v>
      </c>
      <c r="E119" s="189" t="s">
        <v>84</v>
      </c>
      <c r="F119" s="196">
        <v>4877.0379999999986</v>
      </c>
      <c r="G119" s="213">
        <v>-1.4839486223349454</v>
      </c>
      <c r="H119" s="194">
        <v>113</v>
      </c>
      <c r="I119" s="212">
        <v>4</v>
      </c>
      <c r="J119" s="211" t="s">
        <v>800</v>
      </c>
      <c r="K119" s="183"/>
      <c r="P119" s="214">
        <v>1139</v>
      </c>
      <c r="Q119" s="197" t="s">
        <v>236</v>
      </c>
      <c r="R119" s="237">
        <f>INDEX(א1!$C$10:$H$261,MATCH('אזורים סטטיסטיים עירוני 2008'!Q119,א1!$D$10:$D$261,0),6)</f>
        <v>5</v>
      </c>
      <c r="S119" s="275">
        <f t="shared" si="44"/>
        <v>0</v>
      </c>
      <c r="T119" s="212">
        <f t="shared" si="44"/>
        <v>0</v>
      </c>
      <c r="U119" s="274">
        <f t="shared" si="44"/>
        <v>0</v>
      </c>
      <c r="V119" s="275">
        <f t="shared" si="44"/>
        <v>0</v>
      </c>
      <c r="W119" s="212">
        <f t="shared" si="44"/>
        <v>0</v>
      </c>
      <c r="X119" s="274">
        <f t="shared" si="44"/>
        <v>0</v>
      </c>
      <c r="Y119" s="212">
        <f t="shared" si="44"/>
        <v>0</v>
      </c>
      <c r="Z119" s="212">
        <f t="shared" si="44"/>
        <v>0</v>
      </c>
      <c r="AA119" s="212">
        <f t="shared" si="44"/>
        <v>1</v>
      </c>
      <c r="AB119" s="212">
        <f t="shared" si="44"/>
        <v>2</v>
      </c>
      <c r="AC119" s="212">
        <f t="shared" si="45"/>
        <v>2</v>
      </c>
      <c r="AD119" s="212">
        <f t="shared" si="45"/>
        <v>6</v>
      </c>
      <c r="AE119" s="212">
        <f t="shared" si="45"/>
        <v>0</v>
      </c>
      <c r="AF119" s="212">
        <f t="shared" si="45"/>
        <v>0</v>
      </c>
      <c r="AG119" s="212">
        <f t="shared" si="45"/>
        <v>1</v>
      </c>
      <c r="AH119" s="212">
        <f t="shared" si="45"/>
        <v>0</v>
      </c>
      <c r="AI119" s="193">
        <f t="shared" si="45"/>
        <v>0</v>
      </c>
      <c r="AJ119" s="275">
        <f t="shared" si="45"/>
        <v>0</v>
      </c>
      <c r="AK119" s="212">
        <f t="shared" si="45"/>
        <v>0</v>
      </c>
      <c r="AL119" s="274">
        <f t="shared" si="45"/>
        <v>0</v>
      </c>
      <c r="AN119" s="214">
        <v>1139</v>
      </c>
      <c r="AO119" s="197" t="s">
        <v>236</v>
      </c>
      <c r="AP119" s="237">
        <f>INDEX(א1!$C$10:$H$261,MATCH('אזורים סטטיסטיים עירוני 2008'!AO119,א1!$D$10:$D$261,0),6)</f>
        <v>5</v>
      </c>
      <c r="AQ119" s="269">
        <f t="shared" si="46"/>
        <v>0</v>
      </c>
      <c r="AR119" s="269">
        <f t="shared" si="46"/>
        <v>0</v>
      </c>
      <c r="AS119" s="269">
        <f t="shared" si="46"/>
        <v>0</v>
      </c>
      <c r="AT119" s="269">
        <f t="shared" si="46"/>
        <v>0</v>
      </c>
      <c r="AU119" s="269">
        <f t="shared" si="46"/>
        <v>0</v>
      </c>
      <c r="AV119" s="269">
        <f t="shared" si="46"/>
        <v>0</v>
      </c>
      <c r="AW119" s="269">
        <f t="shared" si="46"/>
        <v>0</v>
      </c>
      <c r="AX119" s="269">
        <f t="shared" si="46"/>
        <v>0</v>
      </c>
      <c r="AY119" s="269">
        <f t="shared" si="46"/>
        <v>2844.8339999999998</v>
      </c>
      <c r="AZ119" s="269">
        <f t="shared" si="46"/>
        <v>8055.871000000001</v>
      </c>
      <c r="BA119" s="269">
        <f t="shared" si="47"/>
        <v>5279.1639999999998</v>
      </c>
      <c r="BB119" s="269">
        <f t="shared" si="47"/>
        <v>23517.338</v>
      </c>
      <c r="BC119" s="269">
        <f t="shared" si="47"/>
        <v>0</v>
      </c>
      <c r="BD119" s="269">
        <f t="shared" si="47"/>
        <v>0</v>
      </c>
      <c r="BE119" s="269">
        <f t="shared" si="47"/>
        <v>2871.2479999999996</v>
      </c>
      <c r="BF119" s="269">
        <f t="shared" si="47"/>
        <v>0</v>
      </c>
      <c r="BG119" s="269">
        <f t="shared" si="47"/>
        <v>0</v>
      </c>
      <c r="BH119" s="269">
        <f t="shared" si="47"/>
        <v>0</v>
      </c>
      <c r="BI119" s="269">
        <f t="shared" si="47"/>
        <v>0</v>
      </c>
      <c r="BJ119" s="269">
        <f t="shared" si="47"/>
        <v>0</v>
      </c>
    </row>
    <row r="120" spans="2:62" s="182" customFormat="1" x14ac:dyDescent="0.2">
      <c r="B120" s="214">
        <v>7600</v>
      </c>
      <c r="C120" s="197" t="s">
        <v>552</v>
      </c>
      <c r="D120" s="189">
        <v>26</v>
      </c>
      <c r="E120" s="189" t="s">
        <v>452</v>
      </c>
      <c r="F120" s="196">
        <v>2715.2250000000013</v>
      </c>
      <c r="G120" s="213">
        <v>-1.4654276572527467</v>
      </c>
      <c r="H120" s="194">
        <v>114</v>
      </c>
      <c r="I120" s="212">
        <v>4</v>
      </c>
      <c r="J120" s="211" t="s">
        <v>551</v>
      </c>
      <c r="K120" s="183"/>
      <c r="P120" s="214">
        <v>65</v>
      </c>
      <c r="Q120" s="197" t="s">
        <v>562</v>
      </c>
      <c r="R120" s="237">
        <f>INDEX(א1!$C$10:$H$261,MATCH('אזורים סטטיסטיים עירוני 2008'!Q120,א1!$D$10:$D$261,0),6)</f>
        <v>5</v>
      </c>
      <c r="S120" s="275">
        <f t="shared" si="44"/>
        <v>0</v>
      </c>
      <c r="T120" s="212">
        <f t="shared" si="44"/>
        <v>0</v>
      </c>
      <c r="U120" s="274">
        <f t="shared" si="44"/>
        <v>0</v>
      </c>
      <c r="V120" s="275">
        <f t="shared" si="44"/>
        <v>0</v>
      </c>
      <c r="W120" s="212">
        <f t="shared" si="44"/>
        <v>0</v>
      </c>
      <c r="X120" s="274">
        <f t="shared" si="44"/>
        <v>0</v>
      </c>
      <c r="Y120" s="212">
        <f t="shared" si="44"/>
        <v>0</v>
      </c>
      <c r="Z120" s="212">
        <f t="shared" si="44"/>
        <v>0</v>
      </c>
      <c r="AA120" s="212">
        <f t="shared" si="44"/>
        <v>0</v>
      </c>
      <c r="AB120" s="212">
        <f t="shared" si="44"/>
        <v>1</v>
      </c>
      <c r="AC120" s="212">
        <f t="shared" si="45"/>
        <v>0</v>
      </c>
      <c r="AD120" s="212">
        <f t="shared" si="45"/>
        <v>0</v>
      </c>
      <c r="AE120" s="212">
        <f t="shared" si="45"/>
        <v>0</v>
      </c>
      <c r="AF120" s="212">
        <f t="shared" si="45"/>
        <v>0</v>
      </c>
      <c r="AG120" s="212">
        <f t="shared" si="45"/>
        <v>0</v>
      </c>
      <c r="AH120" s="212">
        <f t="shared" si="45"/>
        <v>0</v>
      </c>
      <c r="AI120" s="193">
        <f t="shared" si="45"/>
        <v>0</v>
      </c>
      <c r="AJ120" s="275">
        <f t="shared" si="45"/>
        <v>0</v>
      </c>
      <c r="AK120" s="212">
        <f t="shared" si="45"/>
        <v>0</v>
      </c>
      <c r="AL120" s="274">
        <f t="shared" si="45"/>
        <v>0</v>
      </c>
      <c r="AN120" s="214">
        <v>65</v>
      </c>
      <c r="AO120" s="197" t="s">
        <v>562</v>
      </c>
      <c r="AP120" s="237">
        <f>INDEX(א1!$C$10:$H$261,MATCH('אזורים סטטיסטיים עירוני 2008'!AO120,א1!$D$10:$D$261,0),6)</f>
        <v>5</v>
      </c>
      <c r="AQ120" s="269">
        <f t="shared" si="46"/>
        <v>0</v>
      </c>
      <c r="AR120" s="269">
        <f t="shared" si="46"/>
        <v>0</v>
      </c>
      <c r="AS120" s="269">
        <f t="shared" si="46"/>
        <v>0</v>
      </c>
      <c r="AT120" s="269">
        <f t="shared" si="46"/>
        <v>0</v>
      </c>
      <c r="AU120" s="269">
        <f t="shared" si="46"/>
        <v>0</v>
      </c>
      <c r="AV120" s="269">
        <f t="shared" si="46"/>
        <v>0</v>
      </c>
      <c r="AW120" s="269">
        <f t="shared" si="46"/>
        <v>0</v>
      </c>
      <c r="AX120" s="269">
        <f t="shared" si="46"/>
        <v>0</v>
      </c>
      <c r="AY120" s="269">
        <f t="shared" si="46"/>
        <v>0</v>
      </c>
      <c r="AZ120" s="269">
        <f t="shared" si="46"/>
        <v>1358.5739999999996</v>
      </c>
      <c r="BA120" s="269">
        <f t="shared" si="47"/>
        <v>0</v>
      </c>
      <c r="BB120" s="269">
        <f t="shared" si="47"/>
        <v>0</v>
      </c>
      <c r="BC120" s="269">
        <f t="shared" si="47"/>
        <v>0</v>
      </c>
      <c r="BD120" s="269">
        <f t="shared" si="47"/>
        <v>0</v>
      </c>
      <c r="BE120" s="269">
        <f t="shared" si="47"/>
        <v>0</v>
      </c>
      <c r="BF120" s="269">
        <f t="shared" si="47"/>
        <v>0</v>
      </c>
      <c r="BG120" s="269">
        <f t="shared" si="47"/>
        <v>0</v>
      </c>
      <c r="BH120" s="269">
        <f t="shared" si="47"/>
        <v>0</v>
      </c>
      <c r="BI120" s="269">
        <f t="shared" si="47"/>
        <v>0</v>
      </c>
      <c r="BJ120" s="269">
        <f t="shared" si="47"/>
        <v>0</v>
      </c>
    </row>
    <row r="121" spans="2:62" s="182" customFormat="1" x14ac:dyDescent="0.2">
      <c r="B121" s="238">
        <v>3780</v>
      </c>
      <c r="C121" s="237" t="s">
        <v>830</v>
      </c>
      <c r="D121" s="189">
        <v>7</v>
      </c>
      <c r="E121" s="236" t="s">
        <v>156</v>
      </c>
      <c r="F121" s="235">
        <v>4901.402</v>
      </c>
      <c r="G121" s="234">
        <v>-1.4622074078364731</v>
      </c>
      <c r="H121" s="233">
        <v>115</v>
      </c>
      <c r="I121" s="232">
        <v>4</v>
      </c>
      <c r="J121" s="231" t="s">
        <v>829</v>
      </c>
      <c r="K121" s="183"/>
      <c r="P121" s="214">
        <v>874</v>
      </c>
      <c r="Q121" s="197" t="s">
        <v>493</v>
      </c>
      <c r="R121" s="237">
        <f>INDEX(א1!$C$10:$H$261,MATCH('אזורים סטטיסטיים עירוני 2008'!Q121,א1!$D$10:$D$261,0),6)</f>
        <v>5</v>
      </c>
      <c r="S121" s="275">
        <f t="shared" si="44"/>
        <v>0</v>
      </c>
      <c r="T121" s="212">
        <f t="shared" si="44"/>
        <v>0</v>
      </c>
      <c r="U121" s="274">
        <f t="shared" si="44"/>
        <v>0</v>
      </c>
      <c r="V121" s="275">
        <f t="shared" si="44"/>
        <v>0</v>
      </c>
      <c r="W121" s="212">
        <f t="shared" si="44"/>
        <v>0</v>
      </c>
      <c r="X121" s="274">
        <f t="shared" si="44"/>
        <v>0</v>
      </c>
      <c r="Y121" s="212">
        <f t="shared" si="44"/>
        <v>3</v>
      </c>
      <c r="Z121" s="212">
        <f t="shared" si="44"/>
        <v>0</v>
      </c>
      <c r="AA121" s="212">
        <f t="shared" si="44"/>
        <v>1</v>
      </c>
      <c r="AB121" s="212">
        <f t="shared" si="44"/>
        <v>0</v>
      </c>
      <c r="AC121" s="212">
        <f t="shared" si="45"/>
        <v>2</v>
      </c>
      <c r="AD121" s="212">
        <f t="shared" si="45"/>
        <v>0</v>
      </c>
      <c r="AE121" s="212">
        <f t="shared" si="45"/>
        <v>0</v>
      </c>
      <c r="AF121" s="212">
        <f t="shared" si="45"/>
        <v>0</v>
      </c>
      <c r="AG121" s="212">
        <f t="shared" si="45"/>
        <v>0</v>
      </c>
      <c r="AH121" s="212">
        <f t="shared" si="45"/>
        <v>0</v>
      </c>
      <c r="AI121" s="193">
        <f t="shared" si="45"/>
        <v>0</v>
      </c>
      <c r="AJ121" s="275">
        <f t="shared" si="45"/>
        <v>0</v>
      </c>
      <c r="AK121" s="212">
        <f t="shared" si="45"/>
        <v>0</v>
      </c>
      <c r="AL121" s="274">
        <f t="shared" si="45"/>
        <v>0</v>
      </c>
      <c r="AN121" s="214">
        <v>874</v>
      </c>
      <c r="AO121" s="197" t="s">
        <v>493</v>
      </c>
      <c r="AP121" s="237">
        <f>INDEX(א1!$C$10:$H$261,MATCH('אזורים סטטיסטיים עירוני 2008'!AO121,א1!$D$10:$D$261,0),6)</f>
        <v>5</v>
      </c>
      <c r="AQ121" s="269">
        <f t="shared" si="46"/>
        <v>0</v>
      </c>
      <c r="AR121" s="269">
        <f t="shared" si="46"/>
        <v>0</v>
      </c>
      <c r="AS121" s="269">
        <f t="shared" si="46"/>
        <v>0</v>
      </c>
      <c r="AT121" s="269">
        <f t="shared" si="46"/>
        <v>0</v>
      </c>
      <c r="AU121" s="269">
        <f t="shared" si="46"/>
        <v>0</v>
      </c>
      <c r="AV121" s="269">
        <f t="shared" si="46"/>
        <v>0</v>
      </c>
      <c r="AW121" s="269">
        <f t="shared" si="46"/>
        <v>10717.707</v>
      </c>
      <c r="AX121" s="269">
        <f t="shared" si="46"/>
        <v>0</v>
      </c>
      <c r="AY121" s="269">
        <f t="shared" si="46"/>
        <v>3009.0049999999992</v>
      </c>
      <c r="AZ121" s="269">
        <f t="shared" si="46"/>
        <v>0</v>
      </c>
      <c r="BA121" s="269">
        <f t="shared" si="47"/>
        <v>9472.3109999999997</v>
      </c>
      <c r="BB121" s="269">
        <f t="shared" si="47"/>
        <v>0</v>
      </c>
      <c r="BC121" s="269">
        <f t="shared" si="47"/>
        <v>0</v>
      </c>
      <c r="BD121" s="269">
        <f t="shared" si="47"/>
        <v>0</v>
      </c>
      <c r="BE121" s="269">
        <f t="shared" si="47"/>
        <v>0</v>
      </c>
      <c r="BF121" s="269">
        <f t="shared" si="47"/>
        <v>0</v>
      </c>
      <c r="BG121" s="269">
        <f t="shared" si="47"/>
        <v>0</v>
      </c>
      <c r="BH121" s="269">
        <f t="shared" si="47"/>
        <v>0</v>
      </c>
      <c r="BI121" s="269">
        <f t="shared" si="47"/>
        <v>0</v>
      </c>
      <c r="BJ121" s="269">
        <f t="shared" si="47"/>
        <v>0</v>
      </c>
    </row>
    <row r="122" spans="2:62" s="182" customFormat="1" x14ac:dyDescent="0.2">
      <c r="B122" s="214">
        <v>538</v>
      </c>
      <c r="C122" s="197" t="s">
        <v>828</v>
      </c>
      <c r="D122" s="189">
        <v>1</v>
      </c>
      <c r="E122" s="189" t="s">
        <v>18</v>
      </c>
      <c r="F122" s="196">
        <v>5819.9280000000008</v>
      </c>
      <c r="G122" s="213">
        <v>-1.4574367503598231</v>
      </c>
      <c r="H122" s="194">
        <v>116</v>
      </c>
      <c r="I122" s="212">
        <v>4</v>
      </c>
      <c r="J122" s="211" t="s">
        <v>827</v>
      </c>
      <c r="K122" s="183"/>
      <c r="P122" s="214">
        <v>518</v>
      </c>
      <c r="Q122" s="197" t="s">
        <v>508</v>
      </c>
      <c r="R122" s="237">
        <f>INDEX(א1!$C$10:$H$261,MATCH('אזורים סטטיסטיים עירוני 2008'!Q122,א1!$D$10:$D$261,0),6)</f>
        <v>5</v>
      </c>
      <c r="S122" s="275">
        <f t="shared" si="44"/>
        <v>0</v>
      </c>
      <c r="T122" s="212">
        <f t="shared" si="44"/>
        <v>0</v>
      </c>
      <c r="U122" s="274">
        <f t="shared" si="44"/>
        <v>0</v>
      </c>
      <c r="V122" s="275">
        <f t="shared" si="44"/>
        <v>0</v>
      </c>
      <c r="W122" s="212">
        <f t="shared" si="44"/>
        <v>0</v>
      </c>
      <c r="X122" s="274">
        <f t="shared" si="44"/>
        <v>0</v>
      </c>
      <c r="Y122" s="212">
        <f t="shared" si="44"/>
        <v>0</v>
      </c>
      <c r="Z122" s="212">
        <f t="shared" si="44"/>
        <v>0</v>
      </c>
      <c r="AA122" s="212">
        <f t="shared" si="44"/>
        <v>0</v>
      </c>
      <c r="AB122" s="212">
        <f t="shared" si="44"/>
        <v>0</v>
      </c>
      <c r="AC122" s="212">
        <f t="shared" si="45"/>
        <v>1</v>
      </c>
      <c r="AD122" s="212">
        <f t="shared" si="45"/>
        <v>0</v>
      </c>
      <c r="AE122" s="212">
        <f t="shared" si="45"/>
        <v>0</v>
      </c>
      <c r="AF122" s="212">
        <f t="shared" si="45"/>
        <v>0</v>
      </c>
      <c r="AG122" s="212">
        <f t="shared" si="45"/>
        <v>0</v>
      </c>
      <c r="AH122" s="212">
        <f t="shared" si="45"/>
        <v>0</v>
      </c>
      <c r="AI122" s="193">
        <f t="shared" si="45"/>
        <v>0</v>
      </c>
      <c r="AJ122" s="275">
        <f t="shared" si="45"/>
        <v>0</v>
      </c>
      <c r="AK122" s="212">
        <f t="shared" si="45"/>
        <v>0</v>
      </c>
      <c r="AL122" s="274">
        <f t="shared" si="45"/>
        <v>0</v>
      </c>
      <c r="AN122" s="214">
        <v>518</v>
      </c>
      <c r="AO122" s="197" t="s">
        <v>508</v>
      </c>
      <c r="AP122" s="237">
        <f>INDEX(א1!$C$10:$H$261,MATCH('אזורים סטטיסטיים עירוני 2008'!AO122,א1!$D$10:$D$261,0),6)</f>
        <v>5</v>
      </c>
      <c r="AQ122" s="269">
        <f t="shared" si="46"/>
        <v>0</v>
      </c>
      <c r="AR122" s="269">
        <f t="shared" si="46"/>
        <v>0</v>
      </c>
      <c r="AS122" s="269">
        <f t="shared" si="46"/>
        <v>0</v>
      </c>
      <c r="AT122" s="269">
        <f t="shared" si="46"/>
        <v>0</v>
      </c>
      <c r="AU122" s="269">
        <f t="shared" si="46"/>
        <v>0</v>
      </c>
      <c r="AV122" s="269">
        <f t="shared" si="46"/>
        <v>0</v>
      </c>
      <c r="AW122" s="269">
        <f t="shared" si="46"/>
        <v>0</v>
      </c>
      <c r="AX122" s="269">
        <f t="shared" si="46"/>
        <v>0</v>
      </c>
      <c r="AY122" s="269">
        <f t="shared" si="46"/>
        <v>0</v>
      </c>
      <c r="AZ122" s="269">
        <f t="shared" si="46"/>
        <v>0</v>
      </c>
      <c r="BA122" s="269">
        <f t="shared" si="47"/>
        <v>2829.1440000000007</v>
      </c>
      <c r="BB122" s="269">
        <f t="shared" si="47"/>
        <v>0</v>
      </c>
      <c r="BC122" s="269">
        <f t="shared" si="47"/>
        <v>0</v>
      </c>
      <c r="BD122" s="269">
        <f t="shared" si="47"/>
        <v>0</v>
      </c>
      <c r="BE122" s="269">
        <f t="shared" si="47"/>
        <v>0</v>
      </c>
      <c r="BF122" s="269">
        <f t="shared" si="47"/>
        <v>0</v>
      </c>
      <c r="BG122" s="269">
        <f t="shared" si="47"/>
        <v>0</v>
      </c>
      <c r="BH122" s="269">
        <f t="shared" si="47"/>
        <v>0</v>
      </c>
      <c r="BI122" s="269">
        <f t="shared" si="47"/>
        <v>0</v>
      </c>
      <c r="BJ122" s="269">
        <f t="shared" si="47"/>
        <v>0</v>
      </c>
    </row>
    <row r="123" spans="2:62" s="182" customFormat="1" x14ac:dyDescent="0.2">
      <c r="B123" s="214">
        <v>4502</v>
      </c>
      <c r="C123" s="197" t="s">
        <v>826</v>
      </c>
      <c r="D123" s="189">
        <v>1</v>
      </c>
      <c r="E123" s="189" t="s">
        <v>18</v>
      </c>
      <c r="F123" s="196">
        <v>1694.55</v>
      </c>
      <c r="G123" s="213">
        <v>-1.4561450958514071</v>
      </c>
      <c r="H123" s="194">
        <v>117</v>
      </c>
      <c r="I123" s="212">
        <v>4</v>
      </c>
      <c r="J123" s="211" t="s">
        <v>825</v>
      </c>
      <c r="K123" s="183"/>
      <c r="P123" s="214">
        <v>3616</v>
      </c>
      <c r="Q123" s="197" t="s">
        <v>416</v>
      </c>
      <c r="R123" s="237">
        <f>INDEX(א1!$C$10:$H$261,MATCH('אזורים סטטיסטיים עירוני 2008'!Q123,א1!$D$10:$D$261,0),6)</f>
        <v>5</v>
      </c>
      <c r="S123" s="275">
        <f t="shared" si="44"/>
        <v>0</v>
      </c>
      <c r="T123" s="212">
        <f t="shared" si="44"/>
        <v>0</v>
      </c>
      <c r="U123" s="274">
        <f t="shared" si="44"/>
        <v>0</v>
      </c>
      <c r="V123" s="275">
        <f t="shared" si="44"/>
        <v>0</v>
      </c>
      <c r="W123" s="212">
        <f t="shared" si="44"/>
        <v>0</v>
      </c>
      <c r="X123" s="274">
        <f t="shared" si="44"/>
        <v>0</v>
      </c>
      <c r="Y123" s="212">
        <f t="shared" si="44"/>
        <v>0</v>
      </c>
      <c r="Z123" s="212">
        <f t="shared" si="44"/>
        <v>0</v>
      </c>
      <c r="AA123" s="212">
        <f t="shared" si="44"/>
        <v>1</v>
      </c>
      <c r="AB123" s="212">
        <f t="shared" si="44"/>
        <v>5</v>
      </c>
      <c r="AC123" s="212">
        <f t="shared" si="45"/>
        <v>1</v>
      </c>
      <c r="AD123" s="212">
        <f t="shared" si="45"/>
        <v>1</v>
      </c>
      <c r="AE123" s="212">
        <f t="shared" si="45"/>
        <v>0</v>
      </c>
      <c r="AF123" s="212">
        <f t="shared" si="45"/>
        <v>0</v>
      </c>
      <c r="AG123" s="212">
        <f t="shared" si="45"/>
        <v>0</v>
      </c>
      <c r="AH123" s="212">
        <f t="shared" si="45"/>
        <v>0</v>
      </c>
      <c r="AI123" s="193">
        <f t="shared" si="45"/>
        <v>0</v>
      </c>
      <c r="AJ123" s="275">
        <f t="shared" si="45"/>
        <v>0</v>
      </c>
      <c r="AK123" s="212">
        <f t="shared" si="45"/>
        <v>0</v>
      </c>
      <c r="AL123" s="274">
        <f t="shared" si="45"/>
        <v>0</v>
      </c>
      <c r="AN123" s="214">
        <v>3616</v>
      </c>
      <c r="AO123" s="197" t="s">
        <v>416</v>
      </c>
      <c r="AP123" s="237">
        <f>INDEX(א1!$C$10:$H$261,MATCH('אזורים סטטיסטיים עירוני 2008'!AO123,א1!$D$10:$D$261,0),6)</f>
        <v>5</v>
      </c>
      <c r="AQ123" s="269">
        <f t="shared" si="46"/>
        <v>0</v>
      </c>
      <c r="AR123" s="269">
        <f t="shared" si="46"/>
        <v>0</v>
      </c>
      <c r="AS123" s="269">
        <f t="shared" si="46"/>
        <v>0</v>
      </c>
      <c r="AT123" s="269">
        <f t="shared" si="46"/>
        <v>0</v>
      </c>
      <c r="AU123" s="269">
        <f t="shared" si="46"/>
        <v>0</v>
      </c>
      <c r="AV123" s="269">
        <f t="shared" si="46"/>
        <v>0</v>
      </c>
      <c r="AW123" s="269">
        <f t="shared" si="46"/>
        <v>0</v>
      </c>
      <c r="AX123" s="269">
        <f t="shared" si="46"/>
        <v>0</v>
      </c>
      <c r="AY123" s="269">
        <f t="shared" si="46"/>
        <v>4389.8940000000011</v>
      </c>
      <c r="AZ123" s="269">
        <f t="shared" si="46"/>
        <v>22382.292999999998</v>
      </c>
      <c r="BA123" s="269">
        <f t="shared" si="47"/>
        <v>3505.3889999999992</v>
      </c>
      <c r="BB123" s="269">
        <f t="shared" si="47"/>
        <v>2770.5520000000001</v>
      </c>
      <c r="BC123" s="269">
        <f t="shared" si="47"/>
        <v>0</v>
      </c>
      <c r="BD123" s="269">
        <f t="shared" si="47"/>
        <v>0</v>
      </c>
      <c r="BE123" s="269">
        <f t="shared" si="47"/>
        <v>0</v>
      </c>
      <c r="BF123" s="269">
        <f t="shared" si="47"/>
        <v>0</v>
      </c>
      <c r="BG123" s="269">
        <f t="shared" si="47"/>
        <v>0</v>
      </c>
      <c r="BH123" s="269">
        <f t="shared" si="47"/>
        <v>0</v>
      </c>
      <c r="BI123" s="269">
        <f t="shared" si="47"/>
        <v>0</v>
      </c>
      <c r="BJ123" s="269">
        <f t="shared" si="47"/>
        <v>0</v>
      </c>
    </row>
    <row r="124" spans="2:62" s="182" customFormat="1" x14ac:dyDescent="0.2">
      <c r="B124" s="238">
        <v>998</v>
      </c>
      <c r="C124" s="237" t="s">
        <v>824</v>
      </c>
      <c r="D124" s="189">
        <v>1</v>
      </c>
      <c r="E124" s="236" t="s">
        <v>18</v>
      </c>
      <c r="F124" s="235">
        <v>7436.6990000000042</v>
      </c>
      <c r="G124" s="234">
        <v>-1.4539151554751326</v>
      </c>
      <c r="H124" s="233">
        <v>118</v>
      </c>
      <c r="I124" s="232">
        <v>4</v>
      </c>
      <c r="J124" s="231" t="s">
        <v>823</v>
      </c>
      <c r="K124" s="183"/>
      <c r="P124" s="214">
        <v>3608</v>
      </c>
      <c r="Q124" s="197" t="s">
        <v>530</v>
      </c>
      <c r="R124" s="237">
        <f>INDEX(א1!$C$10:$H$261,MATCH('אזורים סטטיסטיים עירוני 2008'!Q124,א1!$D$10:$D$261,0),6)</f>
        <v>5</v>
      </c>
      <c r="S124" s="275">
        <f t="shared" si="44"/>
        <v>0</v>
      </c>
      <c r="T124" s="212">
        <f t="shared" si="44"/>
        <v>0</v>
      </c>
      <c r="U124" s="274">
        <f t="shared" si="44"/>
        <v>0</v>
      </c>
      <c r="V124" s="275">
        <f t="shared" si="44"/>
        <v>0</v>
      </c>
      <c r="W124" s="212">
        <f t="shared" si="44"/>
        <v>0</v>
      </c>
      <c r="X124" s="274">
        <f t="shared" si="44"/>
        <v>0</v>
      </c>
      <c r="Y124" s="212">
        <f t="shared" si="44"/>
        <v>0</v>
      </c>
      <c r="Z124" s="212">
        <f t="shared" si="44"/>
        <v>0</v>
      </c>
      <c r="AA124" s="212">
        <f t="shared" si="44"/>
        <v>0</v>
      </c>
      <c r="AB124" s="212">
        <f t="shared" si="44"/>
        <v>1</v>
      </c>
      <c r="AC124" s="212">
        <f t="shared" si="45"/>
        <v>0</v>
      </c>
      <c r="AD124" s="212">
        <f t="shared" si="45"/>
        <v>0</v>
      </c>
      <c r="AE124" s="212">
        <f t="shared" si="45"/>
        <v>0</v>
      </c>
      <c r="AF124" s="212">
        <f t="shared" si="45"/>
        <v>0</v>
      </c>
      <c r="AG124" s="212">
        <f t="shared" si="45"/>
        <v>0</v>
      </c>
      <c r="AH124" s="212">
        <f t="shared" si="45"/>
        <v>0</v>
      </c>
      <c r="AI124" s="193">
        <f t="shared" si="45"/>
        <v>0</v>
      </c>
      <c r="AJ124" s="275">
        <f t="shared" si="45"/>
        <v>0</v>
      </c>
      <c r="AK124" s="212">
        <f t="shared" si="45"/>
        <v>0</v>
      </c>
      <c r="AL124" s="274">
        <f t="shared" si="45"/>
        <v>0</v>
      </c>
      <c r="AN124" s="214">
        <v>3608</v>
      </c>
      <c r="AO124" s="197" t="s">
        <v>530</v>
      </c>
      <c r="AP124" s="237">
        <f>INDEX(א1!$C$10:$H$261,MATCH('אזורים סטטיסטיים עירוני 2008'!AO124,א1!$D$10:$D$261,0),6)</f>
        <v>5</v>
      </c>
      <c r="AQ124" s="269">
        <f t="shared" si="46"/>
        <v>0</v>
      </c>
      <c r="AR124" s="269">
        <f t="shared" si="46"/>
        <v>0</v>
      </c>
      <c r="AS124" s="269">
        <f t="shared" si="46"/>
        <v>0</v>
      </c>
      <c r="AT124" s="269">
        <f t="shared" si="46"/>
        <v>0</v>
      </c>
      <c r="AU124" s="269">
        <f t="shared" si="46"/>
        <v>0</v>
      </c>
      <c r="AV124" s="269">
        <f t="shared" si="46"/>
        <v>0</v>
      </c>
      <c r="AW124" s="269">
        <f t="shared" si="46"/>
        <v>0</v>
      </c>
      <c r="AX124" s="269">
        <f t="shared" si="46"/>
        <v>0</v>
      </c>
      <c r="AY124" s="269">
        <f t="shared" si="46"/>
        <v>0</v>
      </c>
      <c r="AZ124" s="269">
        <f t="shared" si="46"/>
        <v>1169.7120000000002</v>
      </c>
      <c r="BA124" s="269">
        <f t="shared" si="47"/>
        <v>0</v>
      </c>
      <c r="BB124" s="269">
        <f t="shared" si="47"/>
        <v>0</v>
      </c>
      <c r="BC124" s="269">
        <f t="shared" si="47"/>
        <v>0</v>
      </c>
      <c r="BD124" s="269">
        <f t="shared" si="47"/>
        <v>0</v>
      </c>
      <c r="BE124" s="269">
        <f t="shared" si="47"/>
        <v>0</v>
      </c>
      <c r="BF124" s="269">
        <f t="shared" si="47"/>
        <v>0</v>
      </c>
      <c r="BG124" s="269">
        <f t="shared" si="47"/>
        <v>0</v>
      </c>
      <c r="BH124" s="269">
        <f t="shared" si="47"/>
        <v>0</v>
      </c>
      <c r="BI124" s="269">
        <f t="shared" si="47"/>
        <v>0</v>
      </c>
      <c r="BJ124" s="269">
        <f t="shared" si="47"/>
        <v>0</v>
      </c>
    </row>
    <row r="125" spans="2:62" s="182" customFormat="1" x14ac:dyDescent="0.2">
      <c r="B125" s="214">
        <v>3000</v>
      </c>
      <c r="C125" s="197" t="s">
        <v>39</v>
      </c>
      <c r="D125" s="189">
        <v>411</v>
      </c>
      <c r="E125" s="189" t="s">
        <v>137</v>
      </c>
      <c r="F125" s="196">
        <v>4868.9930000000004</v>
      </c>
      <c r="G125" s="213">
        <v>-1.4532287474059453</v>
      </c>
      <c r="H125" s="194">
        <v>119</v>
      </c>
      <c r="I125" s="212">
        <v>4</v>
      </c>
      <c r="J125" s="211" t="s">
        <v>37</v>
      </c>
      <c r="K125" s="183"/>
      <c r="P125" s="214">
        <v>1063</v>
      </c>
      <c r="Q125" s="197" t="s">
        <v>451</v>
      </c>
      <c r="R125" s="237">
        <f>INDEX(א1!$C$10:$H$261,MATCH('אזורים סטטיסטיים עירוני 2008'!Q125,א1!$D$10:$D$261,0),6)</f>
        <v>5</v>
      </c>
      <c r="S125" s="275">
        <f t="shared" si="44"/>
        <v>0</v>
      </c>
      <c r="T125" s="212">
        <f t="shared" si="44"/>
        <v>0</v>
      </c>
      <c r="U125" s="274">
        <f t="shared" si="44"/>
        <v>0</v>
      </c>
      <c r="V125" s="275">
        <f t="shared" si="44"/>
        <v>0</v>
      </c>
      <c r="W125" s="212">
        <f t="shared" si="44"/>
        <v>0</v>
      </c>
      <c r="X125" s="274">
        <f t="shared" si="44"/>
        <v>0</v>
      </c>
      <c r="Y125" s="212">
        <f t="shared" si="44"/>
        <v>2</v>
      </c>
      <c r="Z125" s="212">
        <f t="shared" si="44"/>
        <v>0</v>
      </c>
      <c r="AA125" s="212">
        <f t="shared" si="44"/>
        <v>1</v>
      </c>
      <c r="AB125" s="212">
        <f t="shared" si="44"/>
        <v>1</v>
      </c>
      <c r="AC125" s="212">
        <f t="shared" si="45"/>
        <v>1</v>
      </c>
      <c r="AD125" s="212">
        <f t="shared" si="45"/>
        <v>0</v>
      </c>
      <c r="AE125" s="212">
        <f t="shared" si="45"/>
        <v>0</v>
      </c>
      <c r="AF125" s="212">
        <f t="shared" si="45"/>
        <v>0</v>
      </c>
      <c r="AG125" s="212">
        <f t="shared" si="45"/>
        <v>0</v>
      </c>
      <c r="AH125" s="212">
        <f t="shared" si="45"/>
        <v>0</v>
      </c>
      <c r="AI125" s="193">
        <f t="shared" si="45"/>
        <v>0</v>
      </c>
      <c r="AJ125" s="275">
        <f t="shared" si="45"/>
        <v>0</v>
      </c>
      <c r="AK125" s="212">
        <f t="shared" si="45"/>
        <v>0</v>
      </c>
      <c r="AL125" s="274">
        <f t="shared" si="45"/>
        <v>0</v>
      </c>
      <c r="AN125" s="214">
        <v>1063</v>
      </c>
      <c r="AO125" s="197" t="s">
        <v>451</v>
      </c>
      <c r="AP125" s="237">
        <f>INDEX(א1!$C$10:$H$261,MATCH('אזורים סטטיסטיים עירוני 2008'!AO125,א1!$D$10:$D$261,0),6)</f>
        <v>5</v>
      </c>
      <c r="AQ125" s="269">
        <f t="shared" si="46"/>
        <v>0</v>
      </c>
      <c r="AR125" s="269">
        <f t="shared" si="46"/>
        <v>0</v>
      </c>
      <c r="AS125" s="269">
        <f t="shared" si="46"/>
        <v>0</v>
      </c>
      <c r="AT125" s="269">
        <f t="shared" si="46"/>
        <v>0</v>
      </c>
      <c r="AU125" s="269">
        <f t="shared" si="46"/>
        <v>0</v>
      </c>
      <c r="AV125" s="269">
        <f t="shared" si="46"/>
        <v>0</v>
      </c>
      <c r="AW125" s="269">
        <f t="shared" si="46"/>
        <v>7381.6880000000001</v>
      </c>
      <c r="AX125" s="269">
        <f t="shared" si="46"/>
        <v>0</v>
      </c>
      <c r="AY125" s="269">
        <f t="shared" si="46"/>
        <v>4226.2150000000011</v>
      </c>
      <c r="AZ125" s="269">
        <f t="shared" si="46"/>
        <v>4697.2569999999987</v>
      </c>
      <c r="BA125" s="269">
        <f t="shared" si="47"/>
        <v>3691.8390000000022</v>
      </c>
      <c r="BB125" s="269">
        <f t="shared" si="47"/>
        <v>0</v>
      </c>
      <c r="BC125" s="269">
        <f t="shared" si="47"/>
        <v>0</v>
      </c>
      <c r="BD125" s="269">
        <f t="shared" si="47"/>
        <v>0</v>
      </c>
      <c r="BE125" s="269">
        <f t="shared" si="47"/>
        <v>0</v>
      </c>
      <c r="BF125" s="269">
        <f t="shared" si="47"/>
        <v>0</v>
      </c>
      <c r="BG125" s="269">
        <f t="shared" si="47"/>
        <v>0</v>
      </c>
      <c r="BH125" s="269">
        <f t="shared" si="47"/>
        <v>0</v>
      </c>
      <c r="BI125" s="269">
        <f t="shared" si="47"/>
        <v>0</v>
      </c>
      <c r="BJ125" s="269">
        <f t="shared" si="47"/>
        <v>0</v>
      </c>
    </row>
    <row r="126" spans="2:62" s="182" customFormat="1" x14ac:dyDescent="0.2">
      <c r="B126" s="214">
        <v>6100</v>
      </c>
      <c r="C126" s="197" t="s">
        <v>459</v>
      </c>
      <c r="D126" s="189">
        <v>322</v>
      </c>
      <c r="E126" s="189" t="s">
        <v>367</v>
      </c>
      <c r="F126" s="196">
        <v>5588.5350000000026</v>
      </c>
      <c r="G126" s="213">
        <v>-1.4506238554529525</v>
      </c>
      <c r="H126" s="194">
        <v>120</v>
      </c>
      <c r="I126" s="212">
        <v>4</v>
      </c>
      <c r="J126" s="211" t="s">
        <v>458</v>
      </c>
      <c r="K126" s="183"/>
      <c r="P126" s="214">
        <v>9100</v>
      </c>
      <c r="Q126" s="197" t="s">
        <v>337</v>
      </c>
      <c r="R126" s="237">
        <f>INDEX(א1!$C$10:$H$261,MATCH('אזורים סטטיסטיים עירוני 2008'!Q126,א1!$D$10:$D$261,0),6)</f>
        <v>5</v>
      </c>
      <c r="S126" s="275">
        <f t="shared" ref="S126:AB135" si="48">COUNTIFS($I$7:$I$1622,S$5,$B$7:$B$1622,$P126)</f>
        <v>0</v>
      </c>
      <c r="T126" s="212">
        <f t="shared" si="48"/>
        <v>0</v>
      </c>
      <c r="U126" s="274">
        <f t="shared" si="48"/>
        <v>0</v>
      </c>
      <c r="V126" s="275">
        <f t="shared" si="48"/>
        <v>0</v>
      </c>
      <c r="W126" s="212">
        <f t="shared" si="48"/>
        <v>0</v>
      </c>
      <c r="X126" s="274">
        <f t="shared" si="48"/>
        <v>1</v>
      </c>
      <c r="Y126" s="212">
        <f t="shared" si="48"/>
        <v>1</v>
      </c>
      <c r="Z126" s="212">
        <f t="shared" si="48"/>
        <v>0</v>
      </c>
      <c r="AA126" s="212">
        <f t="shared" si="48"/>
        <v>0</v>
      </c>
      <c r="AB126" s="212">
        <f t="shared" si="48"/>
        <v>2</v>
      </c>
      <c r="AC126" s="212">
        <f t="shared" ref="AC126:AL135" si="49">COUNTIFS($I$7:$I$1622,AC$5,$B$7:$B$1622,$P126)</f>
        <v>1</v>
      </c>
      <c r="AD126" s="212">
        <f t="shared" si="49"/>
        <v>6</v>
      </c>
      <c r="AE126" s="212">
        <f t="shared" si="49"/>
        <v>1</v>
      </c>
      <c r="AF126" s="212">
        <f t="shared" si="49"/>
        <v>0</v>
      </c>
      <c r="AG126" s="212">
        <f t="shared" si="49"/>
        <v>0</v>
      </c>
      <c r="AH126" s="212">
        <f t="shared" si="49"/>
        <v>0</v>
      </c>
      <c r="AI126" s="193">
        <f t="shared" si="49"/>
        <v>0</v>
      </c>
      <c r="AJ126" s="275">
        <f t="shared" si="49"/>
        <v>0</v>
      </c>
      <c r="AK126" s="212">
        <f t="shared" si="49"/>
        <v>0</v>
      </c>
      <c r="AL126" s="274">
        <f t="shared" si="49"/>
        <v>0</v>
      </c>
      <c r="AN126" s="214">
        <v>9100</v>
      </c>
      <c r="AO126" s="197" t="s">
        <v>337</v>
      </c>
      <c r="AP126" s="237">
        <f>INDEX(א1!$C$10:$H$261,MATCH('אזורים סטטיסטיים עירוני 2008'!AO126,א1!$D$10:$D$261,0),6)</f>
        <v>5</v>
      </c>
      <c r="AQ126" s="269">
        <f t="shared" ref="AQ126:AZ135" si="50">SUMIFS($F$7:$F$1622,$I$7:$I$1622,AQ$5,$B$7:$B$1622,$P126)</f>
        <v>0</v>
      </c>
      <c r="AR126" s="269">
        <f t="shared" si="50"/>
        <v>0</v>
      </c>
      <c r="AS126" s="269">
        <f t="shared" si="50"/>
        <v>0</v>
      </c>
      <c r="AT126" s="269">
        <f t="shared" si="50"/>
        <v>0</v>
      </c>
      <c r="AU126" s="269">
        <f t="shared" si="50"/>
        <v>0</v>
      </c>
      <c r="AV126" s="269">
        <f t="shared" si="50"/>
        <v>2689.697999999999</v>
      </c>
      <c r="AW126" s="269">
        <f t="shared" si="50"/>
        <v>6398.1660000000002</v>
      </c>
      <c r="AX126" s="269">
        <f t="shared" si="50"/>
        <v>0</v>
      </c>
      <c r="AY126" s="269">
        <f t="shared" si="50"/>
        <v>0</v>
      </c>
      <c r="AZ126" s="269">
        <f t="shared" si="50"/>
        <v>8249.7309999999998</v>
      </c>
      <c r="BA126" s="269">
        <f t="shared" ref="BA126:BJ135" si="51">SUMIFS($F$7:$F$1622,$I$7:$I$1622,BA$5,$B$7:$B$1622,$P126)</f>
        <v>5168.4170000000031</v>
      </c>
      <c r="BB126" s="269">
        <f t="shared" si="51"/>
        <v>23346.755000000005</v>
      </c>
      <c r="BC126" s="269">
        <f t="shared" si="51"/>
        <v>3947.7630000000004</v>
      </c>
      <c r="BD126" s="269">
        <f t="shared" si="51"/>
        <v>0</v>
      </c>
      <c r="BE126" s="269">
        <f t="shared" si="51"/>
        <v>0</v>
      </c>
      <c r="BF126" s="269">
        <f t="shared" si="51"/>
        <v>0</v>
      </c>
      <c r="BG126" s="269">
        <f t="shared" si="51"/>
        <v>0</v>
      </c>
      <c r="BH126" s="269">
        <f t="shared" si="51"/>
        <v>0</v>
      </c>
      <c r="BI126" s="269">
        <f t="shared" si="51"/>
        <v>0</v>
      </c>
      <c r="BJ126" s="269">
        <f t="shared" si="51"/>
        <v>0</v>
      </c>
    </row>
    <row r="127" spans="2:62" s="182" customFormat="1" x14ac:dyDescent="0.2">
      <c r="B127" s="214">
        <v>537</v>
      </c>
      <c r="C127" s="197" t="s">
        <v>786</v>
      </c>
      <c r="D127" s="189">
        <v>1</v>
      </c>
      <c r="E127" s="189" t="s">
        <v>18</v>
      </c>
      <c r="F127" s="196">
        <v>3082.3830000000016</v>
      </c>
      <c r="G127" s="213">
        <v>-1.4505202666677057</v>
      </c>
      <c r="H127" s="194">
        <v>121</v>
      </c>
      <c r="I127" s="212">
        <v>4</v>
      </c>
      <c r="J127" s="211" t="s">
        <v>785</v>
      </c>
      <c r="K127" s="183"/>
      <c r="P127" s="214">
        <v>1061</v>
      </c>
      <c r="Q127" s="197" t="s">
        <v>418</v>
      </c>
      <c r="R127" s="237">
        <f>INDEX(א1!$C$10:$H$261,MATCH('אזורים סטטיסטיים עירוני 2008'!Q127,א1!$D$10:$D$261,0),6)</f>
        <v>5</v>
      </c>
      <c r="S127" s="275">
        <f t="shared" si="48"/>
        <v>0</v>
      </c>
      <c r="T127" s="212">
        <f t="shared" si="48"/>
        <v>0</v>
      </c>
      <c r="U127" s="274">
        <f t="shared" si="48"/>
        <v>0</v>
      </c>
      <c r="V127" s="275">
        <f t="shared" si="48"/>
        <v>0</v>
      </c>
      <c r="W127" s="212">
        <f t="shared" si="48"/>
        <v>0</v>
      </c>
      <c r="X127" s="274">
        <f t="shared" si="48"/>
        <v>0</v>
      </c>
      <c r="Y127" s="212">
        <f t="shared" si="48"/>
        <v>2</v>
      </c>
      <c r="Z127" s="212">
        <f t="shared" si="48"/>
        <v>2</v>
      </c>
      <c r="AA127" s="212">
        <f t="shared" si="48"/>
        <v>2</v>
      </c>
      <c r="AB127" s="212">
        <f t="shared" si="48"/>
        <v>2</v>
      </c>
      <c r="AC127" s="212">
        <f t="shared" si="49"/>
        <v>2</v>
      </c>
      <c r="AD127" s="212">
        <f t="shared" si="49"/>
        <v>2</v>
      </c>
      <c r="AE127" s="212">
        <f t="shared" si="49"/>
        <v>0</v>
      </c>
      <c r="AF127" s="212">
        <f t="shared" si="49"/>
        <v>0</v>
      </c>
      <c r="AG127" s="212">
        <f t="shared" si="49"/>
        <v>0</v>
      </c>
      <c r="AH127" s="212">
        <f t="shared" si="49"/>
        <v>0</v>
      </c>
      <c r="AI127" s="193">
        <f t="shared" si="49"/>
        <v>0</v>
      </c>
      <c r="AJ127" s="275">
        <f t="shared" si="49"/>
        <v>0</v>
      </c>
      <c r="AK127" s="212">
        <f t="shared" si="49"/>
        <v>0</v>
      </c>
      <c r="AL127" s="274">
        <f t="shared" si="49"/>
        <v>0</v>
      </c>
      <c r="AN127" s="214">
        <v>1061</v>
      </c>
      <c r="AO127" s="197" t="s">
        <v>418</v>
      </c>
      <c r="AP127" s="237">
        <f>INDEX(א1!$C$10:$H$261,MATCH('אזורים סטטיסטיים עירוני 2008'!AO127,א1!$D$10:$D$261,0),6)</f>
        <v>5</v>
      </c>
      <c r="AQ127" s="269">
        <f t="shared" si="50"/>
        <v>0</v>
      </c>
      <c r="AR127" s="269">
        <f t="shared" si="50"/>
        <v>0</v>
      </c>
      <c r="AS127" s="269">
        <f t="shared" si="50"/>
        <v>0</v>
      </c>
      <c r="AT127" s="269">
        <f t="shared" si="50"/>
        <v>0</v>
      </c>
      <c r="AU127" s="269">
        <f t="shared" si="50"/>
        <v>0</v>
      </c>
      <c r="AV127" s="269">
        <f t="shared" si="50"/>
        <v>0</v>
      </c>
      <c r="AW127" s="269">
        <f t="shared" si="50"/>
        <v>5021.9280000000008</v>
      </c>
      <c r="AX127" s="269">
        <f t="shared" si="50"/>
        <v>7746.8969999999981</v>
      </c>
      <c r="AY127" s="269">
        <f t="shared" si="50"/>
        <v>8098.8319999999985</v>
      </c>
      <c r="AZ127" s="269">
        <f t="shared" si="50"/>
        <v>5554.8679999999995</v>
      </c>
      <c r="BA127" s="269">
        <f t="shared" si="51"/>
        <v>9326.1489999999994</v>
      </c>
      <c r="BB127" s="269">
        <f t="shared" si="51"/>
        <v>4875.0730000000003</v>
      </c>
      <c r="BC127" s="269">
        <f t="shared" si="51"/>
        <v>0</v>
      </c>
      <c r="BD127" s="269">
        <f t="shared" si="51"/>
        <v>0</v>
      </c>
      <c r="BE127" s="269">
        <f t="shared" si="51"/>
        <v>0</v>
      </c>
      <c r="BF127" s="269">
        <f t="shared" si="51"/>
        <v>0</v>
      </c>
      <c r="BG127" s="269">
        <f t="shared" si="51"/>
        <v>0</v>
      </c>
      <c r="BH127" s="269">
        <f t="shared" si="51"/>
        <v>0</v>
      </c>
      <c r="BI127" s="269">
        <f t="shared" si="51"/>
        <v>0</v>
      </c>
      <c r="BJ127" s="269">
        <f t="shared" si="51"/>
        <v>0</v>
      </c>
    </row>
    <row r="128" spans="2:62" s="182" customFormat="1" x14ac:dyDescent="0.2">
      <c r="B128" s="214">
        <v>502</v>
      </c>
      <c r="C128" s="197" t="s">
        <v>736</v>
      </c>
      <c r="D128" s="189">
        <v>2</v>
      </c>
      <c r="E128" s="189" t="s">
        <v>84</v>
      </c>
      <c r="F128" s="196">
        <v>5185.7730000000001</v>
      </c>
      <c r="G128" s="213">
        <v>-1.4483839268512029</v>
      </c>
      <c r="H128" s="194">
        <v>122</v>
      </c>
      <c r="I128" s="212">
        <v>4</v>
      </c>
      <c r="J128" s="211" t="s">
        <v>735</v>
      </c>
      <c r="K128" s="183"/>
      <c r="P128" s="214">
        <v>7400</v>
      </c>
      <c r="Q128" s="197" t="s">
        <v>195</v>
      </c>
      <c r="R128" s="237">
        <f>INDEX(א1!$C$10:$H$261,MATCH('אזורים סטטיסטיים עירוני 2008'!Q128,א1!$D$10:$D$261,0),6)</f>
        <v>5</v>
      </c>
      <c r="S128" s="275">
        <f t="shared" si="48"/>
        <v>0</v>
      </c>
      <c r="T128" s="212">
        <f t="shared" si="48"/>
        <v>0</v>
      </c>
      <c r="U128" s="274">
        <f t="shared" si="48"/>
        <v>0</v>
      </c>
      <c r="V128" s="275">
        <f t="shared" si="48"/>
        <v>1</v>
      </c>
      <c r="W128" s="212">
        <f t="shared" si="48"/>
        <v>0</v>
      </c>
      <c r="X128" s="274">
        <f t="shared" si="48"/>
        <v>3</v>
      </c>
      <c r="Y128" s="212">
        <f t="shared" si="48"/>
        <v>3</v>
      </c>
      <c r="Z128" s="212">
        <f t="shared" si="48"/>
        <v>2</v>
      </c>
      <c r="AA128" s="212">
        <f t="shared" si="48"/>
        <v>5</v>
      </c>
      <c r="AB128" s="212">
        <f t="shared" si="48"/>
        <v>6</v>
      </c>
      <c r="AC128" s="212">
        <f t="shared" si="49"/>
        <v>14</v>
      </c>
      <c r="AD128" s="212">
        <f t="shared" si="49"/>
        <v>1</v>
      </c>
      <c r="AE128" s="212">
        <f t="shared" si="49"/>
        <v>4</v>
      </c>
      <c r="AF128" s="212">
        <f t="shared" si="49"/>
        <v>2</v>
      </c>
      <c r="AG128" s="212">
        <f t="shared" si="49"/>
        <v>2</v>
      </c>
      <c r="AH128" s="212">
        <f t="shared" si="49"/>
        <v>1</v>
      </c>
      <c r="AI128" s="193">
        <f t="shared" si="49"/>
        <v>0</v>
      </c>
      <c r="AJ128" s="275">
        <f t="shared" si="49"/>
        <v>0</v>
      </c>
      <c r="AK128" s="212">
        <f t="shared" si="49"/>
        <v>0</v>
      </c>
      <c r="AL128" s="274">
        <f t="shared" si="49"/>
        <v>0</v>
      </c>
      <c r="AN128" s="214">
        <v>7400</v>
      </c>
      <c r="AO128" s="197" t="s">
        <v>195</v>
      </c>
      <c r="AP128" s="237">
        <f>INDEX(א1!$C$10:$H$261,MATCH('אזורים סטטיסטיים עירוני 2008'!AO128,א1!$D$10:$D$261,0),6)</f>
        <v>5</v>
      </c>
      <c r="AQ128" s="269">
        <f t="shared" si="50"/>
        <v>0</v>
      </c>
      <c r="AR128" s="269">
        <f t="shared" si="50"/>
        <v>0</v>
      </c>
      <c r="AS128" s="269">
        <f t="shared" si="50"/>
        <v>0</v>
      </c>
      <c r="AT128" s="269">
        <f t="shared" si="50"/>
        <v>3963.3659999999995</v>
      </c>
      <c r="AU128" s="269">
        <f t="shared" si="50"/>
        <v>0</v>
      </c>
      <c r="AV128" s="269">
        <f t="shared" si="50"/>
        <v>14765.970999999996</v>
      </c>
      <c r="AW128" s="269">
        <f t="shared" si="50"/>
        <v>13454.098999999998</v>
      </c>
      <c r="AX128" s="269">
        <f t="shared" si="50"/>
        <v>6536.6459999999997</v>
      </c>
      <c r="AY128" s="269">
        <f t="shared" si="50"/>
        <v>20383.509999999998</v>
      </c>
      <c r="AZ128" s="269">
        <f t="shared" si="50"/>
        <v>23901.309000000005</v>
      </c>
      <c r="BA128" s="269">
        <f t="shared" si="51"/>
        <v>49091.021000000008</v>
      </c>
      <c r="BB128" s="269">
        <f t="shared" si="51"/>
        <v>4252.3730000000014</v>
      </c>
      <c r="BC128" s="269">
        <f t="shared" si="51"/>
        <v>14480.223</v>
      </c>
      <c r="BD128" s="269">
        <f t="shared" si="51"/>
        <v>14113.914999999986</v>
      </c>
      <c r="BE128" s="269">
        <f t="shared" si="51"/>
        <v>6234.1489999999994</v>
      </c>
      <c r="BF128" s="269">
        <f t="shared" si="51"/>
        <v>4283.4289999999992</v>
      </c>
      <c r="BG128" s="269">
        <f t="shared" si="51"/>
        <v>0</v>
      </c>
      <c r="BH128" s="269">
        <f t="shared" si="51"/>
        <v>0</v>
      </c>
      <c r="BI128" s="269">
        <f t="shared" si="51"/>
        <v>0</v>
      </c>
      <c r="BJ128" s="269">
        <f t="shared" si="51"/>
        <v>0</v>
      </c>
    </row>
    <row r="129" spans="2:62" s="182" customFormat="1" x14ac:dyDescent="0.2">
      <c r="B129" s="214">
        <v>522</v>
      </c>
      <c r="C129" s="197" t="s">
        <v>822</v>
      </c>
      <c r="D129" s="189">
        <v>3</v>
      </c>
      <c r="E129" s="189" t="s">
        <v>87</v>
      </c>
      <c r="F129" s="196">
        <v>2745.286000000001</v>
      </c>
      <c r="G129" s="213">
        <v>-1.4426119825995225</v>
      </c>
      <c r="H129" s="194">
        <v>123</v>
      </c>
      <c r="I129" s="212">
        <v>4</v>
      </c>
      <c r="J129" s="211" t="s">
        <v>821</v>
      </c>
      <c r="K129" s="183"/>
      <c r="P129" s="214">
        <v>7700</v>
      </c>
      <c r="Q129" s="197" t="s">
        <v>431</v>
      </c>
      <c r="R129" s="237">
        <f>INDEX(א1!$C$10:$H$261,MATCH('אזורים סטטיסטיים עירוני 2008'!Q129,א1!$D$10:$D$261,0),6)</f>
        <v>5</v>
      </c>
      <c r="S129" s="275">
        <f t="shared" si="48"/>
        <v>0</v>
      </c>
      <c r="T129" s="212">
        <f t="shared" si="48"/>
        <v>0</v>
      </c>
      <c r="U129" s="274">
        <f t="shared" si="48"/>
        <v>0</v>
      </c>
      <c r="V129" s="275">
        <f t="shared" si="48"/>
        <v>0</v>
      </c>
      <c r="W129" s="212">
        <f t="shared" si="48"/>
        <v>1</v>
      </c>
      <c r="X129" s="274">
        <f t="shared" si="48"/>
        <v>1</v>
      </c>
      <c r="Y129" s="212">
        <f t="shared" si="48"/>
        <v>0</v>
      </c>
      <c r="Z129" s="212">
        <f t="shared" si="48"/>
        <v>1</v>
      </c>
      <c r="AA129" s="212">
        <f t="shared" si="48"/>
        <v>2</v>
      </c>
      <c r="AB129" s="212">
        <f t="shared" si="48"/>
        <v>1</v>
      </c>
      <c r="AC129" s="212">
        <f t="shared" si="49"/>
        <v>3</v>
      </c>
      <c r="AD129" s="212">
        <f t="shared" si="49"/>
        <v>1</v>
      </c>
      <c r="AE129" s="212">
        <f t="shared" si="49"/>
        <v>0</v>
      </c>
      <c r="AF129" s="212">
        <f t="shared" si="49"/>
        <v>0</v>
      </c>
      <c r="AG129" s="212">
        <f t="shared" si="49"/>
        <v>0</v>
      </c>
      <c r="AH129" s="212">
        <f t="shared" si="49"/>
        <v>0</v>
      </c>
      <c r="AI129" s="193">
        <f t="shared" si="49"/>
        <v>0</v>
      </c>
      <c r="AJ129" s="275">
        <f t="shared" si="49"/>
        <v>0</v>
      </c>
      <c r="AK129" s="212">
        <f t="shared" si="49"/>
        <v>0</v>
      </c>
      <c r="AL129" s="274">
        <f t="shared" si="49"/>
        <v>0</v>
      </c>
      <c r="AN129" s="214">
        <v>7700</v>
      </c>
      <c r="AO129" s="197" t="s">
        <v>431</v>
      </c>
      <c r="AP129" s="237">
        <f>INDEX(א1!$C$10:$H$261,MATCH('אזורים סטטיסטיים עירוני 2008'!AO129,א1!$D$10:$D$261,0),6)</f>
        <v>5</v>
      </c>
      <c r="AQ129" s="269">
        <f t="shared" si="50"/>
        <v>0</v>
      </c>
      <c r="AR129" s="269">
        <f t="shared" si="50"/>
        <v>0</v>
      </c>
      <c r="AS129" s="269">
        <f t="shared" si="50"/>
        <v>0</v>
      </c>
      <c r="AT129" s="269">
        <f t="shared" si="50"/>
        <v>0</v>
      </c>
      <c r="AU129" s="269">
        <f t="shared" si="50"/>
        <v>3542.7080000000005</v>
      </c>
      <c r="AV129" s="269">
        <f t="shared" si="50"/>
        <v>3636.088999999999</v>
      </c>
      <c r="AW129" s="269">
        <f t="shared" si="50"/>
        <v>0</v>
      </c>
      <c r="AX129" s="269">
        <f t="shared" si="50"/>
        <v>3697.0529999999985</v>
      </c>
      <c r="AY129" s="269">
        <f t="shared" si="50"/>
        <v>8497.59</v>
      </c>
      <c r="AZ129" s="269">
        <f t="shared" si="50"/>
        <v>5530.8409999999976</v>
      </c>
      <c r="BA129" s="269">
        <f t="shared" si="51"/>
        <v>10807.153999999997</v>
      </c>
      <c r="BB129" s="269">
        <f t="shared" si="51"/>
        <v>3218.7260000000019</v>
      </c>
      <c r="BC129" s="269">
        <f t="shared" si="51"/>
        <v>0</v>
      </c>
      <c r="BD129" s="269">
        <f t="shared" si="51"/>
        <v>0</v>
      </c>
      <c r="BE129" s="269">
        <f t="shared" si="51"/>
        <v>0</v>
      </c>
      <c r="BF129" s="269">
        <f t="shared" si="51"/>
        <v>0</v>
      </c>
      <c r="BG129" s="269">
        <f t="shared" si="51"/>
        <v>0</v>
      </c>
      <c r="BH129" s="269">
        <f t="shared" si="51"/>
        <v>0</v>
      </c>
      <c r="BI129" s="269">
        <f t="shared" si="51"/>
        <v>0</v>
      </c>
      <c r="BJ129" s="269">
        <f t="shared" si="51"/>
        <v>0</v>
      </c>
    </row>
    <row r="130" spans="2:62" s="182" customFormat="1" x14ac:dyDescent="0.2">
      <c r="B130" s="214">
        <v>8800</v>
      </c>
      <c r="C130" s="197" t="s">
        <v>634</v>
      </c>
      <c r="D130" s="189">
        <v>2</v>
      </c>
      <c r="E130" s="189" t="s">
        <v>84</v>
      </c>
      <c r="F130" s="196">
        <v>4966.2039999999952</v>
      </c>
      <c r="G130" s="213">
        <v>-1.438677683144467</v>
      </c>
      <c r="H130" s="194">
        <v>124</v>
      </c>
      <c r="I130" s="212">
        <v>4</v>
      </c>
      <c r="J130" s="211" t="s">
        <v>633</v>
      </c>
      <c r="K130" s="183"/>
      <c r="P130" s="214">
        <v>2560</v>
      </c>
      <c r="Q130" s="197" t="s">
        <v>347</v>
      </c>
      <c r="R130" s="237">
        <f>INDEX(א1!$C$10:$H$261,MATCH('אזורים סטטיסטיים עירוני 2008'!Q130,א1!$D$10:$D$261,0),6)</f>
        <v>5</v>
      </c>
      <c r="S130" s="275">
        <f t="shared" si="48"/>
        <v>0</v>
      </c>
      <c r="T130" s="212">
        <f t="shared" si="48"/>
        <v>0</v>
      </c>
      <c r="U130" s="274">
        <f t="shared" si="48"/>
        <v>0</v>
      </c>
      <c r="V130" s="275">
        <f t="shared" si="48"/>
        <v>0</v>
      </c>
      <c r="W130" s="212">
        <f t="shared" si="48"/>
        <v>0</v>
      </c>
      <c r="X130" s="274">
        <f t="shared" si="48"/>
        <v>0</v>
      </c>
      <c r="Y130" s="212">
        <f t="shared" si="48"/>
        <v>0</v>
      </c>
      <c r="Z130" s="212">
        <f t="shared" si="48"/>
        <v>1</v>
      </c>
      <c r="AA130" s="212">
        <f t="shared" si="48"/>
        <v>2</v>
      </c>
      <c r="AB130" s="212">
        <f t="shared" si="48"/>
        <v>0</v>
      </c>
      <c r="AC130" s="212">
        <f t="shared" si="49"/>
        <v>0</v>
      </c>
      <c r="AD130" s="212">
        <f t="shared" si="49"/>
        <v>1</v>
      </c>
      <c r="AE130" s="212">
        <f t="shared" si="49"/>
        <v>1</v>
      </c>
      <c r="AF130" s="212">
        <f t="shared" si="49"/>
        <v>0</v>
      </c>
      <c r="AG130" s="212">
        <f t="shared" si="49"/>
        <v>0</v>
      </c>
      <c r="AH130" s="212">
        <f t="shared" si="49"/>
        <v>0</v>
      </c>
      <c r="AI130" s="193">
        <f t="shared" si="49"/>
        <v>0</v>
      </c>
      <c r="AJ130" s="275">
        <f t="shared" si="49"/>
        <v>0</v>
      </c>
      <c r="AK130" s="212">
        <f t="shared" si="49"/>
        <v>0</v>
      </c>
      <c r="AL130" s="274">
        <f t="shared" si="49"/>
        <v>0</v>
      </c>
      <c r="AN130" s="214">
        <v>2560</v>
      </c>
      <c r="AO130" s="197" t="s">
        <v>347</v>
      </c>
      <c r="AP130" s="237">
        <f>INDEX(א1!$C$10:$H$261,MATCH('אזורים סטטיסטיים עירוני 2008'!AO130,א1!$D$10:$D$261,0),6)</f>
        <v>5</v>
      </c>
      <c r="AQ130" s="269">
        <f t="shared" si="50"/>
        <v>0</v>
      </c>
      <c r="AR130" s="269">
        <f t="shared" si="50"/>
        <v>0</v>
      </c>
      <c r="AS130" s="269">
        <f t="shared" si="50"/>
        <v>0</v>
      </c>
      <c r="AT130" s="269">
        <f t="shared" si="50"/>
        <v>0</v>
      </c>
      <c r="AU130" s="269">
        <f t="shared" si="50"/>
        <v>0</v>
      </c>
      <c r="AV130" s="269">
        <f t="shared" si="50"/>
        <v>0</v>
      </c>
      <c r="AW130" s="269">
        <f t="shared" si="50"/>
        <v>0</v>
      </c>
      <c r="AX130" s="269">
        <f t="shared" si="50"/>
        <v>4561.58</v>
      </c>
      <c r="AY130" s="269">
        <f t="shared" si="50"/>
        <v>8060.3939999999984</v>
      </c>
      <c r="AZ130" s="269">
        <f t="shared" si="50"/>
        <v>0</v>
      </c>
      <c r="BA130" s="269">
        <f t="shared" si="51"/>
        <v>0</v>
      </c>
      <c r="BB130" s="269">
        <f t="shared" si="51"/>
        <v>4676.7509999999984</v>
      </c>
      <c r="BC130" s="269">
        <f t="shared" si="51"/>
        <v>4904.7700000000004</v>
      </c>
      <c r="BD130" s="269">
        <f t="shared" si="51"/>
        <v>0</v>
      </c>
      <c r="BE130" s="269">
        <f t="shared" si="51"/>
        <v>0</v>
      </c>
      <c r="BF130" s="269">
        <f t="shared" si="51"/>
        <v>0</v>
      </c>
      <c r="BG130" s="269">
        <f t="shared" si="51"/>
        <v>0</v>
      </c>
      <c r="BH130" s="269">
        <f t="shared" si="51"/>
        <v>0</v>
      </c>
      <c r="BI130" s="269">
        <f t="shared" si="51"/>
        <v>0</v>
      </c>
      <c r="BJ130" s="269">
        <f t="shared" si="51"/>
        <v>0</v>
      </c>
    </row>
    <row r="131" spans="2:62" s="182" customFormat="1" x14ac:dyDescent="0.2">
      <c r="B131" s="214">
        <v>7400</v>
      </c>
      <c r="C131" s="197" t="s">
        <v>195</v>
      </c>
      <c r="D131" s="189">
        <v>422</v>
      </c>
      <c r="E131" s="189" t="s">
        <v>150</v>
      </c>
      <c r="F131" s="196">
        <v>3963.3659999999995</v>
      </c>
      <c r="G131" s="213">
        <v>-1.4295811115152879</v>
      </c>
      <c r="H131" s="194">
        <v>125</v>
      </c>
      <c r="I131" s="212">
        <v>4</v>
      </c>
      <c r="J131" s="211" t="s">
        <v>194</v>
      </c>
      <c r="K131" s="183"/>
      <c r="P131" s="214">
        <v>3557</v>
      </c>
      <c r="Q131" s="197" t="s">
        <v>446</v>
      </c>
      <c r="R131" s="237">
        <f>INDEX(א1!$C$10:$H$261,MATCH('אזורים סטטיסטיים עירוני 2008'!Q131,א1!$D$10:$D$261,0),6)</f>
        <v>5</v>
      </c>
      <c r="S131" s="275">
        <f t="shared" si="48"/>
        <v>0</v>
      </c>
      <c r="T131" s="212">
        <f t="shared" si="48"/>
        <v>0</v>
      </c>
      <c r="U131" s="274">
        <f t="shared" si="48"/>
        <v>0</v>
      </c>
      <c r="V131" s="275">
        <f t="shared" si="48"/>
        <v>0</v>
      </c>
      <c r="W131" s="212">
        <f t="shared" si="48"/>
        <v>0</v>
      </c>
      <c r="X131" s="274">
        <f t="shared" si="48"/>
        <v>0</v>
      </c>
      <c r="Y131" s="212">
        <f t="shared" si="48"/>
        <v>0</v>
      </c>
      <c r="Z131" s="212">
        <f t="shared" si="48"/>
        <v>0</v>
      </c>
      <c r="AA131" s="212">
        <f t="shared" si="48"/>
        <v>0</v>
      </c>
      <c r="AB131" s="212">
        <f t="shared" si="48"/>
        <v>0</v>
      </c>
      <c r="AC131" s="212">
        <f t="shared" si="49"/>
        <v>1</v>
      </c>
      <c r="AD131" s="212">
        <f t="shared" si="49"/>
        <v>0</v>
      </c>
      <c r="AE131" s="212">
        <f t="shared" si="49"/>
        <v>0</v>
      </c>
      <c r="AF131" s="212">
        <f t="shared" si="49"/>
        <v>0</v>
      </c>
      <c r="AG131" s="212">
        <f t="shared" si="49"/>
        <v>0</v>
      </c>
      <c r="AH131" s="212">
        <f t="shared" si="49"/>
        <v>0</v>
      </c>
      <c r="AI131" s="193">
        <f t="shared" si="49"/>
        <v>0</v>
      </c>
      <c r="AJ131" s="275">
        <f t="shared" si="49"/>
        <v>0</v>
      </c>
      <c r="AK131" s="212">
        <f t="shared" si="49"/>
        <v>0</v>
      </c>
      <c r="AL131" s="274">
        <f t="shared" si="49"/>
        <v>0</v>
      </c>
      <c r="AN131" s="214">
        <v>3557</v>
      </c>
      <c r="AO131" s="197" t="s">
        <v>446</v>
      </c>
      <c r="AP131" s="237">
        <f>INDEX(א1!$C$10:$H$261,MATCH('אזורים סטטיסטיים עירוני 2008'!AO131,א1!$D$10:$D$261,0),6)</f>
        <v>5</v>
      </c>
      <c r="AQ131" s="269">
        <f t="shared" si="50"/>
        <v>0</v>
      </c>
      <c r="AR131" s="269">
        <f t="shared" si="50"/>
        <v>0</v>
      </c>
      <c r="AS131" s="269">
        <f t="shared" si="50"/>
        <v>0</v>
      </c>
      <c r="AT131" s="269">
        <f t="shared" si="50"/>
        <v>0</v>
      </c>
      <c r="AU131" s="269">
        <f t="shared" si="50"/>
        <v>0</v>
      </c>
      <c r="AV131" s="269">
        <f t="shared" si="50"/>
        <v>0</v>
      </c>
      <c r="AW131" s="269">
        <f t="shared" si="50"/>
        <v>0</v>
      </c>
      <c r="AX131" s="269">
        <f t="shared" si="50"/>
        <v>0</v>
      </c>
      <c r="AY131" s="269">
        <f t="shared" si="50"/>
        <v>0</v>
      </c>
      <c r="AZ131" s="269">
        <f t="shared" si="50"/>
        <v>0</v>
      </c>
      <c r="BA131" s="269">
        <f t="shared" si="51"/>
        <v>3524.2809999999999</v>
      </c>
      <c r="BB131" s="269">
        <f t="shared" si="51"/>
        <v>0</v>
      </c>
      <c r="BC131" s="269">
        <f t="shared" si="51"/>
        <v>0</v>
      </c>
      <c r="BD131" s="269">
        <f t="shared" si="51"/>
        <v>0</v>
      </c>
      <c r="BE131" s="269">
        <f t="shared" si="51"/>
        <v>0</v>
      </c>
      <c r="BF131" s="269">
        <f t="shared" si="51"/>
        <v>0</v>
      </c>
      <c r="BG131" s="269">
        <f t="shared" si="51"/>
        <v>0</v>
      </c>
      <c r="BH131" s="269">
        <f t="shared" si="51"/>
        <v>0</v>
      </c>
      <c r="BI131" s="269">
        <f t="shared" si="51"/>
        <v>0</v>
      </c>
      <c r="BJ131" s="269">
        <f t="shared" si="51"/>
        <v>0</v>
      </c>
    </row>
    <row r="132" spans="2:62" s="182" customFormat="1" x14ac:dyDescent="0.2">
      <c r="B132" s="214">
        <v>6100</v>
      </c>
      <c r="C132" s="197" t="s">
        <v>459</v>
      </c>
      <c r="D132" s="189">
        <v>427</v>
      </c>
      <c r="E132" s="189" t="s">
        <v>488</v>
      </c>
      <c r="F132" s="196">
        <v>2353.4299999999998</v>
      </c>
      <c r="G132" s="213">
        <v>-1.4275448855111148</v>
      </c>
      <c r="H132" s="194">
        <v>126</v>
      </c>
      <c r="I132" s="212">
        <v>4</v>
      </c>
      <c r="J132" s="211" t="s">
        <v>458</v>
      </c>
      <c r="K132" s="183"/>
      <c r="P132" s="214">
        <v>4100</v>
      </c>
      <c r="Q132" s="197" t="s">
        <v>495</v>
      </c>
      <c r="R132" s="237">
        <f>INDEX(א1!$C$10:$H$261,MATCH('אזורים סטטיסטיים עירוני 2008'!Q132,א1!$D$10:$D$261,0),6)</f>
        <v>5</v>
      </c>
      <c r="S132" s="275">
        <f t="shared" si="48"/>
        <v>0</v>
      </c>
      <c r="T132" s="212">
        <f t="shared" si="48"/>
        <v>0</v>
      </c>
      <c r="U132" s="274">
        <f t="shared" si="48"/>
        <v>0</v>
      </c>
      <c r="V132" s="275">
        <f t="shared" si="48"/>
        <v>0</v>
      </c>
      <c r="W132" s="212">
        <f t="shared" si="48"/>
        <v>0</v>
      </c>
      <c r="X132" s="274">
        <f t="shared" si="48"/>
        <v>0</v>
      </c>
      <c r="Y132" s="212">
        <f t="shared" si="48"/>
        <v>0</v>
      </c>
      <c r="Z132" s="212">
        <f t="shared" si="48"/>
        <v>0</v>
      </c>
      <c r="AA132" s="212">
        <f t="shared" si="48"/>
        <v>0</v>
      </c>
      <c r="AB132" s="212">
        <f t="shared" si="48"/>
        <v>0</v>
      </c>
      <c r="AC132" s="212">
        <f t="shared" si="49"/>
        <v>1</v>
      </c>
      <c r="AD132" s="212">
        <f t="shared" si="49"/>
        <v>0</v>
      </c>
      <c r="AE132" s="212">
        <f t="shared" si="49"/>
        <v>0</v>
      </c>
      <c r="AF132" s="212">
        <f t="shared" si="49"/>
        <v>0</v>
      </c>
      <c r="AG132" s="212">
        <f t="shared" si="49"/>
        <v>0</v>
      </c>
      <c r="AH132" s="212">
        <f t="shared" si="49"/>
        <v>0</v>
      </c>
      <c r="AI132" s="193">
        <f t="shared" si="49"/>
        <v>0</v>
      </c>
      <c r="AJ132" s="275">
        <f t="shared" si="49"/>
        <v>0</v>
      </c>
      <c r="AK132" s="212">
        <f t="shared" si="49"/>
        <v>0</v>
      </c>
      <c r="AL132" s="274">
        <f t="shared" si="49"/>
        <v>0</v>
      </c>
      <c r="AN132" s="214">
        <v>4100</v>
      </c>
      <c r="AO132" s="197" t="s">
        <v>495</v>
      </c>
      <c r="AP132" s="237">
        <f>INDEX(א1!$C$10:$H$261,MATCH('אזורים סטטיסטיים עירוני 2008'!AO132,א1!$D$10:$D$261,0),6)</f>
        <v>5</v>
      </c>
      <c r="AQ132" s="269">
        <f t="shared" si="50"/>
        <v>0</v>
      </c>
      <c r="AR132" s="269">
        <f t="shared" si="50"/>
        <v>0</v>
      </c>
      <c r="AS132" s="269">
        <f t="shared" si="50"/>
        <v>0</v>
      </c>
      <c r="AT132" s="269">
        <f t="shared" si="50"/>
        <v>0</v>
      </c>
      <c r="AU132" s="269">
        <f t="shared" si="50"/>
        <v>0</v>
      </c>
      <c r="AV132" s="269">
        <f t="shared" si="50"/>
        <v>0</v>
      </c>
      <c r="AW132" s="269">
        <f t="shared" si="50"/>
        <v>0</v>
      </c>
      <c r="AX132" s="269">
        <f t="shared" si="50"/>
        <v>0</v>
      </c>
      <c r="AY132" s="269">
        <f t="shared" si="50"/>
        <v>0</v>
      </c>
      <c r="AZ132" s="269">
        <f t="shared" si="50"/>
        <v>0</v>
      </c>
      <c r="BA132" s="269">
        <f t="shared" si="51"/>
        <v>6341.7479999999996</v>
      </c>
      <c r="BB132" s="269">
        <f t="shared" si="51"/>
        <v>0</v>
      </c>
      <c r="BC132" s="269">
        <f t="shared" si="51"/>
        <v>0</v>
      </c>
      <c r="BD132" s="269">
        <f t="shared" si="51"/>
        <v>0</v>
      </c>
      <c r="BE132" s="269">
        <f t="shared" si="51"/>
        <v>0</v>
      </c>
      <c r="BF132" s="269">
        <f t="shared" si="51"/>
        <v>0</v>
      </c>
      <c r="BG132" s="269">
        <f t="shared" si="51"/>
        <v>0</v>
      </c>
      <c r="BH132" s="269">
        <f t="shared" si="51"/>
        <v>0</v>
      </c>
      <c r="BI132" s="269">
        <f t="shared" si="51"/>
        <v>0</v>
      </c>
      <c r="BJ132" s="269">
        <f t="shared" si="51"/>
        <v>0</v>
      </c>
    </row>
    <row r="133" spans="2:62" s="182" customFormat="1" x14ac:dyDescent="0.2">
      <c r="B133" s="214">
        <v>975</v>
      </c>
      <c r="C133" s="197" t="s">
        <v>820</v>
      </c>
      <c r="D133" s="189">
        <v>1</v>
      </c>
      <c r="E133" s="189" t="s">
        <v>18</v>
      </c>
      <c r="F133" s="196">
        <v>6248.14</v>
      </c>
      <c r="G133" s="213">
        <v>-1.4247813046353357</v>
      </c>
      <c r="H133" s="194">
        <v>127</v>
      </c>
      <c r="I133" s="212">
        <v>4</v>
      </c>
      <c r="J133" s="211" t="s">
        <v>819</v>
      </c>
      <c r="K133" s="183"/>
      <c r="P133" s="214">
        <v>6800</v>
      </c>
      <c r="Q133" s="197" t="s">
        <v>323</v>
      </c>
      <c r="R133" s="237">
        <f>INDEX(א1!$C$10:$H$261,MATCH('אזורים סטטיסטיים עירוני 2008'!Q133,א1!$D$10:$D$261,0),6)</f>
        <v>5</v>
      </c>
      <c r="S133" s="275">
        <f t="shared" si="48"/>
        <v>0</v>
      </c>
      <c r="T133" s="212">
        <f t="shared" si="48"/>
        <v>0</v>
      </c>
      <c r="U133" s="274">
        <f t="shared" si="48"/>
        <v>0</v>
      </c>
      <c r="V133" s="275">
        <f t="shared" si="48"/>
        <v>0</v>
      </c>
      <c r="W133" s="212">
        <f t="shared" si="48"/>
        <v>0</v>
      </c>
      <c r="X133" s="274">
        <f t="shared" si="48"/>
        <v>0</v>
      </c>
      <c r="Y133" s="212">
        <f t="shared" si="48"/>
        <v>1</v>
      </c>
      <c r="Z133" s="212">
        <f t="shared" si="48"/>
        <v>1</v>
      </c>
      <c r="AA133" s="212">
        <f t="shared" si="48"/>
        <v>3</v>
      </c>
      <c r="AB133" s="212">
        <f t="shared" si="48"/>
        <v>3</v>
      </c>
      <c r="AC133" s="212">
        <f t="shared" si="49"/>
        <v>1</v>
      </c>
      <c r="AD133" s="212">
        <f t="shared" si="49"/>
        <v>1</v>
      </c>
      <c r="AE133" s="212">
        <f t="shared" si="49"/>
        <v>0</v>
      </c>
      <c r="AF133" s="212">
        <f t="shared" si="49"/>
        <v>1</v>
      </c>
      <c r="AG133" s="212">
        <f t="shared" si="49"/>
        <v>0</v>
      </c>
      <c r="AH133" s="212">
        <f t="shared" si="49"/>
        <v>0</v>
      </c>
      <c r="AI133" s="193">
        <f t="shared" si="49"/>
        <v>0</v>
      </c>
      <c r="AJ133" s="275">
        <f t="shared" si="49"/>
        <v>0</v>
      </c>
      <c r="AK133" s="212">
        <f t="shared" si="49"/>
        <v>0</v>
      </c>
      <c r="AL133" s="274">
        <f t="shared" si="49"/>
        <v>0</v>
      </c>
      <c r="AN133" s="214">
        <v>6800</v>
      </c>
      <c r="AO133" s="197" t="s">
        <v>323</v>
      </c>
      <c r="AP133" s="237">
        <f>INDEX(א1!$C$10:$H$261,MATCH('אזורים סטטיסטיים עירוני 2008'!AO133,א1!$D$10:$D$261,0),6)</f>
        <v>5</v>
      </c>
      <c r="AQ133" s="269">
        <f t="shared" si="50"/>
        <v>0</v>
      </c>
      <c r="AR133" s="269">
        <f t="shared" si="50"/>
        <v>0</v>
      </c>
      <c r="AS133" s="269">
        <f t="shared" si="50"/>
        <v>0</v>
      </c>
      <c r="AT133" s="269">
        <f t="shared" si="50"/>
        <v>0</v>
      </c>
      <c r="AU133" s="269">
        <f t="shared" si="50"/>
        <v>0</v>
      </c>
      <c r="AV133" s="269">
        <f t="shared" si="50"/>
        <v>0</v>
      </c>
      <c r="AW133" s="269">
        <f t="shared" si="50"/>
        <v>3640.9860000000003</v>
      </c>
      <c r="AX133" s="269">
        <f t="shared" si="50"/>
        <v>4452.8259999999973</v>
      </c>
      <c r="AY133" s="269">
        <f t="shared" si="50"/>
        <v>10750.227999999999</v>
      </c>
      <c r="AZ133" s="269">
        <f t="shared" si="50"/>
        <v>14439.579000000002</v>
      </c>
      <c r="BA133" s="269">
        <f t="shared" si="51"/>
        <v>5707.4550000000036</v>
      </c>
      <c r="BB133" s="269">
        <f t="shared" si="51"/>
        <v>4928.213999999999</v>
      </c>
      <c r="BC133" s="269">
        <f t="shared" si="51"/>
        <v>0</v>
      </c>
      <c r="BD133" s="269">
        <f t="shared" si="51"/>
        <v>5352.4319999999989</v>
      </c>
      <c r="BE133" s="269">
        <f t="shared" si="51"/>
        <v>0</v>
      </c>
      <c r="BF133" s="269">
        <f t="shared" si="51"/>
        <v>0</v>
      </c>
      <c r="BG133" s="269">
        <f t="shared" si="51"/>
        <v>0</v>
      </c>
      <c r="BH133" s="269">
        <f t="shared" si="51"/>
        <v>0</v>
      </c>
      <c r="BI133" s="269">
        <f t="shared" si="51"/>
        <v>0</v>
      </c>
      <c r="BJ133" s="269">
        <f t="shared" si="51"/>
        <v>0</v>
      </c>
    </row>
    <row r="134" spans="2:62" s="182" customFormat="1" x14ac:dyDescent="0.2">
      <c r="B134" s="214">
        <v>499</v>
      </c>
      <c r="C134" s="197" t="s">
        <v>657</v>
      </c>
      <c r="D134" s="189">
        <v>5</v>
      </c>
      <c r="E134" s="189" t="s">
        <v>99</v>
      </c>
      <c r="F134" s="196">
        <v>4339.1280000000006</v>
      </c>
      <c r="G134" s="213">
        <v>-1.4226581549936776</v>
      </c>
      <c r="H134" s="194">
        <v>128</v>
      </c>
      <c r="I134" s="212">
        <v>4</v>
      </c>
      <c r="J134" s="211" t="s">
        <v>656</v>
      </c>
      <c r="K134" s="183"/>
      <c r="P134" s="214">
        <v>9600</v>
      </c>
      <c r="Q134" s="197" t="s">
        <v>388</v>
      </c>
      <c r="R134" s="237">
        <f>INDEX(א1!$C$10:$H$261,MATCH('אזורים סטטיסטיים עירוני 2008'!Q134,א1!$D$10:$D$261,0),6)</f>
        <v>5</v>
      </c>
      <c r="S134" s="275">
        <f t="shared" si="48"/>
        <v>0</v>
      </c>
      <c r="T134" s="212">
        <f t="shared" si="48"/>
        <v>0</v>
      </c>
      <c r="U134" s="274">
        <f t="shared" si="48"/>
        <v>0</v>
      </c>
      <c r="V134" s="275">
        <f t="shared" si="48"/>
        <v>0</v>
      </c>
      <c r="W134" s="212">
        <f t="shared" si="48"/>
        <v>1</v>
      </c>
      <c r="X134" s="274">
        <f t="shared" si="48"/>
        <v>2</v>
      </c>
      <c r="Y134" s="212">
        <f t="shared" si="48"/>
        <v>0</v>
      </c>
      <c r="Z134" s="212">
        <f t="shared" si="48"/>
        <v>1</v>
      </c>
      <c r="AA134" s="212">
        <f t="shared" si="48"/>
        <v>1</v>
      </c>
      <c r="AB134" s="212">
        <f t="shared" si="48"/>
        <v>1</v>
      </c>
      <c r="AC134" s="212">
        <f t="shared" si="49"/>
        <v>3</v>
      </c>
      <c r="AD134" s="212">
        <f t="shared" si="49"/>
        <v>2</v>
      </c>
      <c r="AE134" s="212">
        <f t="shared" si="49"/>
        <v>0</v>
      </c>
      <c r="AF134" s="212">
        <f t="shared" si="49"/>
        <v>0</v>
      </c>
      <c r="AG134" s="212">
        <f t="shared" si="49"/>
        <v>0</v>
      </c>
      <c r="AH134" s="212">
        <f t="shared" si="49"/>
        <v>0</v>
      </c>
      <c r="AI134" s="193">
        <f t="shared" si="49"/>
        <v>0</v>
      </c>
      <c r="AJ134" s="275">
        <f t="shared" si="49"/>
        <v>0</v>
      </c>
      <c r="AK134" s="212">
        <f t="shared" si="49"/>
        <v>0</v>
      </c>
      <c r="AL134" s="274">
        <f t="shared" si="49"/>
        <v>0</v>
      </c>
      <c r="AN134" s="214">
        <v>9600</v>
      </c>
      <c r="AO134" s="197" t="s">
        <v>388</v>
      </c>
      <c r="AP134" s="237">
        <f>INDEX(א1!$C$10:$H$261,MATCH('אזורים סטטיסטיים עירוני 2008'!AO134,א1!$D$10:$D$261,0),6)</f>
        <v>5</v>
      </c>
      <c r="AQ134" s="269">
        <f t="shared" si="50"/>
        <v>0</v>
      </c>
      <c r="AR134" s="269">
        <f t="shared" si="50"/>
        <v>0</v>
      </c>
      <c r="AS134" s="269">
        <f t="shared" si="50"/>
        <v>0</v>
      </c>
      <c r="AT134" s="269">
        <f t="shared" si="50"/>
        <v>0</v>
      </c>
      <c r="AU134" s="269">
        <f t="shared" si="50"/>
        <v>2019.3579999999993</v>
      </c>
      <c r="AV134" s="269">
        <f t="shared" si="50"/>
        <v>6784.5229999999992</v>
      </c>
      <c r="AW134" s="269">
        <f t="shared" si="50"/>
        <v>0</v>
      </c>
      <c r="AX134" s="269">
        <f t="shared" si="50"/>
        <v>2971.3750000000005</v>
      </c>
      <c r="AY134" s="269">
        <f t="shared" si="50"/>
        <v>3529.69</v>
      </c>
      <c r="AZ134" s="269">
        <f t="shared" si="50"/>
        <v>3046.2850000000008</v>
      </c>
      <c r="BA134" s="269">
        <f t="shared" si="51"/>
        <v>12414.992000000002</v>
      </c>
      <c r="BB134" s="269">
        <f t="shared" si="51"/>
        <v>5971.7460000000019</v>
      </c>
      <c r="BC134" s="269">
        <f t="shared" si="51"/>
        <v>0</v>
      </c>
      <c r="BD134" s="269">
        <f t="shared" si="51"/>
        <v>0</v>
      </c>
      <c r="BE134" s="269">
        <f t="shared" si="51"/>
        <v>0</v>
      </c>
      <c r="BF134" s="269">
        <f t="shared" si="51"/>
        <v>0</v>
      </c>
      <c r="BG134" s="269">
        <f t="shared" si="51"/>
        <v>0</v>
      </c>
      <c r="BH134" s="269">
        <f t="shared" si="51"/>
        <v>0</v>
      </c>
      <c r="BI134" s="269">
        <f t="shared" si="51"/>
        <v>0</v>
      </c>
      <c r="BJ134" s="269">
        <f t="shared" si="51"/>
        <v>0</v>
      </c>
    </row>
    <row r="135" spans="2:62" s="182" customFormat="1" x14ac:dyDescent="0.2">
      <c r="B135" s="214">
        <v>3000</v>
      </c>
      <c r="C135" s="197" t="s">
        <v>39</v>
      </c>
      <c r="D135" s="189">
        <v>432</v>
      </c>
      <c r="E135" s="189" t="s">
        <v>143</v>
      </c>
      <c r="F135" s="196">
        <v>4520.0569999999989</v>
      </c>
      <c r="G135" s="213">
        <v>-1.4195688172922647</v>
      </c>
      <c r="H135" s="194">
        <v>129</v>
      </c>
      <c r="I135" s="212">
        <v>4</v>
      </c>
      <c r="J135" s="211" t="s">
        <v>37</v>
      </c>
      <c r="K135" s="183"/>
      <c r="P135" s="214">
        <v>469</v>
      </c>
      <c r="Q135" s="197" t="s">
        <v>560</v>
      </c>
      <c r="R135" s="237">
        <f>INDEX(א1!$C$10:$H$261,MATCH('אזורים סטטיסטיים עירוני 2008'!Q135,א1!$D$10:$D$261,0),6)</f>
        <v>5</v>
      </c>
      <c r="S135" s="275">
        <f t="shared" si="48"/>
        <v>0</v>
      </c>
      <c r="T135" s="212">
        <f t="shared" si="48"/>
        <v>0</v>
      </c>
      <c r="U135" s="274">
        <f t="shared" si="48"/>
        <v>0</v>
      </c>
      <c r="V135" s="275">
        <f t="shared" si="48"/>
        <v>0</v>
      </c>
      <c r="W135" s="212">
        <f t="shared" si="48"/>
        <v>0</v>
      </c>
      <c r="X135" s="274">
        <f t="shared" si="48"/>
        <v>0</v>
      </c>
      <c r="Y135" s="212">
        <f t="shared" si="48"/>
        <v>0</v>
      </c>
      <c r="Z135" s="212">
        <f t="shared" si="48"/>
        <v>1</v>
      </c>
      <c r="AA135" s="212">
        <f t="shared" si="48"/>
        <v>0</v>
      </c>
      <c r="AB135" s="212">
        <f t="shared" si="48"/>
        <v>2</v>
      </c>
      <c r="AC135" s="212">
        <f t="shared" si="49"/>
        <v>0</v>
      </c>
      <c r="AD135" s="212">
        <f t="shared" si="49"/>
        <v>0</v>
      </c>
      <c r="AE135" s="212">
        <f t="shared" si="49"/>
        <v>0</v>
      </c>
      <c r="AF135" s="212">
        <f t="shared" si="49"/>
        <v>0</v>
      </c>
      <c r="AG135" s="212">
        <f t="shared" si="49"/>
        <v>0</v>
      </c>
      <c r="AH135" s="212">
        <f t="shared" si="49"/>
        <v>0</v>
      </c>
      <c r="AI135" s="193">
        <f t="shared" si="49"/>
        <v>0</v>
      </c>
      <c r="AJ135" s="275">
        <f t="shared" si="49"/>
        <v>0</v>
      </c>
      <c r="AK135" s="212">
        <f t="shared" si="49"/>
        <v>0</v>
      </c>
      <c r="AL135" s="274">
        <f t="shared" si="49"/>
        <v>0</v>
      </c>
      <c r="AN135" s="214">
        <v>469</v>
      </c>
      <c r="AO135" s="197" t="s">
        <v>560</v>
      </c>
      <c r="AP135" s="237">
        <f>INDEX(א1!$C$10:$H$261,MATCH('אזורים סטטיסטיים עירוני 2008'!AO135,א1!$D$10:$D$261,0),6)</f>
        <v>5</v>
      </c>
      <c r="AQ135" s="269">
        <f t="shared" si="50"/>
        <v>0</v>
      </c>
      <c r="AR135" s="269">
        <f t="shared" si="50"/>
        <v>0</v>
      </c>
      <c r="AS135" s="269">
        <f t="shared" si="50"/>
        <v>0</v>
      </c>
      <c r="AT135" s="269">
        <f t="shared" si="50"/>
        <v>0</v>
      </c>
      <c r="AU135" s="269">
        <f t="shared" si="50"/>
        <v>0</v>
      </c>
      <c r="AV135" s="269">
        <f t="shared" si="50"/>
        <v>0</v>
      </c>
      <c r="AW135" s="269">
        <f t="shared" si="50"/>
        <v>0</v>
      </c>
      <c r="AX135" s="269">
        <f t="shared" si="50"/>
        <v>3014.5970000000007</v>
      </c>
      <c r="AY135" s="269">
        <f t="shared" si="50"/>
        <v>0</v>
      </c>
      <c r="AZ135" s="269">
        <f t="shared" si="50"/>
        <v>6827.9870000000001</v>
      </c>
      <c r="BA135" s="269">
        <f t="shared" si="51"/>
        <v>0</v>
      </c>
      <c r="BB135" s="269">
        <f t="shared" si="51"/>
        <v>0</v>
      </c>
      <c r="BC135" s="269">
        <f t="shared" si="51"/>
        <v>0</v>
      </c>
      <c r="BD135" s="269">
        <f t="shared" si="51"/>
        <v>0</v>
      </c>
      <c r="BE135" s="269">
        <f t="shared" si="51"/>
        <v>0</v>
      </c>
      <c r="BF135" s="269">
        <f t="shared" si="51"/>
        <v>0</v>
      </c>
      <c r="BG135" s="269">
        <f t="shared" si="51"/>
        <v>0</v>
      </c>
      <c r="BH135" s="269">
        <f t="shared" si="51"/>
        <v>0</v>
      </c>
      <c r="BI135" s="269">
        <f t="shared" si="51"/>
        <v>0</v>
      </c>
      <c r="BJ135" s="269">
        <f t="shared" si="51"/>
        <v>0</v>
      </c>
    </row>
    <row r="136" spans="2:62" s="182" customFormat="1" x14ac:dyDescent="0.2">
      <c r="B136" s="238">
        <v>1309</v>
      </c>
      <c r="C136" s="239" t="s">
        <v>686</v>
      </c>
      <c r="D136" s="189">
        <v>7</v>
      </c>
      <c r="E136" s="236" t="s">
        <v>156</v>
      </c>
      <c r="F136" s="235">
        <v>5487.7530000000052</v>
      </c>
      <c r="G136" s="234">
        <v>-1.4189292945509069</v>
      </c>
      <c r="H136" s="233">
        <v>130</v>
      </c>
      <c r="I136" s="232">
        <v>4</v>
      </c>
      <c r="J136" s="231" t="s">
        <v>685</v>
      </c>
      <c r="K136" s="183"/>
      <c r="P136" s="214">
        <v>2800</v>
      </c>
      <c r="Q136" s="197" t="s">
        <v>472</v>
      </c>
      <c r="R136" s="237">
        <f>INDEX(א1!$C$10:$H$261,MATCH('אזורים סטטיסטיים עירוני 2008'!Q136,א1!$D$10:$D$261,0),6)</f>
        <v>5</v>
      </c>
      <c r="S136" s="275">
        <f t="shared" ref="S136:AB145" si="52">COUNTIFS($I$7:$I$1622,S$5,$B$7:$B$1622,$P136)</f>
        <v>0</v>
      </c>
      <c r="T136" s="212">
        <f t="shared" si="52"/>
        <v>0</v>
      </c>
      <c r="U136" s="274">
        <f t="shared" si="52"/>
        <v>0</v>
      </c>
      <c r="V136" s="275">
        <f t="shared" si="52"/>
        <v>0</v>
      </c>
      <c r="W136" s="212">
        <f t="shared" si="52"/>
        <v>0</v>
      </c>
      <c r="X136" s="274">
        <f t="shared" si="52"/>
        <v>0</v>
      </c>
      <c r="Y136" s="212">
        <f t="shared" si="52"/>
        <v>1</v>
      </c>
      <c r="Z136" s="212">
        <f t="shared" si="52"/>
        <v>0</v>
      </c>
      <c r="AA136" s="212">
        <f t="shared" si="52"/>
        <v>1</v>
      </c>
      <c r="AB136" s="212">
        <f t="shared" si="52"/>
        <v>2</v>
      </c>
      <c r="AC136" s="212">
        <f t="shared" ref="AC136:AL145" si="53">COUNTIFS($I$7:$I$1622,AC$5,$B$7:$B$1622,$P136)</f>
        <v>2</v>
      </c>
      <c r="AD136" s="212">
        <f t="shared" si="53"/>
        <v>0</v>
      </c>
      <c r="AE136" s="212">
        <f t="shared" si="53"/>
        <v>0</v>
      </c>
      <c r="AF136" s="212">
        <f t="shared" si="53"/>
        <v>0</v>
      </c>
      <c r="AG136" s="212">
        <f t="shared" si="53"/>
        <v>0</v>
      </c>
      <c r="AH136" s="212">
        <f t="shared" si="53"/>
        <v>0</v>
      </c>
      <c r="AI136" s="193">
        <f t="shared" si="53"/>
        <v>0</v>
      </c>
      <c r="AJ136" s="275">
        <f t="shared" si="53"/>
        <v>0</v>
      </c>
      <c r="AK136" s="212">
        <f t="shared" si="53"/>
        <v>0</v>
      </c>
      <c r="AL136" s="274">
        <f t="shared" si="53"/>
        <v>0</v>
      </c>
      <c r="AN136" s="214">
        <v>2800</v>
      </c>
      <c r="AO136" s="197" t="s">
        <v>472</v>
      </c>
      <c r="AP136" s="237">
        <f>INDEX(א1!$C$10:$H$261,MATCH('אזורים סטטיסטיים עירוני 2008'!AO136,א1!$D$10:$D$261,0),6)</f>
        <v>5</v>
      </c>
      <c r="AQ136" s="269">
        <f t="shared" ref="AQ136:AZ145" si="54">SUMIFS($F$7:$F$1622,$I$7:$I$1622,AQ$5,$B$7:$B$1622,$P136)</f>
        <v>0</v>
      </c>
      <c r="AR136" s="269">
        <f t="shared" si="54"/>
        <v>0</v>
      </c>
      <c r="AS136" s="269">
        <f t="shared" si="54"/>
        <v>0</v>
      </c>
      <c r="AT136" s="269">
        <f t="shared" si="54"/>
        <v>0</v>
      </c>
      <c r="AU136" s="269">
        <f t="shared" si="54"/>
        <v>0</v>
      </c>
      <c r="AV136" s="269">
        <f t="shared" si="54"/>
        <v>0</v>
      </c>
      <c r="AW136" s="269">
        <f t="shared" si="54"/>
        <v>4048.4740000000002</v>
      </c>
      <c r="AX136" s="269">
        <f t="shared" si="54"/>
        <v>0</v>
      </c>
      <c r="AY136" s="269">
        <f t="shared" si="54"/>
        <v>3629.8580000000015</v>
      </c>
      <c r="AZ136" s="269">
        <f t="shared" si="54"/>
        <v>7896.893</v>
      </c>
      <c r="BA136" s="269">
        <f t="shared" ref="BA136:BJ145" si="55">SUMIFS($F$7:$F$1622,$I$7:$I$1622,BA$5,$B$7:$B$1622,$P136)</f>
        <v>7096.9380000000019</v>
      </c>
      <c r="BB136" s="269">
        <f t="shared" si="55"/>
        <v>0</v>
      </c>
      <c r="BC136" s="269">
        <f t="shared" si="55"/>
        <v>0</v>
      </c>
      <c r="BD136" s="269">
        <f t="shared" si="55"/>
        <v>0</v>
      </c>
      <c r="BE136" s="269">
        <f t="shared" si="55"/>
        <v>0</v>
      </c>
      <c r="BF136" s="269">
        <f t="shared" si="55"/>
        <v>0</v>
      </c>
      <c r="BG136" s="269">
        <f t="shared" si="55"/>
        <v>0</v>
      </c>
      <c r="BH136" s="269">
        <f t="shared" si="55"/>
        <v>0</v>
      </c>
      <c r="BI136" s="269">
        <f t="shared" si="55"/>
        <v>0</v>
      </c>
      <c r="BJ136" s="269">
        <f t="shared" si="55"/>
        <v>0</v>
      </c>
    </row>
    <row r="137" spans="2:62" s="182" customFormat="1" x14ac:dyDescent="0.2">
      <c r="B137" s="238">
        <v>478</v>
      </c>
      <c r="C137" s="239" t="s">
        <v>756</v>
      </c>
      <c r="D137" s="189">
        <v>1</v>
      </c>
      <c r="E137" s="236" t="s">
        <v>18</v>
      </c>
      <c r="F137" s="235">
        <v>4318.5850000000009</v>
      </c>
      <c r="G137" s="234">
        <v>-1.4113179017878852</v>
      </c>
      <c r="H137" s="233">
        <v>131</v>
      </c>
      <c r="I137" s="232">
        <v>4</v>
      </c>
      <c r="J137" s="231" t="s">
        <v>755</v>
      </c>
      <c r="K137" s="183"/>
      <c r="P137" s="214">
        <v>812</v>
      </c>
      <c r="Q137" s="197" t="s">
        <v>524</v>
      </c>
      <c r="R137" s="237">
        <f>INDEX(א1!$C$10:$H$261,MATCH('אזורים סטטיסטיים עירוני 2008'!Q137,א1!$D$10:$D$261,0),6)</f>
        <v>5</v>
      </c>
      <c r="S137" s="275">
        <f t="shared" si="52"/>
        <v>0</v>
      </c>
      <c r="T137" s="212">
        <f t="shared" si="52"/>
        <v>0</v>
      </c>
      <c r="U137" s="274">
        <f t="shared" si="52"/>
        <v>0</v>
      </c>
      <c r="V137" s="275">
        <f t="shared" si="52"/>
        <v>0</v>
      </c>
      <c r="W137" s="212">
        <f t="shared" si="52"/>
        <v>0</v>
      </c>
      <c r="X137" s="274">
        <f t="shared" si="52"/>
        <v>0</v>
      </c>
      <c r="Y137" s="212">
        <f t="shared" si="52"/>
        <v>0</v>
      </c>
      <c r="Z137" s="212">
        <f t="shared" si="52"/>
        <v>0</v>
      </c>
      <c r="AA137" s="212">
        <f t="shared" si="52"/>
        <v>0</v>
      </c>
      <c r="AB137" s="212">
        <f t="shared" si="52"/>
        <v>1</v>
      </c>
      <c r="AC137" s="212">
        <f t="shared" si="53"/>
        <v>0</v>
      </c>
      <c r="AD137" s="212">
        <f t="shared" si="53"/>
        <v>0</v>
      </c>
      <c r="AE137" s="212">
        <f t="shared" si="53"/>
        <v>0</v>
      </c>
      <c r="AF137" s="212">
        <f t="shared" si="53"/>
        <v>0</v>
      </c>
      <c r="AG137" s="212">
        <f t="shared" si="53"/>
        <v>0</v>
      </c>
      <c r="AH137" s="212">
        <f t="shared" si="53"/>
        <v>0</v>
      </c>
      <c r="AI137" s="193">
        <f t="shared" si="53"/>
        <v>0</v>
      </c>
      <c r="AJ137" s="275">
        <f t="shared" si="53"/>
        <v>0</v>
      </c>
      <c r="AK137" s="212">
        <f t="shared" si="53"/>
        <v>0</v>
      </c>
      <c r="AL137" s="274">
        <f t="shared" si="53"/>
        <v>0</v>
      </c>
      <c r="AN137" s="214">
        <v>812</v>
      </c>
      <c r="AO137" s="197" t="s">
        <v>524</v>
      </c>
      <c r="AP137" s="237">
        <f>INDEX(א1!$C$10:$H$261,MATCH('אזורים סטטיסטיים עירוני 2008'!AO137,א1!$D$10:$D$261,0),6)</f>
        <v>5</v>
      </c>
      <c r="AQ137" s="269">
        <f t="shared" si="54"/>
        <v>0</v>
      </c>
      <c r="AR137" s="269">
        <f t="shared" si="54"/>
        <v>0</v>
      </c>
      <c r="AS137" s="269">
        <f t="shared" si="54"/>
        <v>0</v>
      </c>
      <c r="AT137" s="269">
        <f t="shared" si="54"/>
        <v>0</v>
      </c>
      <c r="AU137" s="269">
        <f t="shared" si="54"/>
        <v>0</v>
      </c>
      <c r="AV137" s="269">
        <f t="shared" si="54"/>
        <v>0</v>
      </c>
      <c r="AW137" s="269">
        <f t="shared" si="54"/>
        <v>0</v>
      </c>
      <c r="AX137" s="269">
        <f t="shared" si="54"/>
        <v>0</v>
      </c>
      <c r="AY137" s="269">
        <f t="shared" si="54"/>
        <v>0</v>
      </c>
      <c r="AZ137" s="269">
        <f t="shared" si="54"/>
        <v>5839.6140000000005</v>
      </c>
      <c r="BA137" s="269">
        <f t="shared" si="55"/>
        <v>0</v>
      </c>
      <c r="BB137" s="269">
        <f t="shared" si="55"/>
        <v>0</v>
      </c>
      <c r="BC137" s="269">
        <f t="shared" si="55"/>
        <v>0</v>
      </c>
      <c r="BD137" s="269">
        <f t="shared" si="55"/>
        <v>0</v>
      </c>
      <c r="BE137" s="269">
        <f t="shared" si="55"/>
        <v>0</v>
      </c>
      <c r="BF137" s="269">
        <f t="shared" si="55"/>
        <v>0</v>
      </c>
      <c r="BG137" s="269">
        <f t="shared" si="55"/>
        <v>0</v>
      </c>
      <c r="BH137" s="269">
        <f t="shared" si="55"/>
        <v>0</v>
      </c>
      <c r="BI137" s="269">
        <f t="shared" si="55"/>
        <v>0</v>
      </c>
      <c r="BJ137" s="269">
        <f t="shared" si="55"/>
        <v>0</v>
      </c>
    </row>
    <row r="138" spans="2:62" s="182" customFormat="1" x14ac:dyDescent="0.2">
      <c r="B138" s="214">
        <v>3000</v>
      </c>
      <c r="C138" s="197" t="s">
        <v>660</v>
      </c>
      <c r="D138" s="189">
        <v>2411</v>
      </c>
      <c r="E138" s="189" t="s">
        <v>818</v>
      </c>
      <c r="F138" s="196">
        <v>16986.34</v>
      </c>
      <c r="G138" s="213">
        <v>-1.4083562703289916</v>
      </c>
      <c r="H138" s="194">
        <v>132</v>
      </c>
      <c r="I138" s="212">
        <v>4</v>
      </c>
      <c r="J138" s="211" t="s">
        <v>658</v>
      </c>
      <c r="K138" s="183"/>
      <c r="P138" s="238">
        <v>565</v>
      </c>
      <c r="Q138" s="240" t="s">
        <v>350</v>
      </c>
      <c r="R138" s="237">
        <f>INDEX(א1!$C$10:$H$261,MATCH('אזורים סטטיסטיים עירוני 2008'!Q138,א1!$D$10:$D$261,0),6)</f>
        <v>6</v>
      </c>
      <c r="S138" s="275">
        <f t="shared" si="52"/>
        <v>0</v>
      </c>
      <c r="T138" s="212">
        <f t="shared" si="52"/>
        <v>0</v>
      </c>
      <c r="U138" s="274">
        <f t="shared" si="52"/>
        <v>0</v>
      </c>
      <c r="V138" s="275">
        <f t="shared" si="52"/>
        <v>0</v>
      </c>
      <c r="W138" s="212">
        <f t="shared" si="52"/>
        <v>0</v>
      </c>
      <c r="X138" s="274">
        <f t="shared" si="52"/>
        <v>0</v>
      </c>
      <c r="Y138" s="212">
        <f t="shared" si="52"/>
        <v>0</v>
      </c>
      <c r="Z138" s="212">
        <f t="shared" si="52"/>
        <v>0</v>
      </c>
      <c r="AA138" s="212">
        <f t="shared" si="52"/>
        <v>0</v>
      </c>
      <c r="AB138" s="212">
        <f t="shared" si="52"/>
        <v>0</v>
      </c>
      <c r="AC138" s="212">
        <f t="shared" si="53"/>
        <v>1</v>
      </c>
      <c r="AD138" s="212">
        <f t="shared" si="53"/>
        <v>0</v>
      </c>
      <c r="AE138" s="212">
        <f t="shared" si="53"/>
        <v>2</v>
      </c>
      <c r="AF138" s="212">
        <f t="shared" si="53"/>
        <v>0</v>
      </c>
      <c r="AG138" s="212">
        <f t="shared" si="53"/>
        <v>0</v>
      </c>
      <c r="AH138" s="212">
        <f t="shared" si="53"/>
        <v>0</v>
      </c>
      <c r="AI138" s="193">
        <f t="shared" si="53"/>
        <v>0</v>
      </c>
      <c r="AJ138" s="275">
        <f t="shared" si="53"/>
        <v>0</v>
      </c>
      <c r="AK138" s="212">
        <f t="shared" si="53"/>
        <v>0</v>
      </c>
      <c r="AL138" s="274">
        <f t="shared" si="53"/>
        <v>0</v>
      </c>
      <c r="AN138" s="238">
        <v>565</v>
      </c>
      <c r="AO138" s="240" t="s">
        <v>350</v>
      </c>
      <c r="AP138" s="237">
        <f>INDEX(א1!$C$10:$H$261,MATCH('אזורים סטטיסטיים עירוני 2008'!AO138,א1!$D$10:$D$261,0),6)</f>
        <v>6</v>
      </c>
      <c r="AQ138" s="269">
        <f t="shared" si="54"/>
        <v>0</v>
      </c>
      <c r="AR138" s="269">
        <f t="shared" si="54"/>
        <v>0</v>
      </c>
      <c r="AS138" s="269">
        <f t="shared" si="54"/>
        <v>0</v>
      </c>
      <c r="AT138" s="269">
        <f t="shared" si="54"/>
        <v>0</v>
      </c>
      <c r="AU138" s="269">
        <f t="shared" si="54"/>
        <v>0</v>
      </c>
      <c r="AV138" s="269">
        <f t="shared" si="54"/>
        <v>0</v>
      </c>
      <c r="AW138" s="269">
        <f t="shared" si="54"/>
        <v>0</v>
      </c>
      <c r="AX138" s="269">
        <f t="shared" si="54"/>
        <v>0</v>
      </c>
      <c r="AY138" s="269">
        <f t="shared" si="54"/>
        <v>0</v>
      </c>
      <c r="AZ138" s="269">
        <f t="shared" si="54"/>
        <v>0</v>
      </c>
      <c r="BA138" s="269">
        <f t="shared" si="55"/>
        <v>3632.074000000001</v>
      </c>
      <c r="BB138" s="269">
        <f t="shared" si="55"/>
        <v>0</v>
      </c>
      <c r="BC138" s="269">
        <f t="shared" si="55"/>
        <v>6820.2170000000024</v>
      </c>
      <c r="BD138" s="269">
        <f t="shared" si="55"/>
        <v>0</v>
      </c>
      <c r="BE138" s="269">
        <f t="shared" si="55"/>
        <v>0</v>
      </c>
      <c r="BF138" s="269">
        <f t="shared" si="55"/>
        <v>0</v>
      </c>
      <c r="BG138" s="269">
        <f t="shared" si="55"/>
        <v>0</v>
      </c>
      <c r="BH138" s="269">
        <f t="shared" si="55"/>
        <v>0</v>
      </c>
      <c r="BI138" s="269">
        <f t="shared" si="55"/>
        <v>0</v>
      </c>
      <c r="BJ138" s="269">
        <f t="shared" si="55"/>
        <v>0</v>
      </c>
    </row>
    <row r="139" spans="2:62" s="182" customFormat="1" x14ac:dyDescent="0.2">
      <c r="B139" s="214">
        <v>481</v>
      </c>
      <c r="C139" s="197" t="s">
        <v>740</v>
      </c>
      <c r="D139" s="189">
        <v>4</v>
      </c>
      <c r="E139" s="189" t="s">
        <v>168</v>
      </c>
      <c r="F139" s="196">
        <v>5020.04</v>
      </c>
      <c r="G139" s="213">
        <v>-1.4072931577244427</v>
      </c>
      <c r="H139" s="194">
        <v>133</v>
      </c>
      <c r="I139" s="212">
        <v>4</v>
      </c>
      <c r="J139" s="211" t="s">
        <v>739</v>
      </c>
      <c r="K139" s="183"/>
      <c r="P139" s="238">
        <v>2530</v>
      </c>
      <c r="Q139" s="237" t="s">
        <v>423</v>
      </c>
      <c r="R139" s="237">
        <f>INDEX(א1!$C$10:$H$261,MATCH('אזורים סטטיסטיים עירוני 2008'!Q139,א1!$D$10:$D$261,0),6)</f>
        <v>6</v>
      </c>
      <c r="S139" s="275">
        <f t="shared" si="52"/>
        <v>0</v>
      </c>
      <c r="T139" s="212">
        <f t="shared" si="52"/>
        <v>0</v>
      </c>
      <c r="U139" s="274">
        <f t="shared" si="52"/>
        <v>0</v>
      </c>
      <c r="V139" s="275">
        <f t="shared" si="52"/>
        <v>0</v>
      </c>
      <c r="W139" s="212">
        <f t="shared" si="52"/>
        <v>0</v>
      </c>
      <c r="X139" s="274">
        <f t="shared" si="52"/>
        <v>0</v>
      </c>
      <c r="Y139" s="212">
        <f t="shared" si="52"/>
        <v>0</v>
      </c>
      <c r="Z139" s="212">
        <f t="shared" si="52"/>
        <v>0</v>
      </c>
      <c r="AA139" s="212">
        <f t="shared" si="52"/>
        <v>0</v>
      </c>
      <c r="AB139" s="212">
        <f t="shared" si="52"/>
        <v>0</v>
      </c>
      <c r="AC139" s="212">
        <f t="shared" si="53"/>
        <v>0</v>
      </c>
      <c r="AD139" s="212">
        <f t="shared" si="53"/>
        <v>1</v>
      </c>
      <c r="AE139" s="212">
        <f t="shared" si="53"/>
        <v>0</v>
      </c>
      <c r="AF139" s="212">
        <f t="shared" si="53"/>
        <v>0</v>
      </c>
      <c r="AG139" s="212">
        <f t="shared" si="53"/>
        <v>0</v>
      </c>
      <c r="AH139" s="212">
        <f t="shared" si="53"/>
        <v>0</v>
      </c>
      <c r="AI139" s="193">
        <f t="shared" si="53"/>
        <v>0</v>
      </c>
      <c r="AJ139" s="275">
        <f t="shared" si="53"/>
        <v>0</v>
      </c>
      <c r="AK139" s="212">
        <f t="shared" si="53"/>
        <v>0</v>
      </c>
      <c r="AL139" s="274">
        <f t="shared" si="53"/>
        <v>0</v>
      </c>
      <c r="AN139" s="238">
        <v>2530</v>
      </c>
      <c r="AO139" s="237" t="s">
        <v>423</v>
      </c>
      <c r="AP139" s="237">
        <f>INDEX(א1!$C$10:$H$261,MATCH('אזורים סטטיסטיים עירוני 2008'!AO139,א1!$D$10:$D$261,0),6)</f>
        <v>6</v>
      </c>
      <c r="AQ139" s="269">
        <f t="shared" si="54"/>
        <v>0</v>
      </c>
      <c r="AR139" s="269">
        <f t="shared" si="54"/>
        <v>0</v>
      </c>
      <c r="AS139" s="269">
        <f t="shared" si="54"/>
        <v>0</v>
      </c>
      <c r="AT139" s="269">
        <f t="shared" si="54"/>
        <v>0</v>
      </c>
      <c r="AU139" s="269">
        <f t="shared" si="54"/>
        <v>0</v>
      </c>
      <c r="AV139" s="269">
        <f t="shared" si="54"/>
        <v>0</v>
      </c>
      <c r="AW139" s="269">
        <f t="shared" si="54"/>
        <v>0</v>
      </c>
      <c r="AX139" s="269">
        <f t="shared" si="54"/>
        <v>0</v>
      </c>
      <c r="AY139" s="269">
        <f t="shared" si="54"/>
        <v>0</v>
      </c>
      <c r="AZ139" s="269">
        <f t="shared" si="54"/>
        <v>0</v>
      </c>
      <c r="BA139" s="269">
        <f t="shared" si="55"/>
        <v>0</v>
      </c>
      <c r="BB139" s="269">
        <f t="shared" si="55"/>
        <v>8024.7310000000025</v>
      </c>
      <c r="BC139" s="269">
        <f t="shared" si="55"/>
        <v>0</v>
      </c>
      <c r="BD139" s="269">
        <f t="shared" si="55"/>
        <v>0</v>
      </c>
      <c r="BE139" s="269">
        <f t="shared" si="55"/>
        <v>0</v>
      </c>
      <c r="BF139" s="269">
        <f t="shared" si="55"/>
        <v>0</v>
      </c>
      <c r="BG139" s="269">
        <f t="shared" si="55"/>
        <v>0</v>
      </c>
      <c r="BH139" s="269">
        <f t="shared" si="55"/>
        <v>0</v>
      </c>
      <c r="BI139" s="269">
        <f t="shared" si="55"/>
        <v>0</v>
      </c>
      <c r="BJ139" s="269">
        <f t="shared" si="55"/>
        <v>0</v>
      </c>
    </row>
    <row r="140" spans="2:62" s="182" customFormat="1" x14ac:dyDescent="0.2">
      <c r="B140" s="214">
        <v>5000</v>
      </c>
      <c r="C140" s="197" t="s">
        <v>25</v>
      </c>
      <c r="D140" s="189">
        <v>725</v>
      </c>
      <c r="E140" s="189" t="s">
        <v>817</v>
      </c>
      <c r="F140" s="196">
        <v>1442.6059999999998</v>
      </c>
      <c r="G140" s="213">
        <v>-1.4062265767765794</v>
      </c>
      <c r="H140" s="194">
        <v>134</v>
      </c>
      <c r="I140" s="212">
        <v>4</v>
      </c>
      <c r="J140" s="211" t="s">
        <v>23</v>
      </c>
      <c r="K140" s="183"/>
      <c r="P140" s="214">
        <v>2550</v>
      </c>
      <c r="Q140" s="197" t="s">
        <v>359</v>
      </c>
      <c r="R140" s="237">
        <f>INDEX(א1!$C$10:$H$261,MATCH('אזורים סטטיסטיים עירוני 2008'!Q140,א1!$D$10:$D$261,0),6)</f>
        <v>6</v>
      </c>
      <c r="S140" s="275">
        <f t="shared" si="52"/>
        <v>0</v>
      </c>
      <c r="T140" s="212">
        <f t="shared" si="52"/>
        <v>0</v>
      </c>
      <c r="U140" s="274">
        <f t="shared" si="52"/>
        <v>0</v>
      </c>
      <c r="V140" s="275">
        <f t="shared" si="52"/>
        <v>0</v>
      </c>
      <c r="W140" s="212">
        <f t="shared" si="52"/>
        <v>0</v>
      </c>
      <c r="X140" s="274">
        <f t="shared" si="52"/>
        <v>0</v>
      </c>
      <c r="Y140" s="212">
        <f t="shared" si="52"/>
        <v>0</v>
      </c>
      <c r="Z140" s="212">
        <f t="shared" si="52"/>
        <v>0</v>
      </c>
      <c r="AA140" s="212">
        <f t="shared" si="52"/>
        <v>0</v>
      </c>
      <c r="AB140" s="212">
        <f t="shared" si="52"/>
        <v>1</v>
      </c>
      <c r="AC140" s="212">
        <f t="shared" si="53"/>
        <v>1</v>
      </c>
      <c r="AD140" s="212">
        <f t="shared" si="53"/>
        <v>0</v>
      </c>
      <c r="AE140" s="212">
        <f t="shared" si="53"/>
        <v>2</v>
      </c>
      <c r="AF140" s="212">
        <f t="shared" si="53"/>
        <v>0</v>
      </c>
      <c r="AG140" s="212">
        <f t="shared" si="53"/>
        <v>0</v>
      </c>
      <c r="AH140" s="212">
        <f t="shared" si="53"/>
        <v>0</v>
      </c>
      <c r="AI140" s="193">
        <f t="shared" si="53"/>
        <v>0</v>
      </c>
      <c r="AJ140" s="275">
        <f t="shared" si="53"/>
        <v>0</v>
      </c>
      <c r="AK140" s="212">
        <f t="shared" si="53"/>
        <v>0</v>
      </c>
      <c r="AL140" s="274">
        <f t="shared" si="53"/>
        <v>0</v>
      </c>
      <c r="AN140" s="214">
        <v>2550</v>
      </c>
      <c r="AO140" s="197" t="s">
        <v>359</v>
      </c>
      <c r="AP140" s="237">
        <f>INDEX(א1!$C$10:$H$261,MATCH('אזורים סטטיסטיים עירוני 2008'!AO140,א1!$D$10:$D$261,0),6)</f>
        <v>6</v>
      </c>
      <c r="AQ140" s="269">
        <f t="shared" si="54"/>
        <v>0</v>
      </c>
      <c r="AR140" s="269">
        <f t="shared" si="54"/>
        <v>0</v>
      </c>
      <c r="AS140" s="269">
        <f t="shared" si="54"/>
        <v>0</v>
      </c>
      <c r="AT140" s="269">
        <f t="shared" si="54"/>
        <v>0</v>
      </c>
      <c r="AU140" s="269">
        <f t="shared" si="54"/>
        <v>0</v>
      </c>
      <c r="AV140" s="269">
        <f t="shared" si="54"/>
        <v>0</v>
      </c>
      <c r="AW140" s="269">
        <f t="shared" si="54"/>
        <v>0</v>
      </c>
      <c r="AX140" s="269">
        <f t="shared" si="54"/>
        <v>0</v>
      </c>
      <c r="AY140" s="269">
        <f t="shared" si="54"/>
        <v>0</v>
      </c>
      <c r="AZ140" s="269">
        <f t="shared" si="54"/>
        <v>2794.4130000000009</v>
      </c>
      <c r="BA140" s="269">
        <f t="shared" si="55"/>
        <v>3533.9740000000006</v>
      </c>
      <c r="BB140" s="269">
        <f t="shared" si="55"/>
        <v>0</v>
      </c>
      <c r="BC140" s="269">
        <f t="shared" si="55"/>
        <v>12643.479000000003</v>
      </c>
      <c r="BD140" s="269">
        <f t="shared" si="55"/>
        <v>0</v>
      </c>
      <c r="BE140" s="269">
        <f t="shared" si="55"/>
        <v>0</v>
      </c>
      <c r="BF140" s="269">
        <f t="shared" si="55"/>
        <v>0</v>
      </c>
      <c r="BG140" s="269">
        <f t="shared" si="55"/>
        <v>0</v>
      </c>
      <c r="BH140" s="269">
        <f t="shared" si="55"/>
        <v>0</v>
      </c>
      <c r="BI140" s="269">
        <f t="shared" si="55"/>
        <v>0</v>
      </c>
      <c r="BJ140" s="269">
        <f t="shared" si="55"/>
        <v>0</v>
      </c>
    </row>
    <row r="141" spans="2:62" s="182" customFormat="1" x14ac:dyDescent="0.2">
      <c r="B141" s="214">
        <v>516</v>
      </c>
      <c r="C141" s="197" t="s">
        <v>776</v>
      </c>
      <c r="D141" s="189">
        <v>2</v>
      </c>
      <c r="E141" s="189" t="s">
        <v>84</v>
      </c>
      <c r="F141" s="196">
        <v>4224.8720000000012</v>
      </c>
      <c r="G141" s="213">
        <v>-1.4036856393043331</v>
      </c>
      <c r="H141" s="194">
        <v>135</v>
      </c>
      <c r="I141" s="212">
        <v>4</v>
      </c>
      <c r="J141" s="211" t="s">
        <v>784</v>
      </c>
      <c r="K141" s="183"/>
      <c r="P141" s="214">
        <v>166</v>
      </c>
      <c r="Q141" s="197" t="s">
        <v>380</v>
      </c>
      <c r="R141" s="237">
        <f>INDEX(א1!$C$10:$H$261,MATCH('אזורים סטטיסטיים עירוני 2008'!Q141,א1!$D$10:$D$261,0),6)</f>
        <v>6</v>
      </c>
      <c r="S141" s="275">
        <f t="shared" si="52"/>
        <v>0</v>
      </c>
      <c r="T141" s="212">
        <f t="shared" si="52"/>
        <v>0</v>
      </c>
      <c r="U141" s="274">
        <f t="shared" si="52"/>
        <v>0</v>
      </c>
      <c r="V141" s="275">
        <f t="shared" si="52"/>
        <v>0</v>
      </c>
      <c r="W141" s="212">
        <f t="shared" si="52"/>
        <v>0</v>
      </c>
      <c r="X141" s="274">
        <f t="shared" si="52"/>
        <v>0</v>
      </c>
      <c r="Y141" s="212">
        <f t="shared" si="52"/>
        <v>0</v>
      </c>
      <c r="Z141" s="212">
        <f t="shared" si="52"/>
        <v>0</v>
      </c>
      <c r="AA141" s="212">
        <f t="shared" si="52"/>
        <v>0</v>
      </c>
      <c r="AB141" s="212">
        <f t="shared" si="52"/>
        <v>1</v>
      </c>
      <c r="AC141" s="212">
        <f t="shared" si="53"/>
        <v>0</v>
      </c>
      <c r="AD141" s="212">
        <f t="shared" si="53"/>
        <v>1</v>
      </c>
      <c r="AE141" s="212">
        <f t="shared" si="53"/>
        <v>1</v>
      </c>
      <c r="AF141" s="212">
        <f t="shared" si="53"/>
        <v>0</v>
      </c>
      <c r="AG141" s="212">
        <f t="shared" si="53"/>
        <v>0</v>
      </c>
      <c r="AH141" s="212">
        <f t="shared" si="53"/>
        <v>0</v>
      </c>
      <c r="AI141" s="193">
        <f t="shared" si="53"/>
        <v>0</v>
      </c>
      <c r="AJ141" s="275">
        <f t="shared" si="53"/>
        <v>0</v>
      </c>
      <c r="AK141" s="212">
        <f t="shared" si="53"/>
        <v>0</v>
      </c>
      <c r="AL141" s="274">
        <f t="shared" si="53"/>
        <v>0</v>
      </c>
      <c r="AN141" s="214">
        <v>166</v>
      </c>
      <c r="AO141" s="197" t="s">
        <v>380</v>
      </c>
      <c r="AP141" s="237">
        <f>INDEX(א1!$C$10:$H$261,MATCH('אזורים סטטיסטיים עירוני 2008'!AO141,א1!$D$10:$D$261,0),6)</f>
        <v>6</v>
      </c>
      <c r="AQ141" s="269">
        <f t="shared" si="54"/>
        <v>0</v>
      </c>
      <c r="AR141" s="269">
        <f t="shared" si="54"/>
        <v>0</v>
      </c>
      <c r="AS141" s="269">
        <f t="shared" si="54"/>
        <v>0</v>
      </c>
      <c r="AT141" s="269">
        <f t="shared" si="54"/>
        <v>0</v>
      </c>
      <c r="AU141" s="269">
        <f t="shared" si="54"/>
        <v>0</v>
      </c>
      <c r="AV141" s="269">
        <f t="shared" si="54"/>
        <v>0</v>
      </c>
      <c r="AW141" s="269">
        <f t="shared" si="54"/>
        <v>0</v>
      </c>
      <c r="AX141" s="269">
        <f t="shared" si="54"/>
        <v>0</v>
      </c>
      <c r="AY141" s="269">
        <f t="shared" si="54"/>
        <v>0</v>
      </c>
      <c r="AZ141" s="269">
        <f t="shared" si="54"/>
        <v>5131.9450000000033</v>
      </c>
      <c r="BA141" s="269">
        <f t="shared" si="55"/>
        <v>0</v>
      </c>
      <c r="BB141" s="269">
        <f t="shared" si="55"/>
        <v>4286.2830000000013</v>
      </c>
      <c r="BC141" s="269">
        <f t="shared" si="55"/>
        <v>7670.0810000000019</v>
      </c>
      <c r="BD141" s="269">
        <f t="shared" si="55"/>
        <v>0</v>
      </c>
      <c r="BE141" s="269">
        <f t="shared" si="55"/>
        <v>0</v>
      </c>
      <c r="BF141" s="269">
        <f t="shared" si="55"/>
        <v>0</v>
      </c>
      <c r="BG141" s="269">
        <f t="shared" si="55"/>
        <v>0</v>
      </c>
      <c r="BH141" s="269">
        <f t="shared" si="55"/>
        <v>0</v>
      </c>
      <c r="BI141" s="269">
        <f t="shared" si="55"/>
        <v>0</v>
      </c>
      <c r="BJ141" s="269">
        <f t="shared" si="55"/>
        <v>0</v>
      </c>
    </row>
    <row r="142" spans="2:62" s="182" customFormat="1" x14ac:dyDescent="0.2">
      <c r="B142" s="214">
        <v>634</v>
      </c>
      <c r="C142" s="197" t="s">
        <v>698</v>
      </c>
      <c r="D142" s="189">
        <v>3</v>
      </c>
      <c r="E142" s="189" t="s">
        <v>87</v>
      </c>
      <c r="F142" s="196">
        <v>6032.0239999999985</v>
      </c>
      <c r="G142" s="213">
        <v>-1.4007002967829727</v>
      </c>
      <c r="H142" s="194">
        <v>136</v>
      </c>
      <c r="I142" s="212">
        <v>4</v>
      </c>
      <c r="J142" s="211" t="s">
        <v>697</v>
      </c>
      <c r="K142" s="183"/>
      <c r="P142" s="214">
        <v>240</v>
      </c>
      <c r="Q142" s="197" t="s">
        <v>243</v>
      </c>
      <c r="R142" s="237">
        <f>INDEX(א1!$C$10:$H$261,MATCH('אזורים סטטיסטיים עירוני 2008'!Q142,א1!$D$10:$D$261,0),6)</f>
        <v>6</v>
      </c>
      <c r="S142" s="275">
        <f t="shared" si="52"/>
        <v>0</v>
      </c>
      <c r="T142" s="212">
        <f t="shared" si="52"/>
        <v>0</v>
      </c>
      <c r="U142" s="274">
        <f t="shared" si="52"/>
        <v>0</v>
      </c>
      <c r="V142" s="275">
        <f t="shared" si="52"/>
        <v>0</v>
      </c>
      <c r="W142" s="212">
        <f t="shared" si="52"/>
        <v>0</v>
      </c>
      <c r="X142" s="274">
        <f t="shared" si="52"/>
        <v>0</v>
      </c>
      <c r="Y142" s="212">
        <f t="shared" si="52"/>
        <v>0</v>
      </c>
      <c r="Z142" s="212">
        <f t="shared" si="52"/>
        <v>0</v>
      </c>
      <c r="AA142" s="212">
        <f t="shared" si="52"/>
        <v>0</v>
      </c>
      <c r="AB142" s="212">
        <f t="shared" si="52"/>
        <v>2</v>
      </c>
      <c r="AC142" s="212">
        <f t="shared" si="53"/>
        <v>1</v>
      </c>
      <c r="AD142" s="212">
        <f t="shared" si="53"/>
        <v>0</v>
      </c>
      <c r="AE142" s="212">
        <f t="shared" si="53"/>
        <v>1</v>
      </c>
      <c r="AF142" s="212">
        <f t="shared" si="53"/>
        <v>0</v>
      </c>
      <c r="AG142" s="212">
        <f t="shared" si="53"/>
        <v>1</v>
      </c>
      <c r="AH142" s="212">
        <f t="shared" si="53"/>
        <v>0</v>
      </c>
      <c r="AI142" s="193">
        <f t="shared" si="53"/>
        <v>0</v>
      </c>
      <c r="AJ142" s="275">
        <f t="shared" si="53"/>
        <v>0</v>
      </c>
      <c r="AK142" s="212">
        <f t="shared" si="53"/>
        <v>0</v>
      </c>
      <c r="AL142" s="274">
        <f t="shared" si="53"/>
        <v>0</v>
      </c>
      <c r="AN142" s="214">
        <v>240</v>
      </c>
      <c r="AO142" s="197" t="s">
        <v>243</v>
      </c>
      <c r="AP142" s="237">
        <f>INDEX(א1!$C$10:$H$261,MATCH('אזורים סטטיסטיים עירוני 2008'!AO142,א1!$D$10:$D$261,0),6)</f>
        <v>6</v>
      </c>
      <c r="AQ142" s="269">
        <f t="shared" si="54"/>
        <v>0</v>
      </c>
      <c r="AR142" s="269">
        <f t="shared" si="54"/>
        <v>0</v>
      </c>
      <c r="AS142" s="269">
        <f t="shared" si="54"/>
        <v>0</v>
      </c>
      <c r="AT142" s="269">
        <f t="shared" si="54"/>
        <v>0</v>
      </c>
      <c r="AU142" s="269">
        <f t="shared" si="54"/>
        <v>0</v>
      </c>
      <c r="AV142" s="269">
        <f t="shared" si="54"/>
        <v>0</v>
      </c>
      <c r="AW142" s="269">
        <f t="shared" si="54"/>
        <v>0</v>
      </c>
      <c r="AX142" s="269">
        <f t="shared" si="54"/>
        <v>0</v>
      </c>
      <c r="AY142" s="269">
        <f t="shared" si="54"/>
        <v>0</v>
      </c>
      <c r="AZ142" s="269">
        <f t="shared" si="54"/>
        <v>5094.8089999999975</v>
      </c>
      <c r="BA142" s="269">
        <f t="shared" si="55"/>
        <v>5305.5570000000025</v>
      </c>
      <c r="BB142" s="269">
        <f t="shared" si="55"/>
        <v>0</v>
      </c>
      <c r="BC142" s="269">
        <f t="shared" si="55"/>
        <v>3751.7850000000003</v>
      </c>
      <c r="BD142" s="269">
        <f t="shared" si="55"/>
        <v>0</v>
      </c>
      <c r="BE142" s="269">
        <f t="shared" si="55"/>
        <v>4748.1400000000003</v>
      </c>
      <c r="BF142" s="269">
        <f t="shared" si="55"/>
        <v>0</v>
      </c>
      <c r="BG142" s="269">
        <f t="shared" si="55"/>
        <v>0</v>
      </c>
      <c r="BH142" s="269">
        <f t="shared" si="55"/>
        <v>0</v>
      </c>
      <c r="BI142" s="269">
        <f t="shared" si="55"/>
        <v>0</v>
      </c>
      <c r="BJ142" s="269">
        <f t="shared" si="55"/>
        <v>0</v>
      </c>
    </row>
    <row r="143" spans="2:62" s="182" customFormat="1" x14ac:dyDescent="0.2">
      <c r="B143" s="238">
        <v>478</v>
      </c>
      <c r="C143" s="239" t="s">
        <v>756</v>
      </c>
      <c r="D143" s="189">
        <v>2</v>
      </c>
      <c r="E143" s="236" t="s">
        <v>84</v>
      </c>
      <c r="F143" s="235">
        <v>4594.2209999999986</v>
      </c>
      <c r="G143" s="234">
        <v>-1.3993387224773191</v>
      </c>
      <c r="H143" s="233">
        <v>137</v>
      </c>
      <c r="I143" s="232">
        <v>4</v>
      </c>
      <c r="J143" s="231" t="s">
        <v>755</v>
      </c>
      <c r="K143" s="183"/>
      <c r="P143" s="214">
        <v>7800</v>
      </c>
      <c r="Q143" s="197" t="s">
        <v>275</v>
      </c>
      <c r="R143" s="237">
        <f>INDEX(א1!$C$10:$H$261,MATCH('אזורים סטטיסטיים עירוני 2008'!Q143,א1!$D$10:$D$261,0),6)</f>
        <v>6</v>
      </c>
      <c r="S143" s="275">
        <f t="shared" si="52"/>
        <v>0</v>
      </c>
      <c r="T143" s="212">
        <f t="shared" si="52"/>
        <v>0</v>
      </c>
      <c r="U143" s="274">
        <f t="shared" si="52"/>
        <v>0</v>
      </c>
      <c r="V143" s="275">
        <f t="shared" si="52"/>
        <v>0</v>
      </c>
      <c r="W143" s="212">
        <f t="shared" si="52"/>
        <v>0</v>
      </c>
      <c r="X143" s="274">
        <f t="shared" si="52"/>
        <v>0</v>
      </c>
      <c r="Y143" s="212">
        <f t="shared" si="52"/>
        <v>0</v>
      </c>
      <c r="Z143" s="212">
        <f t="shared" si="52"/>
        <v>0</v>
      </c>
      <c r="AA143" s="212">
        <f t="shared" si="52"/>
        <v>0</v>
      </c>
      <c r="AB143" s="212">
        <f t="shared" si="52"/>
        <v>3</v>
      </c>
      <c r="AC143" s="212">
        <f t="shared" si="53"/>
        <v>1</v>
      </c>
      <c r="AD143" s="212">
        <f t="shared" si="53"/>
        <v>0</v>
      </c>
      <c r="AE143" s="212">
        <f t="shared" si="53"/>
        <v>2</v>
      </c>
      <c r="AF143" s="212">
        <f t="shared" si="53"/>
        <v>2</v>
      </c>
      <c r="AG143" s="212">
        <f t="shared" si="53"/>
        <v>0</v>
      </c>
      <c r="AH143" s="212">
        <f t="shared" si="53"/>
        <v>0</v>
      </c>
      <c r="AI143" s="193">
        <f t="shared" si="53"/>
        <v>0</v>
      </c>
      <c r="AJ143" s="275">
        <f t="shared" si="53"/>
        <v>0</v>
      </c>
      <c r="AK143" s="212">
        <f t="shared" si="53"/>
        <v>0</v>
      </c>
      <c r="AL143" s="274">
        <f t="shared" si="53"/>
        <v>0</v>
      </c>
      <c r="AN143" s="214">
        <v>7800</v>
      </c>
      <c r="AO143" s="197" t="s">
        <v>275</v>
      </c>
      <c r="AP143" s="237">
        <f>INDEX(א1!$C$10:$H$261,MATCH('אזורים סטטיסטיים עירוני 2008'!AO143,א1!$D$10:$D$261,0),6)</f>
        <v>6</v>
      </c>
      <c r="AQ143" s="269">
        <f t="shared" si="54"/>
        <v>0</v>
      </c>
      <c r="AR143" s="269">
        <f t="shared" si="54"/>
        <v>0</v>
      </c>
      <c r="AS143" s="269">
        <f t="shared" si="54"/>
        <v>0</v>
      </c>
      <c r="AT143" s="269">
        <f t="shared" si="54"/>
        <v>0</v>
      </c>
      <c r="AU143" s="269">
        <f t="shared" si="54"/>
        <v>0</v>
      </c>
      <c r="AV143" s="269">
        <f t="shared" si="54"/>
        <v>0</v>
      </c>
      <c r="AW143" s="269">
        <f t="shared" si="54"/>
        <v>0</v>
      </c>
      <c r="AX143" s="269">
        <f t="shared" si="54"/>
        <v>0</v>
      </c>
      <c r="AY143" s="269">
        <f t="shared" si="54"/>
        <v>0</v>
      </c>
      <c r="AZ143" s="269">
        <f t="shared" si="54"/>
        <v>12078.544999999995</v>
      </c>
      <c r="BA143" s="269">
        <f t="shared" si="55"/>
        <v>3331.6180000000004</v>
      </c>
      <c r="BB143" s="269">
        <f t="shared" si="55"/>
        <v>0</v>
      </c>
      <c r="BC143" s="269">
        <f t="shared" si="55"/>
        <v>6789.0649999999996</v>
      </c>
      <c r="BD143" s="269">
        <f t="shared" si="55"/>
        <v>7437.5620000000008</v>
      </c>
      <c r="BE143" s="269">
        <f t="shared" si="55"/>
        <v>0</v>
      </c>
      <c r="BF143" s="269">
        <f t="shared" si="55"/>
        <v>0</v>
      </c>
      <c r="BG143" s="269">
        <f t="shared" si="55"/>
        <v>0</v>
      </c>
      <c r="BH143" s="269">
        <f t="shared" si="55"/>
        <v>0</v>
      </c>
      <c r="BI143" s="269">
        <f t="shared" si="55"/>
        <v>0</v>
      </c>
      <c r="BJ143" s="269">
        <f t="shared" si="55"/>
        <v>0</v>
      </c>
    </row>
    <row r="144" spans="2:62" s="182" customFormat="1" x14ac:dyDescent="0.2">
      <c r="B144" s="238">
        <v>6000</v>
      </c>
      <c r="C144" s="240" t="s">
        <v>670</v>
      </c>
      <c r="D144" s="189">
        <v>1</v>
      </c>
      <c r="E144" s="236" t="s">
        <v>18</v>
      </c>
      <c r="F144" s="235">
        <v>4895.0219999999999</v>
      </c>
      <c r="G144" s="234">
        <v>-1.3975387456949084</v>
      </c>
      <c r="H144" s="233">
        <v>138</v>
      </c>
      <c r="I144" s="232">
        <v>4</v>
      </c>
      <c r="J144" s="231" t="s">
        <v>669</v>
      </c>
      <c r="K144" s="183"/>
      <c r="P144" s="214">
        <v>171</v>
      </c>
      <c r="Q144" s="197" t="s">
        <v>398</v>
      </c>
      <c r="R144" s="237">
        <f>INDEX(א1!$C$10:$H$261,MATCH('אזורים סטטיסטיים עירוני 2008'!Q144,א1!$D$10:$D$261,0),6)</f>
        <v>6</v>
      </c>
      <c r="S144" s="275">
        <f t="shared" si="52"/>
        <v>0</v>
      </c>
      <c r="T144" s="212">
        <f t="shared" si="52"/>
        <v>0</v>
      </c>
      <c r="U144" s="274">
        <f t="shared" si="52"/>
        <v>0</v>
      </c>
      <c r="V144" s="275">
        <f t="shared" si="52"/>
        <v>0</v>
      </c>
      <c r="W144" s="212">
        <f t="shared" si="52"/>
        <v>0</v>
      </c>
      <c r="X144" s="274">
        <f t="shared" si="52"/>
        <v>0</v>
      </c>
      <c r="Y144" s="212">
        <f t="shared" si="52"/>
        <v>0</v>
      </c>
      <c r="Z144" s="212">
        <f t="shared" si="52"/>
        <v>0</v>
      </c>
      <c r="AA144" s="212">
        <f t="shared" si="52"/>
        <v>0</v>
      </c>
      <c r="AB144" s="212">
        <f t="shared" si="52"/>
        <v>0</v>
      </c>
      <c r="AC144" s="212">
        <f t="shared" si="53"/>
        <v>0</v>
      </c>
      <c r="AD144" s="212">
        <f t="shared" si="53"/>
        <v>1</v>
      </c>
      <c r="AE144" s="212">
        <f t="shared" si="53"/>
        <v>0</v>
      </c>
      <c r="AF144" s="212">
        <f t="shared" si="53"/>
        <v>0</v>
      </c>
      <c r="AG144" s="212">
        <f t="shared" si="53"/>
        <v>0</v>
      </c>
      <c r="AH144" s="212">
        <f t="shared" si="53"/>
        <v>0</v>
      </c>
      <c r="AI144" s="193">
        <f t="shared" si="53"/>
        <v>0</v>
      </c>
      <c r="AJ144" s="275">
        <f t="shared" si="53"/>
        <v>0</v>
      </c>
      <c r="AK144" s="212">
        <f t="shared" si="53"/>
        <v>0</v>
      </c>
      <c r="AL144" s="274">
        <f t="shared" si="53"/>
        <v>0</v>
      </c>
      <c r="AN144" s="214">
        <v>171</v>
      </c>
      <c r="AO144" s="197" t="s">
        <v>398</v>
      </c>
      <c r="AP144" s="237">
        <f>INDEX(א1!$C$10:$H$261,MATCH('אזורים סטטיסטיים עירוני 2008'!AO144,א1!$D$10:$D$261,0),6)</f>
        <v>6</v>
      </c>
      <c r="AQ144" s="269">
        <f t="shared" si="54"/>
        <v>0</v>
      </c>
      <c r="AR144" s="269">
        <f t="shared" si="54"/>
        <v>0</v>
      </c>
      <c r="AS144" s="269">
        <f t="shared" si="54"/>
        <v>0</v>
      </c>
      <c r="AT144" s="269">
        <f t="shared" si="54"/>
        <v>0</v>
      </c>
      <c r="AU144" s="269">
        <f t="shared" si="54"/>
        <v>0</v>
      </c>
      <c r="AV144" s="269">
        <f t="shared" si="54"/>
        <v>0</v>
      </c>
      <c r="AW144" s="269">
        <f t="shared" si="54"/>
        <v>0</v>
      </c>
      <c r="AX144" s="269">
        <f t="shared" si="54"/>
        <v>0</v>
      </c>
      <c r="AY144" s="269">
        <f t="shared" si="54"/>
        <v>0</v>
      </c>
      <c r="AZ144" s="269">
        <f t="shared" si="54"/>
        <v>0</v>
      </c>
      <c r="BA144" s="269">
        <f t="shared" si="55"/>
        <v>0</v>
      </c>
      <c r="BB144" s="269">
        <f t="shared" si="55"/>
        <v>5485.11</v>
      </c>
      <c r="BC144" s="269">
        <f t="shared" si="55"/>
        <v>0</v>
      </c>
      <c r="BD144" s="269">
        <f t="shared" si="55"/>
        <v>0</v>
      </c>
      <c r="BE144" s="269">
        <f t="shared" si="55"/>
        <v>0</v>
      </c>
      <c r="BF144" s="269">
        <f t="shared" si="55"/>
        <v>0</v>
      </c>
      <c r="BG144" s="269">
        <f t="shared" si="55"/>
        <v>0</v>
      </c>
      <c r="BH144" s="269">
        <f t="shared" si="55"/>
        <v>0</v>
      </c>
      <c r="BI144" s="269">
        <f t="shared" si="55"/>
        <v>0</v>
      </c>
      <c r="BJ144" s="269">
        <f t="shared" si="55"/>
        <v>0</v>
      </c>
    </row>
    <row r="145" spans="2:62" s="182" customFormat="1" x14ac:dyDescent="0.2">
      <c r="B145" s="214">
        <v>3000</v>
      </c>
      <c r="C145" s="197" t="s">
        <v>660</v>
      </c>
      <c r="D145" s="189">
        <v>2211</v>
      </c>
      <c r="E145" s="189" t="s">
        <v>816</v>
      </c>
      <c r="F145" s="196">
        <v>22546.471000000001</v>
      </c>
      <c r="G145" s="213">
        <v>-1.3958860163084827</v>
      </c>
      <c r="H145" s="194">
        <v>139</v>
      </c>
      <c r="I145" s="212">
        <v>4</v>
      </c>
      <c r="J145" s="211" t="s">
        <v>658</v>
      </c>
      <c r="K145" s="183"/>
      <c r="P145" s="214">
        <v>7900</v>
      </c>
      <c r="Q145" s="197" t="s">
        <v>92</v>
      </c>
      <c r="R145" s="237">
        <f>INDEX(א1!$C$10:$H$261,MATCH('אזורים סטטיסטיים עירוני 2008'!Q145,א1!$D$10:$D$261,0),6)</f>
        <v>6</v>
      </c>
      <c r="S145" s="275">
        <f t="shared" si="52"/>
        <v>0</v>
      </c>
      <c r="T145" s="212">
        <f t="shared" si="52"/>
        <v>0</v>
      </c>
      <c r="U145" s="274">
        <f t="shared" si="52"/>
        <v>0</v>
      </c>
      <c r="V145" s="275">
        <f t="shared" si="52"/>
        <v>0</v>
      </c>
      <c r="W145" s="212">
        <f t="shared" si="52"/>
        <v>1</v>
      </c>
      <c r="X145" s="274">
        <f t="shared" si="52"/>
        <v>1</v>
      </c>
      <c r="Y145" s="212">
        <f t="shared" si="52"/>
        <v>0</v>
      </c>
      <c r="Z145" s="212">
        <f t="shared" si="52"/>
        <v>1</v>
      </c>
      <c r="AA145" s="212">
        <f t="shared" si="52"/>
        <v>3</v>
      </c>
      <c r="AB145" s="212">
        <f t="shared" si="52"/>
        <v>8</v>
      </c>
      <c r="AC145" s="212">
        <f t="shared" si="53"/>
        <v>16</v>
      </c>
      <c r="AD145" s="212">
        <f t="shared" si="53"/>
        <v>4</v>
      </c>
      <c r="AE145" s="212">
        <f t="shared" si="53"/>
        <v>9</v>
      </c>
      <c r="AF145" s="212">
        <f t="shared" si="53"/>
        <v>1</v>
      </c>
      <c r="AG145" s="212">
        <f t="shared" si="53"/>
        <v>2</v>
      </c>
      <c r="AH145" s="212">
        <f t="shared" si="53"/>
        <v>2</v>
      </c>
      <c r="AI145" s="193">
        <f t="shared" si="53"/>
        <v>2</v>
      </c>
      <c r="AJ145" s="275">
        <f t="shared" si="53"/>
        <v>2</v>
      </c>
      <c r="AK145" s="212">
        <f t="shared" si="53"/>
        <v>0</v>
      </c>
      <c r="AL145" s="274">
        <f t="shared" si="53"/>
        <v>0</v>
      </c>
      <c r="AN145" s="214">
        <v>7900</v>
      </c>
      <c r="AO145" s="197" t="s">
        <v>92</v>
      </c>
      <c r="AP145" s="237">
        <f>INDEX(א1!$C$10:$H$261,MATCH('אזורים סטטיסטיים עירוני 2008'!AO145,א1!$D$10:$D$261,0),6)</f>
        <v>6</v>
      </c>
      <c r="AQ145" s="269">
        <f t="shared" si="54"/>
        <v>0</v>
      </c>
      <c r="AR145" s="269">
        <f t="shared" si="54"/>
        <v>0</v>
      </c>
      <c r="AS145" s="269">
        <f t="shared" si="54"/>
        <v>0</v>
      </c>
      <c r="AT145" s="269">
        <f t="shared" si="54"/>
        <v>0</v>
      </c>
      <c r="AU145" s="269">
        <f t="shared" si="54"/>
        <v>3349.04</v>
      </c>
      <c r="AV145" s="269">
        <f t="shared" si="54"/>
        <v>3713.3070000000007</v>
      </c>
      <c r="AW145" s="269">
        <f t="shared" si="54"/>
        <v>0</v>
      </c>
      <c r="AX145" s="269">
        <f t="shared" si="54"/>
        <v>4383.8330000000005</v>
      </c>
      <c r="AY145" s="269">
        <f t="shared" si="54"/>
        <v>9306.7739999999994</v>
      </c>
      <c r="AZ145" s="269">
        <f t="shared" si="54"/>
        <v>32204.847999999994</v>
      </c>
      <c r="BA145" s="269">
        <f t="shared" si="55"/>
        <v>61951.630999999994</v>
      </c>
      <c r="BB145" s="269">
        <f t="shared" si="55"/>
        <v>12407.647000000001</v>
      </c>
      <c r="BC145" s="269">
        <f t="shared" si="55"/>
        <v>26191.409999999996</v>
      </c>
      <c r="BD145" s="269">
        <f t="shared" si="55"/>
        <v>5748.0769999999993</v>
      </c>
      <c r="BE145" s="269">
        <f t="shared" si="55"/>
        <v>16076.492999999999</v>
      </c>
      <c r="BF145" s="269">
        <f t="shared" si="55"/>
        <v>5672.5200000000023</v>
      </c>
      <c r="BG145" s="269">
        <f t="shared" si="55"/>
        <v>6953.2910000000011</v>
      </c>
      <c r="BH145" s="269">
        <f t="shared" si="55"/>
        <v>7674.7119999999977</v>
      </c>
      <c r="BI145" s="269">
        <f t="shared" si="55"/>
        <v>0</v>
      </c>
      <c r="BJ145" s="269">
        <f t="shared" si="55"/>
        <v>0</v>
      </c>
    </row>
    <row r="146" spans="2:62" s="182" customFormat="1" x14ac:dyDescent="0.2">
      <c r="B146" s="214">
        <v>3000</v>
      </c>
      <c r="C146" s="197" t="s">
        <v>39</v>
      </c>
      <c r="D146" s="189">
        <v>514</v>
      </c>
      <c r="E146" s="189" t="s">
        <v>53</v>
      </c>
      <c r="F146" s="196">
        <v>3481.77</v>
      </c>
      <c r="G146" s="213">
        <v>-1.3949661033061687</v>
      </c>
      <c r="H146" s="194">
        <v>140</v>
      </c>
      <c r="I146" s="212">
        <v>4</v>
      </c>
      <c r="J146" s="211" t="s">
        <v>37</v>
      </c>
      <c r="K146" s="183"/>
      <c r="P146" s="214">
        <v>9500</v>
      </c>
      <c r="Q146" s="197" t="s">
        <v>169</v>
      </c>
      <c r="R146" s="237">
        <f>INDEX(א1!$C$10:$H$261,MATCH('אזורים סטטיסטיים עירוני 2008'!Q146,א1!$D$10:$D$261,0),6)</f>
        <v>6</v>
      </c>
      <c r="S146" s="275">
        <f t="shared" ref="S146:AB155" si="56">COUNTIFS($I$7:$I$1622,S$5,$B$7:$B$1622,$P146)</f>
        <v>0</v>
      </c>
      <c r="T146" s="212">
        <f t="shared" si="56"/>
        <v>0</v>
      </c>
      <c r="U146" s="274">
        <f t="shared" si="56"/>
        <v>0</v>
      </c>
      <c r="V146" s="275">
        <f t="shared" si="56"/>
        <v>0</v>
      </c>
      <c r="W146" s="212">
        <f t="shared" si="56"/>
        <v>0</v>
      </c>
      <c r="X146" s="274">
        <f t="shared" si="56"/>
        <v>0</v>
      </c>
      <c r="Y146" s="212">
        <f t="shared" si="56"/>
        <v>0</v>
      </c>
      <c r="Z146" s="212">
        <f t="shared" si="56"/>
        <v>1</v>
      </c>
      <c r="AA146" s="212">
        <f t="shared" si="56"/>
        <v>0</v>
      </c>
      <c r="AB146" s="212">
        <f t="shared" si="56"/>
        <v>1</v>
      </c>
      <c r="AC146" s="212">
        <f t="shared" ref="AC146:AL155" si="57">COUNTIFS($I$7:$I$1622,AC$5,$B$7:$B$1622,$P146)</f>
        <v>3</v>
      </c>
      <c r="AD146" s="212">
        <f t="shared" si="57"/>
        <v>1</v>
      </c>
      <c r="AE146" s="212">
        <f t="shared" si="57"/>
        <v>2</v>
      </c>
      <c r="AF146" s="212">
        <f t="shared" si="57"/>
        <v>1</v>
      </c>
      <c r="AG146" s="212">
        <f t="shared" si="57"/>
        <v>0</v>
      </c>
      <c r="AH146" s="212">
        <f t="shared" si="57"/>
        <v>1</v>
      </c>
      <c r="AI146" s="193">
        <f t="shared" si="57"/>
        <v>0</v>
      </c>
      <c r="AJ146" s="275">
        <f t="shared" si="57"/>
        <v>0</v>
      </c>
      <c r="AK146" s="212">
        <f t="shared" si="57"/>
        <v>0</v>
      </c>
      <c r="AL146" s="274">
        <f t="shared" si="57"/>
        <v>0</v>
      </c>
      <c r="AN146" s="214">
        <v>9500</v>
      </c>
      <c r="AO146" s="197" t="s">
        <v>169</v>
      </c>
      <c r="AP146" s="237">
        <f>INDEX(א1!$C$10:$H$261,MATCH('אזורים סטטיסטיים עירוני 2008'!AO146,א1!$D$10:$D$261,0),6)</f>
        <v>6</v>
      </c>
      <c r="AQ146" s="269">
        <f t="shared" ref="AQ146:AZ155" si="58">SUMIFS($F$7:$F$1622,$I$7:$I$1622,AQ$5,$B$7:$B$1622,$P146)</f>
        <v>0</v>
      </c>
      <c r="AR146" s="269">
        <f t="shared" si="58"/>
        <v>0</v>
      </c>
      <c r="AS146" s="269">
        <f t="shared" si="58"/>
        <v>0</v>
      </c>
      <c r="AT146" s="269">
        <f t="shared" si="58"/>
        <v>0</v>
      </c>
      <c r="AU146" s="269">
        <f t="shared" si="58"/>
        <v>0</v>
      </c>
      <c r="AV146" s="269">
        <f t="shared" si="58"/>
        <v>0</v>
      </c>
      <c r="AW146" s="269">
        <f t="shared" si="58"/>
        <v>0</v>
      </c>
      <c r="AX146" s="269">
        <f t="shared" si="58"/>
        <v>5193.1289999999972</v>
      </c>
      <c r="AY146" s="269">
        <f t="shared" si="58"/>
        <v>0</v>
      </c>
      <c r="AZ146" s="269">
        <f t="shared" si="58"/>
        <v>4375.8780000000006</v>
      </c>
      <c r="BA146" s="269">
        <f t="shared" ref="BA146:BJ155" si="59">SUMIFS($F$7:$F$1622,$I$7:$I$1622,BA$5,$B$7:$B$1622,$P146)</f>
        <v>10844.696000000002</v>
      </c>
      <c r="BB146" s="269">
        <f t="shared" si="59"/>
        <v>3516.587</v>
      </c>
      <c r="BC146" s="269">
        <f t="shared" si="59"/>
        <v>8161.6890000000012</v>
      </c>
      <c r="BD146" s="269">
        <f t="shared" si="59"/>
        <v>2460.4579999999996</v>
      </c>
      <c r="BE146" s="269">
        <f t="shared" si="59"/>
        <v>0</v>
      </c>
      <c r="BF146" s="269">
        <f t="shared" si="59"/>
        <v>2121.7239999999997</v>
      </c>
      <c r="BG146" s="269">
        <f t="shared" si="59"/>
        <v>0</v>
      </c>
      <c r="BH146" s="269">
        <f t="shared" si="59"/>
        <v>0</v>
      </c>
      <c r="BI146" s="269">
        <f t="shared" si="59"/>
        <v>0</v>
      </c>
      <c r="BJ146" s="269">
        <f t="shared" si="59"/>
        <v>0</v>
      </c>
    </row>
    <row r="147" spans="2:62" s="182" customFormat="1" x14ac:dyDescent="0.2">
      <c r="B147" s="214">
        <v>7300</v>
      </c>
      <c r="C147" s="197" t="s">
        <v>420</v>
      </c>
      <c r="D147" s="189">
        <v>42</v>
      </c>
      <c r="E147" s="189" t="s">
        <v>103</v>
      </c>
      <c r="F147" s="196">
        <v>3373.58</v>
      </c>
      <c r="G147" s="213">
        <v>-1.3942789859113331</v>
      </c>
      <c r="H147" s="194">
        <v>141</v>
      </c>
      <c r="I147" s="212">
        <v>4</v>
      </c>
      <c r="J147" s="211" t="s">
        <v>419</v>
      </c>
      <c r="K147" s="183"/>
      <c r="P147" s="214">
        <v>8200</v>
      </c>
      <c r="Q147" s="197" t="s">
        <v>287</v>
      </c>
      <c r="R147" s="237">
        <f>INDEX(א1!$C$10:$H$261,MATCH('אזורים סטטיסטיים עירוני 2008'!Q147,א1!$D$10:$D$261,0),6)</f>
        <v>6</v>
      </c>
      <c r="S147" s="275">
        <f t="shared" si="56"/>
        <v>0</v>
      </c>
      <c r="T147" s="212">
        <f t="shared" si="56"/>
        <v>0</v>
      </c>
      <c r="U147" s="274">
        <f t="shared" si="56"/>
        <v>0</v>
      </c>
      <c r="V147" s="275">
        <f t="shared" si="56"/>
        <v>0</v>
      </c>
      <c r="W147" s="212">
        <f t="shared" si="56"/>
        <v>0</v>
      </c>
      <c r="X147" s="274">
        <f t="shared" si="56"/>
        <v>0</v>
      </c>
      <c r="Y147" s="212">
        <f t="shared" si="56"/>
        <v>0</v>
      </c>
      <c r="Z147" s="212">
        <f t="shared" si="56"/>
        <v>0</v>
      </c>
      <c r="AA147" s="212">
        <f t="shared" si="56"/>
        <v>0</v>
      </c>
      <c r="AB147" s="212">
        <f t="shared" si="56"/>
        <v>2</v>
      </c>
      <c r="AC147" s="212">
        <f t="shared" si="57"/>
        <v>2</v>
      </c>
      <c r="AD147" s="212">
        <f t="shared" si="57"/>
        <v>4</v>
      </c>
      <c r="AE147" s="212">
        <f t="shared" si="57"/>
        <v>1</v>
      </c>
      <c r="AF147" s="212">
        <f t="shared" si="57"/>
        <v>1</v>
      </c>
      <c r="AG147" s="212">
        <f t="shared" si="57"/>
        <v>0</v>
      </c>
      <c r="AH147" s="212">
        <f t="shared" si="57"/>
        <v>0</v>
      </c>
      <c r="AI147" s="193">
        <f t="shared" si="57"/>
        <v>0</v>
      </c>
      <c r="AJ147" s="275">
        <f t="shared" si="57"/>
        <v>0</v>
      </c>
      <c r="AK147" s="212">
        <f t="shared" si="57"/>
        <v>0</v>
      </c>
      <c r="AL147" s="274">
        <f t="shared" si="57"/>
        <v>0</v>
      </c>
      <c r="AN147" s="214">
        <v>8200</v>
      </c>
      <c r="AO147" s="197" t="s">
        <v>287</v>
      </c>
      <c r="AP147" s="237">
        <f>INDEX(א1!$C$10:$H$261,MATCH('אזורים סטטיסטיים עירוני 2008'!AO147,א1!$D$10:$D$261,0),6)</f>
        <v>6</v>
      </c>
      <c r="AQ147" s="269">
        <f t="shared" si="58"/>
        <v>0</v>
      </c>
      <c r="AR147" s="269">
        <f t="shared" si="58"/>
        <v>0</v>
      </c>
      <c r="AS147" s="269">
        <f t="shared" si="58"/>
        <v>0</v>
      </c>
      <c r="AT147" s="269">
        <f t="shared" si="58"/>
        <v>0</v>
      </c>
      <c r="AU147" s="269">
        <f t="shared" si="58"/>
        <v>0</v>
      </c>
      <c r="AV147" s="269">
        <f t="shared" si="58"/>
        <v>0</v>
      </c>
      <c r="AW147" s="269">
        <f t="shared" si="58"/>
        <v>0</v>
      </c>
      <c r="AX147" s="269">
        <f t="shared" si="58"/>
        <v>0</v>
      </c>
      <c r="AY147" s="269">
        <f t="shared" si="58"/>
        <v>0</v>
      </c>
      <c r="AZ147" s="269">
        <f t="shared" si="58"/>
        <v>7260.0470000000005</v>
      </c>
      <c r="BA147" s="269">
        <f t="shared" si="59"/>
        <v>7228.3560000000016</v>
      </c>
      <c r="BB147" s="269">
        <f t="shared" si="59"/>
        <v>14773.617999999999</v>
      </c>
      <c r="BC147" s="269">
        <f t="shared" si="59"/>
        <v>4651.070999999999</v>
      </c>
      <c r="BD147" s="269">
        <f t="shared" si="59"/>
        <v>3195.7640000000006</v>
      </c>
      <c r="BE147" s="269">
        <f t="shared" si="59"/>
        <v>0</v>
      </c>
      <c r="BF147" s="269">
        <f t="shared" si="59"/>
        <v>0</v>
      </c>
      <c r="BG147" s="269">
        <f t="shared" si="59"/>
        <v>0</v>
      </c>
      <c r="BH147" s="269">
        <f t="shared" si="59"/>
        <v>0</v>
      </c>
      <c r="BI147" s="269">
        <f t="shared" si="59"/>
        <v>0</v>
      </c>
      <c r="BJ147" s="269">
        <f t="shared" si="59"/>
        <v>0</v>
      </c>
    </row>
    <row r="148" spans="2:62" s="182" customFormat="1" x14ac:dyDescent="0.2">
      <c r="B148" s="214">
        <v>3000</v>
      </c>
      <c r="C148" s="197" t="s">
        <v>39</v>
      </c>
      <c r="D148" s="189">
        <v>423</v>
      </c>
      <c r="E148" s="189" t="s">
        <v>68</v>
      </c>
      <c r="F148" s="196">
        <v>4104.128999999999</v>
      </c>
      <c r="G148" s="213">
        <v>-1.3926711972445824</v>
      </c>
      <c r="H148" s="194">
        <v>142</v>
      </c>
      <c r="I148" s="212">
        <v>4</v>
      </c>
      <c r="J148" s="211" t="s">
        <v>37</v>
      </c>
      <c r="K148" s="183"/>
      <c r="P148" s="214">
        <v>3640</v>
      </c>
      <c r="Q148" s="197" t="s">
        <v>428</v>
      </c>
      <c r="R148" s="237">
        <f>INDEX(א1!$C$10:$H$261,MATCH('אזורים סטטיסטיים עירוני 2008'!Q148,א1!$D$10:$D$261,0),6)</f>
        <v>6</v>
      </c>
      <c r="S148" s="275">
        <f t="shared" si="56"/>
        <v>0</v>
      </c>
      <c r="T148" s="212">
        <f t="shared" si="56"/>
        <v>0</v>
      </c>
      <c r="U148" s="274">
        <f t="shared" si="56"/>
        <v>0</v>
      </c>
      <c r="V148" s="275">
        <f t="shared" si="56"/>
        <v>0</v>
      </c>
      <c r="W148" s="212">
        <f t="shared" si="56"/>
        <v>0</v>
      </c>
      <c r="X148" s="274">
        <f t="shared" si="56"/>
        <v>0</v>
      </c>
      <c r="Y148" s="212">
        <f t="shared" si="56"/>
        <v>0</v>
      </c>
      <c r="Z148" s="212">
        <f t="shared" si="56"/>
        <v>0</v>
      </c>
      <c r="AA148" s="212">
        <f t="shared" si="56"/>
        <v>0</v>
      </c>
      <c r="AB148" s="212">
        <f t="shared" si="56"/>
        <v>0</v>
      </c>
      <c r="AC148" s="212">
        <f t="shared" si="57"/>
        <v>0</v>
      </c>
      <c r="AD148" s="212">
        <f t="shared" si="57"/>
        <v>1</v>
      </c>
      <c r="AE148" s="212">
        <f t="shared" si="57"/>
        <v>0</v>
      </c>
      <c r="AF148" s="212">
        <f t="shared" si="57"/>
        <v>0</v>
      </c>
      <c r="AG148" s="212">
        <f t="shared" si="57"/>
        <v>0</v>
      </c>
      <c r="AH148" s="212">
        <f t="shared" si="57"/>
        <v>0</v>
      </c>
      <c r="AI148" s="193">
        <f t="shared" si="57"/>
        <v>0</v>
      </c>
      <c r="AJ148" s="275">
        <f t="shared" si="57"/>
        <v>0</v>
      </c>
      <c r="AK148" s="212">
        <f t="shared" si="57"/>
        <v>0</v>
      </c>
      <c r="AL148" s="274">
        <f t="shared" si="57"/>
        <v>0</v>
      </c>
      <c r="AN148" s="214">
        <v>3640</v>
      </c>
      <c r="AO148" s="197" t="s">
        <v>428</v>
      </c>
      <c r="AP148" s="237">
        <f>INDEX(א1!$C$10:$H$261,MATCH('אזורים סטטיסטיים עירוני 2008'!AO148,א1!$D$10:$D$261,0),6)</f>
        <v>6</v>
      </c>
      <c r="AQ148" s="269">
        <f t="shared" si="58"/>
        <v>0</v>
      </c>
      <c r="AR148" s="269">
        <f t="shared" si="58"/>
        <v>0</v>
      </c>
      <c r="AS148" s="269">
        <f t="shared" si="58"/>
        <v>0</v>
      </c>
      <c r="AT148" s="269">
        <f t="shared" si="58"/>
        <v>0</v>
      </c>
      <c r="AU148" s="269">
        <f t="shared" si="58"/>
        <v>0</v>
      </c>
      <c r="AV148" s="269">
        <f t="shared" si="58"/>
        <v>0</v>
      </c>
      <c r="AW148" s="269">
        <f t="shared" si="58"/>
        <v>0</v>
      </c>
      <c r="AX148" s="269">
        <f t="shared" si="58"/>
        <v>0</v>
      </c>
      <c r="AY148" s="269">
        <f t="shared" si="58"/>
        <v>0</v>
      </c>
      <c r="AZ148" s="269">
        <f t="shared" si="58"/>
        <v>0</v>
      </c>
      <c r="BA148" s="269">
        <f t="shared" si="59"/>
        <v>0</v>
      </c>
      <c r="BB148" s="269">
        <f t="shared" si="59"/>
        <v>5703.1890000000003</v>
      </c>
      <c r="BC148" s="269">
        <f t="shared" si="59"/>
        <v>0</v>
      </c>
      <c r="BD148" s="269">
        <f t="shared" si="59"/>
        <v>0</v>
      </c>
      <c r="BE148" s="269">
        <f t="shared" si="59"/>
        <v>0</v>
      </c>
      <c r="BF148" s="269">
        <f t="shared" si="59"/>
        <v>0</v>
      </c>
      <c r="BG148" s="269">
        <f t="shared" si="59"/>
        <v>0</v>
      </c>
      <c r="BH148" s="269">
        <f t="shared" si="59"/>
        <v>0</v>
      </c>
      <c r="BI148" s="269">
        <f t="shared" si="59"/>
        <v>0</v>
      </c>
      <c r="BJ148" s="269">
        <f t="shared" si="59"/>
        <v>0</v>
      </c>
    </row>
    <row r="149" spans="2:62" s="182" customFormat="1" x14ac:dyDescent="0.2">
      <c r="B149" s="214">
        <v>481</v>
      </c>
      <c r="C149" s="197" t="s">
        <v>740</v>
      </c>
      <c r="D149" s="189">
        <v>1</v>
      </c>
      <c r="E149" s="189" t="s">
        <v>18</v>
      </c>
      <c r="F149" s="196">
        <v>6674.7449999999972</v>
      </c>
      <c r="G149" s="213">
        <v>-1.3917811638675917</v>
      </c>
      <c r="H149" s="194">
        <v>143</v>
      </c>
      <c r="I149" s="212">
        <v>4</v>
      </c>
      <c r="J149" s="211" t="s">
        <v>739</v>
      </c>
      <c r="K149" s="183"/>
      <c r="P149" s="214">
        <v>2640</v>
      </c>
      <c r="Q149" s="197" t="s">
        <v>149</v>
      </c>
      <c r="R149" s="237">
        <f>INDEX(א1!$C$10:$H$261,MATCH('אזורים סטטיסטיים עירוני 2008'!Q149,א1!$D$10:$D$261,0),6)</f>
        <v>6</v>
      </c>
      <c r="S149" s="275">
        <f t="shared" si="56"/>
        <v>0</v>
      </c>
      <c r="T149" s="212">
        <f t="shared" si="56"/>
        <v>0</v>
      </c>
      <c r="U149" s="274">
        <f t="shared" si="56"/>
        <v>0</v>
      </c>
      <c r="V149" s="275">
        <f t="shared" si="56"/>
        <v>0</v>
      </c>
      <c r="W149" s="212">
        <f t="shared" si="56"/>
        <v>0</v>
      </c>
      <c r="X149" s="274">
        <f t="shared" si="56"/>
        <v>0</v>
      </c>
      <c r="Y149" s="212">
        <f t="shared" si="56"/>
        <v>1</v>
      </c>
      <c r="Z149" s="212">
        <f t="shared" si="56"/>
        <v>1</v>
      </c>
      <c r="AA149" s="212">
        <f t="shared" si="56"/>
        <v>1</v>
      </c>
      <c r="AB149" s="212">
        <f t="shared" si="56"/>
        <v>2</v>
      </c>
      <c r="AC149" s="212">
        <f t="shared" si="57"/>
        <v>0</v>
      </c>
      <c r="AD149" s="212">
        <f t="shared" si="57"/>
        <v>1</v>
      </c>
      <c r="AE149" s="212">
        <f t="shared" si="57"/>
        <v>2</v>
      </c>
      <c r="AF149" s="212">
        <f t="shared" si="57"/>
        <v>0</v>
      </c>
      <c r="AG149" s="212">
        <f t="shared" si="57"/>
        <v>2</v>
      </c>
      <c r="AH149" s="212">
        <f t="shared" si="57"/>
        <v>0</v>
      </c>
      <c r="AI149" s="193">
        <f t="shared" si="57"/>
        <v>1</v>
      </c>
      <c r="AJ149" s="275">
        <f t="shared" si="57"/>
        <v>0</v>
      </c>
      <c r="AK149" s="212">
        <f t="shared" si="57"/>
        <v>0</v>
      </c>
      <c r="AL149" s="274">
        <f t="shared" si="57"/>
        <v>0</v>
      </c>
      <c r="AN149" s="214">
        <v>2640</v>
      </c>
      <c r="AO149" s="197" t="s">
        <v>149</v>
      </c>
      <c r="AP149" s="237">
        <f>INDEX(א1!$C$10:$H$261,MATCH('אזורים סטטיסטיים עירוני 2008'!AO149,א1!$D$10:$D$261,0),6)</f>
        <v>6</v>
      </c>
      <c r="AQ149" s="269">
        <f t="shared" si="58"/>
        <v>0</v>
      </c>
      <c r="AR149" s="269">
        <f t="shared" si="58"/>
        <v>0</v>
      </c>
      <c r="AS149" s="269">
        <f t="shared" si="58"/>
        <v>0</v>
      </c>
      <c r="AT149" s="269">
        <f t="shared" si="58"/>
        <v>0</v>
      </c>
      <c r="AU149" s="269">
        <f t="shared" si="58"/>
        <v>0</v>
      </c>
      <c r="AV149" s="269">
        <f t="shared" si="58"/>
        <v>0</v>
      </c>
      <c r="AW149" s="269">
        <f t="shared" si="58"/>
        <v>3509.6459999999988</v>
      </c>
      <c r="AX149" s="269">
        <f t="shared" si="58"/>
        <v>4220.6610000000019</v>
      </c>
      <c r="AY149" s="269">
        <f t="shared" si="58"/>
        <v>3065.2890000000002</v>
      </c>
      <c r="AZ149" s="269">
        <f t="shared" si="58"/>
        <v>7716.291000000002</v>
      </c>
      <c r="BA149" s="269">
        <f t="shared" si="59"/>
        <v>0</v>
      </c>
      <c r="BB149" s="269">
        <f t="shared" si="59"/>
        <v>3868.0820000000003</v>
      </c>
      <c r="BC149" s="269">
        <f t="shared" si="59"/>
        <v>6256.4750000000004</v>
      </c>
      <c r="BD149" s="269">
        <f t="shared" si="59"/>
        <v>0</v>
      </c>
      <c r="BE149" s="269">
        <f t="shared" si="59"/>
        <v>5897.6809999999978</v>
      </c>
      <c r="BF149" s="269">
        <f t="shared" si="59"/>
        <v>0</v>
      </c>
      <c r="BG149" s="269">
        <f t="shared" si="59"/>
        <v>3136.0050000000006</v>
      </c>
      <c r="BH149" s="269">
        <f t="shared" si="59"/>
        <v>0</v>
      </c>
      <c r="BI149" s="269">
        <f t="shared" si="59"/>
        <v>0</v>
      </c>
      <c r="BJ149" s="269">
        <f t="shared" si="59"/>
        <v>0</v>
      </c>
    </row>
    <row r="150" spans="2:62" s="182" customFormat="1" x14ac:dyDescent="0.2">
      <c r="B150" s="214">
        <v>1326</v>
      </c>
      <c r="C150" s="197" t="s">
        <v>815</v>
      </c>
      <c r="D150" s="189">
        <v>1</v>
      </c>
      <c r="E150" s="189" t="s">
        <v>18</v>
      </c>
      <c r="F150" s="196">
        <v>7561.8309999999983</v>
      </c>
      <c r="G150" s="213">
        <v>-1.3888854370235917</v>
      </c>
      <c r="H150" s="194">
        <v>144</v>
      </c>
      <c r="I150" s="212">
        <v>4</v>
      </c>
      <c r="J150" s="211" t="s">
        <v>814</v>
      </c>
      <c r="K150" s="183"/>
      <c r="P150" s="214">
        <v>8300</v>
      </c>
      <c r="Q150" s="197" t="s">
        <v>227</v>
      </c>
      <c r="R150" s="237">
        <f>INDEX(א1!$C$10:$H$261,MATCH('אזורים סטטיסטיים עירוני 2008'!Q150,א1!$D$10:$D$261,0),6)</f>
        <v>6</v>
      </c>
      <c r="S150" s="275">
        <f t="shared" si="56"/>
        <v>0</v>
      </c>
      <c r="T150" s="212">
        <f t="shared" si="56"/>
        <v>0</v>
      </c>
      <c r="U150" s="274">
        <f t="shared" si="56"/>
        <v>0</v>
      </c>
      <c r="V150" s="275">
        <f t="shared" si="56"/>
        <v>0</v>
      </c>
      <c r="W150" s="212">
        <f t="shared" si="56"/>
        <v>1</v>
      </c>
      <c r="X150" s="274">
        <f t="shared" si="56"/>
        <v>0</v>
      </c>
      <c r="Y150" s="212">
        <f t="shared" si="56"/>
        <v>2</v>
      </c>
      <c r="Z150" s="212">
        <f t="shared" si="56"/>
        <v>0</v>
      </c>
      <c r="AA150" s="212">
        <f t="shared" si="56"/>
        <v>1</v>
      </c>
      <c r="AB150" s="212">
        <f t="shared" si="56"/>
        <v>5</v>
      </c>
      <c r="AC150" s="212">
        <f t="shared" si="57"/>
        <v>11</v>
      </c>
      <c r="AD150" s="212">
        <f t="shared" si="57"/>
        <v>14</v>
      </c>
      <c r="AE150" s="212">
        <f t="shared" si="57"/>
        <v>10</v>
      </c>
      <c r="AF150" s="212">
        <f t="shared" si="57"/>
        <v>7</v>
      </c>
      <c r="AG150" s="212">
        <f t="shared" si="57"/>
        <v>4</v>
      </c>
      <c r="AH150" s="212">
        <f t="shared" si="57"/>
        <v>0</v>
      </c>
      <c r="AI150" s="193">
        <f t="shared" si="57"/>
        <v>0</v>
      </c>
      <c r="AJ150" s="275">
        <f t="shared" si="57"/>
        <v>0</v>
      </c>
      <c r="AK150" s="212">
        <f t="shared" si="57"/>
        <v>0</v>
      </c>
      <c r="AL150" s="274">
        <f t="shared" si="57"/>
        <v>0</v>
      </c>
      <c r="AN150" s="214">
        <v>8300</v>
      </c>
      <c r="AO150" s="197" t="s">
        <v>227</v>
      </c>
      <c r="AP150" s="237">
        <f>INDEX(א1!$C$10:$H$261,MATCH('אזורים סטטיסטיים עירוני 2008'!AO150,א1!$D$10:$D$261,0),6)</f>
        <v>6</v>
      </c>
      <c r="AQ150" s="269">
        <f t="shared" si="58"/>
        <v>0</v>
      </c>
      <c r="AR150" s="269">
        <f t="shared" si="58"/>
        <v>0</v>
      </c>
      <c r="AS150" s="269">
        <f t="shared" si="58"/>
        <v>0</v>
      </c>
      <c r="AT150" s="269">
        <f t="shared" si="58"/>
        <v>0</v>
      </c>
      <c r="AU150" s="269">
        <f t="shared" si="58"/>
        <v>5073.6809999999996</v>
      </c>
      <c r="AV150" s="269">
        <f t="shared" si="58"/>
        <v>0</v>
      </c>
      <c r="AW150" s="269">
        <f t="shared" si="58"/>
        <v>6481.001000000002</v>
      </c>
      <c r="AX150" s="269">
        <f t="shared" si="58"/>
        <v>0</v>
      </c>
      <c r="AY150" s="269">
        <f t="shared" si="58"/>
        <v>3218.5260000000007</v>
      </c>
      <c r="AZ150" s="269">
        <f t="shared" si="58"/>
        <v>21412.587999999996</v>
      </c>
      <c r="BA150" s="269">
        <f t="shared" si="59"/>
        <v>46103.410000000011</v>
      </c>
      <c r="BB150" s="269">
        <f t="shared" si="59"/>
        <v>52597.771000000001</v>
      </c>
      <c r="BC150" s="269">
        <f t="shared" si="59"/>
        <v>42354.545999999995</v>
      </c>
      <c r="BD150" s="269">
        <f t="shared" si="59"/>
        <v>30421.690999999992</v>
      </c>
      <c r="BE150" s="269">
        <f t="shared" si="59"/>
        <v>16589.385999999999</v>
      </c>
      <c r="BF150" s="269">
        <f t="shared" si="59"/>
        <v>0</v>
      </c>
      <c r="BG150" s="269">
        <f t="shared" si="59"/>
        <v>0</v>
      </c>
      <c r="BH150" s="269">
        <f t="shared" si="59"/>
        <v>0</v>
      </c>
      <c r="BI150" s="269">
        <f t="shared" si="59"/>
        <v>0</v>
      </c>
      <c r="BJ150" s="269">
        <f t="shared" si="59"/>
        <v>0</v>
      </c>
    </row>
    <row r="151" spans="2:62" s="182" customFormat="1" x14ac:dyDescent="0.2">
      <c r="B151" s="214">
        <v>7500</v>
      </c>
      <c r="C151" s="197" t="s">
        <v>683</v>
      </c>
      <c r="D151" s="189">
        <v>6</v>
      </c>
      <c r="E151" s="189" t="s">
        <v>139</v>
      </c>
      <c r="F151" s="196">
        <v>4895.0049999999983</v>
      </c>
      <c r="G151" s="213">
        <v>-1.3861657010486661</v>
      </c>
      <c r="H151" s="194">
        <v>145</v>
      </c>
      <c r="I151" s="212">
        <v>4</v>
      </c>
      <c r="J151" s="211" t="s">
        <v>682</v>
      </c>
      <c r="K151" s="183"/>
      <c r="P151" s="214">
        <v>8400</v>
      </c>
      <c r="Q151" s="197" t="s">
        <v>146</v>
      </c>
      <c r="R151" s="237">
        <f>INDEX(א1!$C$10:$H$261,MATCH('אזורים סטטיסטיים עירוני 2008'!Q151,א1!$D$10:$D$261,0),6)</f>
        <v>6</v>
      </c>
      <c r="S151" s="275">
        <f t="shared" si="56"/>
        <v>0</v>
      </c>
      <c r="T151" s="212">
        <f t="shared" si="56"/>
        <v>0</v>
      </c>
      <c r="U151" s="274">
        <f t="shared" si="56"/>
        <v>0</v>
      </c>
      <c r="V151" s="275">
        <f t="shared" si="56"/>
        <v>0</v>
      </c>
      <c r="W151" s="212">
        <f t="shared" si="56"/>
        <v>1</v>
      </c>
      <c r="X151" s="274">
        <f t="shared" si="56"/>
        <v>0</v>
      </c>
      <c r="Y151" s="212">
        <f t="shared" si="56"/>
        <v>0</v>
      </c>
      <c r="Z151" s="212">
        <f t="shared" si="56"/>
        <v>0</v>
      </c>
      <c r="AA151" s="212">
        <f t="shared" si="56"/>
        <v>4</v>
      </c>
      <c r="AB151" s="212">
        <f t="shared" si="56"/>
        <v>4</v>
      </c>
      <c r="AC151" s="212">
        <f t="shared" si="57"/>
        <v>2</v>
      </c>
      <c r="AD151" s="212">
        <f t="shared" si="57"/>
        <v>2</v>
      </c>
      <c r="AE151" s="212">
        <f t="shared" si="57"/>
        <v>3</v>
      </c>
      <c r="AF151" s="212">
        <f t="shared" si="57"/>
        <v>7</v>
      </c>
      <c r="AG151" s="212">
        <f t="shared" si="57"/>
        <v>0</v>
      </c>
      <c r="AH151" s="212">
        <f t="shared" si="57"/>
        <v>2</v>
      </c>
      <c r="AI151" s="193">
        <f t="shared" si="57"/>
        <v>2</v>
      </c>
      <c r="AJ151" s="275">
        <f t="shared" si="57"/>
        <v>0</v>
      </c>
      <c r="AK151" s="212">
        <f t="shared" si="57"/>
        <v>0</v>
      </c>
      <c r="AL151" s="274">
        <f t="shared" si="57"/>
        <v>0</v>
      </c>
      <c r="AN151" s="214">
        <v>8400</v>
      </c>
      <c r="AO151" s="197" t="s">
        <v>146</v>
      </c>
      <c r="AP151" s="237">
        <f>INDEX(א1!$C$10:$H$261,MATCH('אזורים סטטיסטיים עירוני 2008'!AO151,א1!$D$10:$D$261,0),6)</f>
        <v>6</v>
      </c>
      <c r="AQ151" s="269">
        <f t="shared" si="58"/>
        <v>0</v>
      </c>
      <c r="AR151" s="269">
        <f t="shared" si="58"/>
        <v>0</v>
      </c>
      <c r="AS151" s="269">
        <f t="shared" si="58"/>
        <v>0</v>
      </c>
      <c r="AT151" s="269">
        <f t="shared" si="58"/>
        <v>0</v>
      </c>
      <c r="AU151" s="269">
        <f t="shared" si="58"/>
        <v>5968.1539999999968</v>
      </c>
      <c r="AV151" s="269">
        <f t="shared" si="58"/>
        <v>0</v>
      </c>
      <c r="AW151" s="269">
        <f t="shared" si="58"/>
        <v>0</v>
      </c>
      <c r="AX151" s="269">
        <f t="shared" si="58"/>
        <v>0</v>
      </c>
      <c r="AY151" s="269">
        <f t="shared" si="58"/>
        <v>12388.374000000002</v>
      </c>
      <c r="AZ151" s="269">
        <f t="shared" si="58"/>
        <v>21512.290999999997</v>
      </c>
      <c r="BA151" s="269">
        <f t="shared" si="59"/>
        <v>5800.5940000000019</v>
      </c>
      <c r="BB151" s="269">
        <f t="shared" si="59"/>
        <v>8116.8479999999981</v>
      </c>
      <c r="BC151" s="269">
        <f t="shared" si="59"/>
        <v>10698.040999999997</v>
      </c>
      <c r="BD151" s="269">
        <f t="shared" si="59"/>
        <v>26585.617999999991</v>
      </c>
      <c r="BE151" s="269">
        <f t="shared" si="59"/>
        <v>0</v>
      </c>
      <c r="BF151" s="269">
        <f t="shared" si="59"/>
        <v>8821.8520000000008</v>
      </c>
      <c r="BG151" s="269">
        <f t="shared" si="59"/>
        <v>8871.601999999999</v>
      </c>
      <c r="BH151" s="269">
        <f t="shared" si="59"/>
        <v>0</v>
      </c>
      <c r="BI151" s="269">
        <f t="shared" si="59"/>
        <v>0</v>
      </c>
      <c r="BJ151" s="269">
        <f t="shared" si="59"/>
        <v>0</v>
      </c>
    </row>
    <row r="152" spans="2:62" s="182" customFormat="1" x14ac:dyDescent="0.2">
      <c r="B152" s="214">
        <v>913</v>
      </c>
      <c r="C152" s="197" t="s">
        <v>813</v>
      </c>
      <c r="D152" s="189">
        <v>1</v>
      </c>
      <c r="E152" s="189" t="s">
        <v>18</v>
      </c>
      <c r="F152" s="196">
        <v>4857.8240000000005</v>
      </c>
      <c r="G152" s="213">
        <v>-1.3830512721105943</v>
      </c>
      <c r="H152" s="194">
        <v>146</v>
      </c>
      <c r="I152" s="212">
        <v>4</v>
      </c>
      <c r="J152" s="211" t="s">
        <v>812</v>
      </c>
      <c r="K152" s="183"/>
      <c r="P152" s="238">
        <v>3650</v>
      </c>
      <c r="Q152" s="239" t="s">
        <v>318</v>
      </c>
      <c r="R152" s="237">
        <f>INDEX(א1!$C$10:$H$261,MATCH('אזורים סטטיסטיים עירוני 2008'!Q152,א1!$D$10:$D$261,0),6)</f>
        <v>7</v>
      </c>
      <c r="S152" s="275">
        <f t="shared" si="56"/>
        <v>0</v>
      </c>
      <c r="T152" s="212">
        <f t="shared" si="56"/>
        <v>0</v>
      </c>
      <c r="U152" s="274">
        <f t="shared" si="56"/>
        <v>0</v>
      </c>
      <c r="V152" s="275">
        <f t="shared" si="56"/>
        <v>0</v>
      </c>
      <c r="W152" s="212">
        <f t="shared" si="56"/>
        <v>0</v>
      </c>
      <c r="X152" s="274">
        <f t="shared" si="56"/>
        <v>0</v>
      </c>
      <c r="Y152" s="212">
        <f t="shared" si="56"/>
        <v>0</v>
      </c>
      <c r="Z152" s="212">
        <f t="shared" si="56"/>
        <v>0</v>
      </c>
      <c r="AA152" s="212">
        <f t="shared" si="56"/>
        <v>0</v>
      </c>
      <c r="AB152" s="212">
        <f t="shared" si="56"/>
        <v>0</v>
      </c>
      <c r="AC152" s="212">
        <f t="shared" si="57"/>
        <v>0</v>
      </c>
      <c r="AD152" s="212">
        <f t="shared" si="57"/>
        <v>0</v>
      </c>
      <c r="AE152" s="212">
        <f t="shared" si="57"/>
        <v>0</v>
      </c>
      <c r="AF152" s="212">
        <f t="shared" si="57"/>
        <v>1</v>
      </c>
      <c r="AG152" s="212">
        <f t="shared" si="57"/>
        <v>0</v>
      </c>
      <c r="AH152" s="212">
        <f t="shared" si="57"/>
        <v>0</v>
      </c>
      <c r="AI152" s="193">
        <f t="shared" si="57"/>
        <v>0</v>
      </c>
      <c r="AJ152" s="275">
        <f t="shared" si="57"/>
        <v>0</v>
      </c>
      <c r="AK152" s="212">
        <f t="shared" si="57"/>
        <v>0</v>
      </c>
      <c r="AL152" s="274">
        <f t="shared" si="57"/>
        <v>0</v>
      </c>
      <c r="AN152" s="238">
        <v>3650</v>
      </c>
      <c r="AO152" s="239" t="s">
        <v>318</v>
      </c>
      <c r="AP152" s="237">
        <f>INDEX(א1!$C$10:$H$261,MATCH('אזורים סטטיסטיים עירוני 2008'!AO152,א1!$D$10:$D$261,0),6)</f>
        <v>7</v>
      </c>
      <c r="AQ152" s="269">
        <f t="shared" si="58"/>
        <v>0</v>
      </c>
      <c r="AR152" s="269">
        <f t="shared" si="58"/>
        <v>0</v>
      </c>
      <c r="AS152" s="269">
        <f t="shared" si="58"/>
        <v>0</v>
      </c>
      <c r="AT152" s="269">
        <f t="shared" si="58"/>
        <v>0</v>
      </c>
      <c r="AU152" s="269">
        <f t="shared" si="58"/>
        <v>0</v>
      </c>
      <c r="AV152" s="269">
        <f t="shared" si="58"/>
        <v>0</v>
      </c>
      <c r="AW152" s="269">
        <f t="shared" si="58"/>
        <v>0</v>
      </c>
      <c r="AX152" s="269">
        <f t="shared" si="58"/>
        <v>0</v>
      </c>
      <c r="AY152" s="269">
        <f t="shared" si="58"/>
        <v>0</v>
      </c>
      <c r="AZ152" s="269">
        <f t="shared" si="58"/>
        <v>0</v>
      </c>
      <c r="BA152" s="269">
        <f t="shared" si="59"/>
        <v>0</v>
      </c>
      <c r="BB152" s="269">
        <f t="shared" si="59"/>
        <v>0</v>
      </c>
      <c r="BC152" s="269">
        <f t="shared" si="59"/>
        <v>0</v>
      </c>
      <c r="BD152" s="269">
        <f t="shared" si="59"/>
        <v>6628.4180000000015</v>
      </c>
      <c r="BE152" s="269">
        <f t="shared" si="59"/>
        <v>0</v>
      </c>
      <c r="BF152" s="269">
        <f t="shared" si="59"/>
        <v>0</v>
      </c>
      <c r="BG152" s="269">
        <f t="shared" si="59"/>
        <v>0</v>
      </c>
      <c r="BH152" s="269">
        <f t="shared" si="59"/>
        <v>0</v>
      </c>
      <c r="BI152" s="269">
        <f t="shared" si="59"/>
        <v>0</v>
      </c>
      <c r="BJ152" s="269">
        <f t="shared" si="59"/>
        <v>0</v>
      </c>
    </row>
    <row r="153" spans="2:62" s="182" customFormat="1" x14ac:dyDescent="0.2">
      <c r="B153" s="214">
        <v>509</v>
      </c>
      <c r="C153" s="197" t="s">
        <v>811</v>
      </c>
      <c r="D153" s="189">
        <v>1</v>
      </c>
      <c r="E153" s="189" t="s">
        <v>18</v>
      </c>
      <c r="F153" s="196">
        <v>3348.1589999999997</v>
      </c>
      <c r="G153" s="213">
        <v>-1.3798574768188834</v>
      </c>
      <c r="H153" s="194">
        <v>147</v>
      </c>
      <c r="I153" s="212">
        <v>4</v>
      </c>
      <c r="J153" s="211" t="s">
        <v>810</v>
      </c>
      <c r="K153" s="183"/>
      <c r="P153" s="238">
        <v>3652</v>
      </c>
      <c r="Q153" s="237" t="s">
        <v>370</v>
      </c>
      <c r="R153" s="237">
        <f>INDEX(א1!$C$10:$H$261,MATCH('אזורים סטטיסטיים עירוני 2008'!Q153,א1!$D$10:$D$261,0),6)</f>
        <v>7</v>
      </c>
      <c r="S153" s="275">
        <f t="shared" si="56"/>
        <v>0</v>
      </c>
      <c r="T153" s="212">
        <f t="shared" si="56"/>
        <v>0</v>
      </c>
      <c r="U153" s="274">
        <f t="shared" si="56"/>
        <v>0</v>
      </c>
      <c r="V153" s="275">
        <f t="shared" si="56"/>
        <v>0</v>
      </c>
      <c r="W153" s="212">
        <f t="shared" si="56"/>
        <v>0</v>
      </c>
      <c r="X153" s="274">
        <f t="shared" si="56"/>
        <v>0</v>
      </c>
      <c r="Y153" s="212">
        <f t="shared" si="56"/>
        <v>0</v>
      </c>
      <c r="Z153" s="212">
        <f t="shared" si="56"/>
        <v>0</v>
      </c>
      <c r="AA153" s="212">
        <f t="shared" si="56"/>
        <v>0</v>
      </c>
      <c r="AB153" s="212">
        <f t="shared" si="56"/>
        <v>0</v>
      </c>
      <c r="AC153" s="212">
        <f t="shared" si="57"/>
        <v>0</v>
      </c>
      <c r="AD153" s="212">
        <f t="shared" si="57"/>
        <v>0</v>
      </c>
      <c r="AE153" s="212">
        <f t="shared" si="57"/>
        <v>1</v>
      </c>
      <c r="AF153" s="212">
        <f t="shared" si="57"/>
        <v>0</v>
      </c>
      <c r="AG153" s="212">
        <f t="shared" si="57"/>
        <v>0</v>
      </c>
      <c r="AH153" s="212">
        <f t="shared" si="57"/>
        <v>0</v>
      </c>
      <c r="AI153" s="193">
        <f t="shared" si="57"/>
        <v>0</v>
      </c>
      <c r="AJ153" s="275">
        <f t="shared" si="57"/>
        <v>0</v>
      </c>
      <c r="AK153" s="212">
        <f t="shared" si="57"/>
        <v>0</v>
      </c>
      <c r="AL153" s="274">
        <f t="shared" si="57"/>
        <v>0</v>
      </c>
      <c r="AN153" s="238">
        <v>3652</v>
      </c>
      <c r="AO153" s="237" t="s">
        <v>370</v>
      </c>
      <c r="AP153" s="237">
        <f>INDEX(א1!$C$10:$H$261,MATCH('אזורים סטטיסטיים עירוני 2008'!AO153,א1!$D$10:$D$261,0),6)</f>
        <v>7</v>
      </c>
      <c r="AQ153" s="269">
        <f t="shared" si="58"/>
        <v>0</v>
      </c>
      <c r="AR153" s="269">
        <f t="shared" si="58"/>
        <v>0</v>
      </c>
      <c r="AS153" s="269">
        <f t="shared" si="58"/>
        <v>0</v>
      </c>
      <c r="AT153" s="269">
        <f t="shared" si="58"/>
        <v>0</v>
      </c>
      <c r="AU153" s="269">
        <f t="shared" si="58"/>
        <v>0</v>
      </c>
      <c r="AV153" s="269">
        <f t="shared" si="58"/>
        <v>0</v>
      </c>
      <c r="AW153" s="269">
        <f t="shared" si="58"/>
        <v>0</v>
      </c>
      <c r="AX153" s="269">
        <f t="shared" si="58"/>
        <v>0</v>
      </c>
      <c r="AY153" s="269">
        <f t="shared" si="58"/>
        <v>0</v>
      </c>
      <c r="AZ153" s="269">
        <f t="shared" si="58"/>
        <v>0</v>
      </c>
      <c r="BA153" s="269">
        <f t="shared" si="59"/>
        <v>0</v>
      </c>
      <c r="BB153" s="269">
        <f t="shared" si="59"/>
        <v>0</v>
      </c>
      <c r="BC153" s="269">
        <f t="shared" si="59"/>
        <v>3577.1949999999997</v>
      </c>
      <c r="BD153" s="269">
        <f t="shared" si="59"/>
        <v>0</v>
      </c>
      <c r="BE153" s="269">
        <f t="shared" si="59"/>
        <v>0</v>
      </c>
      <c r="BF153" s="269">
        <f t="shared" si="59"/>
        <v>0</v>
      </c>
      <c r="BG153" s="269">
        <f t="shared" si="59"/>
        <v>0</v>
      </c>
      <c r="BH153" s="269">
        <f t="shared" si="59"/>
        <v>0</v>
      </c>
      <c r="BI153" s="269">
        <f t="shared" si="59"/>
        <v>0</v>
      </c>
      <c r="BJ153" s="269">
        <f t="shared" si="59"/>
        <v>0</v>
      </c>
    </row>
    <row r="154" spans="2:62" s="182" customFormat="1" x14ac:dyDescent="0.2">
      <c r="B154" s="238">
        <v>480</v>
      </c>
      <c r="C154" s="237" t="s">
        <v>719</v>
      </c>
      <c r="D154" s="189">
        <v>1</v>
      </c>
      <c r="E154" s="236" t="s">
        <v>18</v>
      </c>
      <c r="F154" s="235">
        <v>4737.9950000000008</v>
      </c>
      <c r="G154" s="234">
        <v>-1.3738634436240045</v>
      </c>
      <c r="H154" s="233">
        <v>148</v>
      </c>
      <c r="I154" s="232">
        <v>4</v>
      </c>
      <c r="J154" s="231" t="s">
        <v>718</v>
      </c>
      <c r="K154" s="183"/>
      <c r="P154" s="238">
        <v>466</v>
      </c>
      <c r="Q154" s="237" t="s">
        <v>341</v>
      </c>
      <c r="R154" s="237">
        <f>INDEX(א1!$C$10:$H$261,MATCH('אזורים סטטיסטיים עירוני 2008'!Q154,א1!$D$10:$D$261,0),6)</f>
        <v>7</v>
      </c>
      <c r="S154" s="275">
        <f t="shared" si="56"/>
        <v>0</v>
      </c>
      <c r="T154" s="212">
        <f t="shared" si="56"/>
        <v>0</v>
      </c>
      <c r="U154" s="274">
        <f t="shared" si="56"/>
        <v>0</v>
      </c>
      <c r="V154" s="275">
        <f t="shared" si="56"/>
        <v>0</v>
      </c>
      <c r="W154" s="212">
        <f t="shared" si="56"/>
        <v>0</v>
      </c>
      <c r="X154" s="274">
        <f t="shared" si="56"/>
        <v>0</v>
      </c>
      <c r="Y154" s="212">
        <f t="shared" si="56"/>
        <v>0</v>
      </c>
      <c r="Z154" s="212">
        <f t="shared" si="56"/>
        <v>0</v>
      </c>
      <c r="AA154" s="212">
        <f t="shared" si="56"/>
        <v>0</v>
      </c>
      <c r="AB154" s="212">
        <f t="shared" si="56"/>
        <v>0</v>
      </c>
      <c r="AC154" s="212">
        <f t="shared" si="57"/>
        <v>0</v>
      </c>
      <c r="AD154" s="212">
        <f t="shared" si="57"/>
        <v>0</v>
      </c>
      <c r="AE154" s="212">
        <f t="shared" si="57"/>
        <v>1</v>
      </c>
      <c r="AF154" s="212">
        <f t="shared" si="57"/>
        <v>0</v>
      </c>
      <c r="AG154" s="212">
        <f t="shared" si="57"/>
        <v>0</v>
      </c>
      <c r="AH154" s="212">
        <f t="shared" si="57"/>
        <v>0</v>
      </c>
      <c r="AI154" s="193">
        <f t="shared" si="57"/>
        <v>0</v>
      </c>
      <c r="AJ154" s="275">
        <f t="shared" si="57"/>
        <v>0</v>
      </c>
      <c r="AK154" s="212">
        <f t="shared" si="57"/>
        <v>0</v>
      </c>
      <c r="AL154" s="274">
        <f t="shared" si="57"/>
        <v>0</v>
      </c>
      <c r="AN154" s="238">
        <v>466</v>
      </c>
      <c r="AO154" s="237" t="s">
        <v>341</v>
      </c>
      <c r="AP154" s="237">
        <f>INDEX(א1!$C$10:$H$261,MATCH('אזורים סטטיסטיים עירוני 2008'!AO154,א1!$D$10:$D$261,0),6)</f>
        <v>7</v>
      </c>
      <c r="AQ154" s="269">
        <f t="shared" si="58"/>
        <v>0</v>
      </c>
      <c r="AR154" s="269">
        <f t="shared" si="58"/>
        <v>0</v>
      </c>
      <c r="AS154" s="269">
        <f t="shared" si="58"/>
        <v>0</v>
      </c>
      <c r="AT154" s="269">
        <f t="shared" si="58"/>
        <v>0</v>
      </c>
      <c r="AU154" s="269">
        <f t="shared" si="58"/>
        <v>0</v>
      </c>
      <c r="AV154" s="269">
        <f t="shared" si="58"/>
        <v>0</v>
      </c>
      <c r="AW154" s="269">
        <f t="shared" si="58"/>
        <v>0</v>
      </c>
      <c r="AX154" s="269">
        <f t="shared" si="58"/>
        <v>0</v>
      </c>
      <c r="AY154" s="269">
        <f t="shared" si="58"/>
        <v>0</v>
      </c>
      <c r="AZ154" s="269">
        <f t="shared" si="58"/>
        <v>0</v>
      </c>
      <c r="BA154" s="269">
        <f t="shared" si="59"/>
        <v>0</v>
      </c>
      <c r="BB154" s="269">
        <f t="shared" si="59"/>
        <v>0</v>
      </c>
      <c r="BC154" s="269">
        <f t="shared" si="59"/>
        <v>6593.494999999999</v>
      </c>
      <c r="BD154" s="269">
        <f t="shared" si="59"/>
        <v>0</v>
      </c>
      <c r="BE154" s="269">
        <f t="shared" si="59"/>
        <v>0</v>
      </c>
      <c r="BF154" s="269">
        <f t="shared" si="59"/>
        <v>0</v>
      </c>
      <c r="BG154" s="269">
        <f t="shared" si="59"/>
        <v>0</v>
      </c>
      <c r="BH154" s="269">
        <f t="shared" si="59"/>
        <v>0</v>
      </c>
      <c r="BI154" s="269">
        <f t="shared" si="59"/>
        <v>0</v>
      </c>
      <c r="BJ154" s="269">
        <f t="shared" si="59"/>
        <v>0</v>
      </c>
    </row>
    <row r="155" spans="2:62" s="182" customFormat="1" x14ac:dyDescent="0.2">
      <c r="B155" s="214">
        <v>7500</v>
      </c>
      <c r="C155" s="197" t="s">
        <v>683</v>
      </c>
      <c r="D155" s="189">
        <v>5</v>
      </c>
      <c r="E155" s="189" t="s">
        <v>99</v>
      </c>
      <c r="F155" s="196">
        <v>2902.7660000000001</v>
      </c>
      <c r="G155" s="213">
        <v>-1.3685354806739329</v>
      </c>
      <c r="H155" s="194">
        <v>149</v>
      </c>
      <c r="I155" s="212">
        <v>4</v>
      </c>
      <c r="J155" s="211" t="s">
        <v>682</v>
      </c>
      <c r="K155" s="183"/>
      <c r="P155" s="214">
        <v>4000</v>
      </c>
      <c r="Q155" s="197" t="s">
        <v>22</v>
      </c>
      <c r="R155" s="237">
        <f>INDEX(א1!$C$10:$H$261,MATCH('אזורים סטטיסטיים עירוני 2008'!Q155,א1!$D$10:$D$261,0),6)</f>
        <v>7</v>
      </c>
      <c r="S155" s="275">
        <f t="shared" si="56"/>
        <v>0</v>
      </c>
      <c r="T155" s="212">
        <f t="shared" si="56"/>
        <v>0</v>
      </c>
      <c r="U155" s="274">
        <f t="shared" si="56"/>
        <v>0</v>
      </c>
      <c r="V155" s="275">
        <f t="shared" si="56"/>
        <v>0</v>
      </c>
      <c r="W155" s="212">
        <f t="shared" si="56"/>
        <v>1</v>
      </c>
      <c r="X155" s="274">
        <f t="shared" si="56"/>
        <v>5</v>
      </c>
      <c r="Y155" s="212">
        <f t="shared" si="56"/>
        <v>3</v>
      </c>
      <c r="Z155" s="212">
        <f t="shared" si="56"/>
        <v>4</v>
      </c>
      <c r="AA155" s="212">
        <f t="shared" si="56"/>
        <v>7</v>
      </c>
      <c r="AB155" s="212">
        <f t="shared" si="56"/>
        <v>8</v>
      </c>
      <c r="AC155" s="212">
        <f t="shared" si="57"/>
        <v>5</v>
      </c>
      <c r="AD155" s="212">
        <f t="shared" si="57"/>
        <v>4</v>
      </c>
      <c r="AE155" s="212">
        <f t="shared" si="57"/>
        <v>7</v>
      </c>
      <c r="AF155" s="212">
        <f t="shared" si="57"/>
        <v>7</v>
      </c>
      <c r="AG155" s="212">
        <f t="shared" si="57"/>
        <v>1</v>
      </c>
      <c r="AH155" s="212">
        <f t="shared" si="57"/>
        <v>4</v>
      </c>
      <c r="AI155" s="193">
        <f t="shared" si="57"/>
        <v>9</v>
      </c>
      <c r="AJ155" s="275">
        <f t="shared" si="57"/>
        <v>3</v>
      </c>
      <c r="AK155" s="212">
        <f t="shared" si="57"/>
        <v>2</v>
      </c>
      <c r="AL155" s="274">
        <f t="shared" si="57"/>
        <v>2</v>
      </c>
      <c r="AN155" s="214">
        <v>4000</v>
      </c>
      <c r="AO155" s="197" t="s">
        <v>22</v>
      </c>
      <c r="AP155" s="237">
        <f>INDEX(א1!$C$10:$H$261,MATCH('אזורים סטטיסטיים עירוני 2008'!AO155,א1!$D$10:$D$261,0),6)</f>
        <v>7</v>
      </c>
      <c r="AQ155" s="269">
        <f t="shared" si="58"/>
        <v>0</v>
      </c>
      <c r="AR155" s="269">
        <f t="shared" si="58"/>
        <v>0</v>
      </c>
      <c r="AS155" s="269">
        <f t="shared" si="58"/>
        <v>0</v>
      </c>
      <c r="AT155" s="269">
        <f t="shared" si="58"/>
        <v>0</v>
      </c>
      <c r="AU155" s="269">
        <f t="shared" si="58"/>
        <v>4322.165</v>
      </c>
      <c r="AV155" s="269">
        <f t="shared" si="58"/>
        <v>15153.199999999999</v>
      </c>
      <c r="AW155" s="269">
        <f t="shared" si="58"/>
        <v>9383.4179999999997</v>
      </c>
      <c r="AX155" s="269">
        <f t="shared" si="58"/>
        <v>9058.777</v>
      </c>
      <c r="AY155" s="269">
        <f t="shared" si="58"/>
        <v>25182.297999999999</v>
      </c>
      <c r="AZ155" s="269">
        <f t="shared" si="58"/>
        <v>34449.687000000005</v>
      </c>
      <c r="BA155" s="269">
        <f t="shared" si="59"/>
        <v>16270.400999999994</v>
      </c>
      <c r="BB155" s="269">
        <f t="shared" si="59"/>
        <v>16586.572999999997</v>
      </c>
      <c r="BC155" s="269">
        <f t="shared" si="59"/>
        <v>25449.976000000002</v>
      </c>
      <c r="BD155" s="269">
        <f t="shared" si="59"/>
        <v>23092.488000000001</v>
      </c>
      <c r="BE155" s="269">
        <f t="shared" si="59"/>
        <v>3320.2280000000005</v>
      </c>
      <c r="BF155" s="269">
        <f t="shared" si="59"/>
        <v>14461.182999999997</v>
      </c>
      <c r="BG155" s="269">
        <f t="shared" si="59"/>
        <v>32937.444000000003</v>
      </c>
      <c r="BH155" s="269">
        <f t="shared" si="59"/>
        <v>10113.203999999996</v>
      </c>
      <c r="BI155" s="269">
        <f t="shared" si="59"/>
        <v>6553.0599999999995</v>
      </c>
      <c r="BJ155" s="269">
        <f t="shared" si="59"/>
        <v>7020.6399999999976</v>
      </c>
    </row>
    <row r="156" spans="2:62" s="182" customFormat="1" x14ac:dyDescent="0.2">
      <c r="B156" s="214">
        <v>3000</v>
      </c>
      <c r="C156" s="197" t="s">
        <v>39</v>
      </c>
      <c r="D156" s="189">
        <v>412</v>
      </c>
      <c r="E156" s="189" t="s">
        <v>81</v>
      </c>
      <c r="F156" s="196">
        <v>4784.4220000000014</v>
      </c>
      <c r="G156" s="213">
        <v>-1.3678097444906046</v>
      </c>
      <c r="H156" s="194">
        <v>150</v>
      </c>
      <c r="I156" s="212">
        <v>4</v>
      </c>
      <c r="J156" s="211" t="s">
        <v>37</v>
      </c>
      <c r="K156" s="183"/>
      <c r="P156" s="214">
        <v>9400</v>
      </c>
      <c r="Q156" s="197" t="s">
        <v>113</v>
      </c>
      <c r="R156" s="237">
        <f>INDEX(א1!$C$10:$H$261,MATCH('אזורים סטטיסטיים עירוני 2008'!Q156,א1!$D$10:$D$261,0),6)</f>
        <v>7</v>
      </c>
      <c r="S156" s="275">
        <f t="shared" ref="S156:AB165" si="60">COUNTIFS($I$7:$I$1622,S$5,$B$7:$B$1622,$P156)</f>
        <v>0</v>
      </c>
      <c r="T156" s="212">
        <f t="shared" si="60"/>
        <v>0</v>
      </c>
      <c r="U156" s="274">
        <f t="shared" si="60"/>
        <v>0</v>
      </c>
      <c r="V156" s="275">
        <f t="shared" si="60"/>
        <v>0</v>
      </c>
      <c r="W156" s="212">
        <f t="shared" si="60"/>
        <v>0</v>
      </c>
      <c r="X156" s="274">
        <f t="shared" si="60"/>
        <v>0</v>
      </c>
      <c r="Y156" s="212">
        <f t="shared" si="60"/>
        <v>0</v>
      </c>
      <c r="Z156" s="212">
        <f t="shared" si="60"/>
        <v>1</v>
      </c>
      <c r="AA156" s="212">
        <f t="shared" si="60"/>
        <v>1</v>
      </c>
      <c r="AB156" s="212">
        <f t="shared" si="60"/>
        <v>1</v>
      </c>
      <c r="AC156" s="212">
        <f t="shared" ref="AC156:AL165" si="61">COUNTIFS($I$7:$I$1622,AC$5,$B$7:$B$1622,$P156)</f>
        <v>0</v>
      </c>
      <c r="AD156" s="212">
        <f t="shared" si="61"/>
        <v>1</v>
      </c>
      <c r="AE156" s="212">
        <f t="shared" si="61"/>
        <v>1</v>
      </c>
      <c r="AF156" s="212">
        <f t="shared" si="61"/>
        <v>0</v>
      </c>
      <c r="AG156" s="212">
        <f t="shared" si="61"/>
        <v>0</v>
      </c>
      <c r="AH156" s="212">
        <f t="shared" si="61"/>
        <v>0</v>
      </c>
      <c r="AI156" s="193">
        <f t="shared" si="61"/>
        <v>2</v>
      </c>
      <c r="AJ156" s="275">
        <f t="shared" si="61"/>
        <v>0</v>
      </c>
      <c r="AK156" s="212">
        <f t="shared" si="61"/>
        <v>0</v>
      </c>
      <c r="AL156" s="274">
        <f t="shared" si="61"/>
        <v>0</v>
      </c>
      <c r="AN156" s="214">
        <v>9400</v>
      </c>
      <c r="AO156" s="197" t="s">
        <v>113</v>
      </c>
      <c r="AP156" s="237">
        <f>INDEX(א1!$C$10:$H$261,MATCH('אזורים סטטיסטיים עירוני 2008'!AO156,א1!$D$10:$D$261,0),6)</f>
        <v>7</v>
      </c>
      <c r="AQ156" s="269">
        <f t="shared" ref="AQ156:AZ165" si="62">SUMIFS($F$7:$F$1622,$I$7:$I$1622,AQ$5,$B$7:$B$1622,$P156)</f>
        <v>0</v>
      </c>
      <c r="AR156" s="269">
        <f t="shared" si="62"/>
        <v>0</v>
      </c>
      <c r="AS156" s="269">
        <f t="shared" si="62"/>
        <v>0</v>
      </c>
      <c r="AT156" s="269">
        <f t="shared" si="62"/>
        <v>0</v>
      </c>
      <c r="AU156" s="269">
        <f t="shared" si="62"/>
        <v>0</v>
      </c>
      <c r="AV156" s="269">
        <f t="shared" si="62"/>
        <v>0</v>
      </c>
      <c r="AW156" s="269">
        <f t="shared" si="62"/>
        <v>0</v>
      </c>
      <c r="AX156" s="269">
        <f t="shared" si="62"/>
        <v>2952.8069999999998</v>
      </c>
      <c r="AY156" s="269">
        <f t="shared" si="62"/>
        <v>5067.3109999999988</v>
      </c>
      <c r="AZ156" s="269">
        <f t="shared" si="62"/>
        <v>3487.8559999999993</v>
      </c>
      <c r="BA156" s="269">
        <f t="shared" ref="BA156:BJ165" si="63">SUMIFS($F$7:$F$1622,$I$7:$I$1622,BA$5,$B$7:$B$1622,$P156)</f>
        <v>0</v>
      </c>
      <c r="BB156" s="269">
        <f t="shared" si="63"/>
        <v>3305.5010000000002</v>
      </c>
      <c r="BC156" s="269">
        <f t="shared" si="63"/>
        <v>3345.0229999999997</v>
      </c>
      <c r="BD156" s="269">
        <f t="shared" si="63"/>
        <v>0</v>
      </c>
      <c r="BE156" s="269">
        <f t="shared" si="63"/>
        <v>0</v>
      </c>
      <c r="BF156" s="269">
        <f t="shared" si="63"/>
        <v>0</v>
      </c>
      <c r="BG156" s="269">
        <f t="shared" si="63"/>
        <v>7931.8819999999996</v>
      </c>
      <c r="BH156" s="269">
        <f t="shared" si="63"/>
        <v>0</v>
      </c>
      <c r="BI156" s="269">
        <f t="shared" si="63"/>
        <v>0</v>
      </c>
      <c r="BJ156" s="269">
        <f t="shared" si="63"/>
        <v>0</v>
      </c>
    </row>
    <row r="157" spans="2:62" s="182" customFormat="1" x14ac:dyDescent="0.2">
      <c r="B157" s="214">
        <v>509</v>
      </c>
      <c r="C157" s="197" t="s">
        <v>811</v>
      </c>
      <c r="D157" s="189">
        <v>5</v>
      </c>
      <c r="E157" s="189" t="s">
        <v>99</v>
      </c>
      <c r="F157" s="196">
        <v>4469.0960000000005</v>
      </c>
      <c r="G157" s="213">
        <v>-1.3656737241569601</v>
      </c>
      <c r="H157" s="194">
        <v>151</v>
      </c>
      <c r="I157" s="212">
        <v>4</v>
      </c>
      <c r="J157" s="211" t="s">
        <v>810</v>
      </c>
      <c r="K157" s="183"/>
      <c r="P157" s="214">
        <v>168</v>
      </c>
      <c r="Q157" s="197" t="s">
        <v>302</v>
      </c>
      <c r="R157" s="237">
        <f>INDEX(א1!$C$10:$H$261,MATCH('אזורים סטטיסטיים עירוני 2008'!Q157,א1!$D$10:$D$261,0),6)</f>
        <v>7</v>
      </c>
      <c r="S157" s="275">
        <f t="shared" si="60"/>
        <v>0</v>
      </c>
      <c r="T157" s="212">
        <f t="shared" si="60"/>
        <v>0</v>
      </c>
      <c r="U157" s="274">
        <f t="shared" si="60"/>
        <v>0</v>
      </c>
      <c r="V157" s="275">
        <f t="shared" si="60"/>
        <v>0</v>
      </c>
      <c r="W157" s="212">
        <f t="shared" si="60"/>
        <v>0</v>
      </c>
      <c r="X157" s="274">
        <f t="shared" si="60"/>
        <v>0</v>
      </c>
      <c r="Y157" s="212">
        <f t="shared" si="60"/>
        <v>0</v>
      </c>
      <c r="Z157" s="212">
        <f t="shared" si="60"/>
        <v>0</v>
      </c>
      <c r="AA157" s="212">
        <f t="shared" si="60"/>
        <v>0</v>
      </c>
      <c r="AB157" s="212">
        <f t="shared" si="60"/>
        <v>0</v>
      </c>
      <c r="AC157" s="212">
        <f t="shared" si="61"/>
        <v>0</v>
      </c>
      <c r="AD157" s="212">
        <f t="shared" si="61"/>
        <v>1</v>
      </c>
      <c r="AE157" s="212">
        <f t="shared" si="61"/>
        <v>1</v>
      </c>
      <c r="AF157" s="212">
        <f t="shared" si="61"/>
        <v>1</v>
      </c>
      <c r="AG157" s="212">
        <f t="shared" si="61"/>
        <v>0</v>
      </c>
      <c r="AH157" s="212">
        <f t="shared" si="61"/>
        <v>0</v>
      </c>
      <c r="AI157" s="193">
        <f t="shared" si="61"/>
        <v>0</v>
      </c>
      <c r="AJ157" s="275">
        <f t="shared" si="61"/>
        <v>0</v>
      </c>
      <c r="AK157" s="212">
        <f t="shared" si="61"/>
        <v>0</v>
      </c>
      <c r="AL157" s="274">
        <f t="shared" si="61"/>
        <v>0</v>
      </c>
      <c r="AN157" s="214">
        <v>168</v>
      </c>
      <c r="AO157" s="197" t="s">
        <v>302</v>
      </c>
      <c r="AP157" s="237">
        <f>INDEX(א1!$C$10:$H$261,MATCH('אזורים סטטיסטיים עירוני 2008'!AO157,א1!$D$10:$D$261,0),6)</f>
        <v>7</v>
      </c>
      <c r="AQ157" s="269">
        <f t="shared" si="62"/>
        <v>0</v>
      </c>
      <c r="AR157" s="269">
        <f t="shared" si="62"/>
        <v>0</v>
      </c>
      <c r="AS157" s="269">
        <f t="shared" si="62"/>
        <v>0</v>
      </c>
      <c r="AT157" s="269">
        <f t="shared" si="62"/>
        <v>0</v>
      </c>
      <c r="AU157" s="269">
        <f t="shared" si="62"/>
        <v>0</v>
      </c>
      <c r="AV157" s="269">
        <f t="shared" si="62"/>
        <v>0</v>
      </c>
      <c r="AW157" s="269">
        <f t="shared" si="62"/>
        <v>0</v>
      </c>
      <c r="AX157" s="269">
        <f t="shared" si="62"/>
        <v>0</v>
      </c>
      <c r="AY157" s="269">
        <f t="shared" si="62"/>
        <v>0</v>
      </c>
      <c r="AZ157" s="269">
        <f t="shared" si="62"/>
        <v>0</v>
      </c>
      <c r="BA157" s="269">
        <f t="shared" si="63"/>
        <v>0</v>
      </c>
      <c r="BB157" s="269">
        <f t="shared" si="63"/>
        <v>6666.2170000000006</v>
      </c>
      <c r="BC157" s="269">
        <f t="shared" si="63"/>
        <v>6207.907000000002</v>
      </c>
      <c r="BD157" s="269">
        <f t="shared" si="63"/>
        <v>3536.9069999999988</v>
      </c>
      <c r="BE157" s="269">
        <f t="shared" si="63"/>
        <v>0</v>
      </c>
      <c r="BF157" s="269">
        <f t="shared" si="63"/>
        <v>0</v>
      </c>
      <c r="BG157" s="269">
        <f t="shared" si="63"/>
        <v>0</v>
      </c>
      <c r="BH157" s="269">
        <f t="shared" si="63"/>
        <v>0</v>
      </c>
      <c r="BI157" s="269">
        <f t="shared" si="63"/>
        <v>0</v>
      </c>
      <c r="BJ157" s="269">
        <f t="shared" si="63"/>
        <v>0</v>
      </c>
    </row>
    <row r="158" spans="2:62" s="182" customFormat="1" x14ac:dyDescent="0.2">
      <c r="B158" s="214">
        <v>8900</v>
      </c>
      <c r="C158" s="197" t="s">
        <v>717</v>
      </c>
      <c r="D158" s="189">
        <v>5</v>
      </c>
      <c r="E158" s="189" t="s">
        <v>809</v>
      </c>
      <c r="F158" s="196">
        <v>5430.4719999999998</v>
      </c>
      <c r="G158" s="213">
        <v>-1.3609633308960811</v>
      </c>
      <c r="H158" s="194">
        <v>152</v>
      </c>
      <c r="I158" s="212">
        <v>4</v>
      </c>
      <c r="J158" s="211" t="s">
        <v>716</v>
      </c>
      <c r="K158" s="183"/>
      <c r="P158" s="214">
        <v>43</v>
      </c>
      <c r="Q158" s="197" t="s">
        <v>366</v>
      </c>
      <c r="R158" s="237">
        <f>INDEX(א1!$C$10:$H$261,MATCH('אזורים סטטיסטיים עירוני 2008'!Q158,א1!$D$10:$D$261,0),6)</f>
        <v>7</v>
      </c>
      <c r="S158" s="275">
        <f t="shared" si="60"/>
        <v>0</v>
      </c>
      <c r="T158" s="212">
        <f t="shared" si="60"/>
        <v>0</v>
      </c>
      <c r="U158" s="274">
        <f t="shared" si="60"/>
        <v>0</v>
      </c>
      <c r="V158" s="275">
        <f t="shared" si="60"/>
        <v>0</v>
      </c>
      <c r="W158" s="212">
        <f t="shared" si="60"/>
        <v>0</v>
      </c>
      <c r="X158" s="274">
        <f t="shared" si="60"/>
        <v>0</v>
      </c>
      <c r="Y158" s="212">
        <f t="shared" si="60"/>
        <v>0</v>
      </c>
      <c r="Z158" s="212">
        <f t="shared" si="60"/>
        <v>0</v>
      </c>
      <c r="AA158" s="212">
        <f t="shared" si="60"/>
        <v>0</v>
      </c>
      <c r="AB158" s="212">
        <f t="shared" si="60"/>
        <v>0</v>
      </c>
      <c r="AC158" s="212">
        <f t="shared" si="61"/>
        <v>0</v>
      </c>
      <c r="AD158" s="212">
        <f t="shared" si="61"/>
        <v>0</v>
      </c>
      <c r="AE158" s="212">
        <f t="shared" si="61"/>
        <v>1</v>
      </c>
      <c r="AF158" s="212">
        <f t="shared" si="61"/>
        <v>0</v>
      </c>
      <c r="AG158" s="212">
        <f t="shared" si="61"/>
        <v>0</v>
      </c>
      <c r="AH158" s="212">
        <f t="shared" si="61"/>
        <v>0</v>
      </c>
      <c r="AI158" s="193">
        <f t="shared" si="61"/>
        <v>0</v>
      </c>
      <c r="AJ158" s="275">
        <f t="shared" si="61"/>
        <v>0</v>
      </c>
      <c r="AK158" s="212">
        <f t="shared" si="61"/>
        <v>0</v>
      </c>
      <c r="AL158" s="274">
        <f t="shared" si="61"/>
        <v>0</v>
      </c>
      <c r="AN158" s="214">
        <v>43</v>
      </c>
      <c r="AO158" s="197" t="s">
        <v>366</v>
      </c>
      <c r="AP158" s="237">
        <f>INDEX(א1!$C$10:$H$261,MATCH('אזורים סטטיסטיים עירוני 2008'!AO158,א1!$D$10:$D$261,0),6)</f>
        <v>7</v>
      </c>
      <c r="AQ158" s="269">
        <f t="shared" si="62"/>
        <v>0</v>
      </c>
      <c r="AR158" s="269">
        <f t="shared" si="62"/>
        <v>0</v>
      </c>
      <c r="AS158" s="269">
        <f t="shared" si="62"/>
        <v>0</v>
      </c>
      <c r="AT158" s="269">
        <f t="shared" si="62"/>
        <v>0</v>
      </c>
      <c r="AU158" s="269">
        <f t="shared" si="62"/>
        <v>0</v>
      </c>
      <c r="AV158" s="269">
        <f t="shared" si="62"/>
        <v>0</v>
      </c>
      <c r="AW158" s="269">
        <f t="shared" si="62"/>
        <v>0</v>
      </c>
      <c r="AX158" s="269">
        <f t="shared" si="62"/>
        <v>0</v>
      </c>
      <c r="AY158" s="269">
        <f t="shared" si="62"/>
        <v>0</v>
      </c>
      <c r="AZ158" s="269">
        <f t="shared" si="62"/>
        <v>0</v>
      </c>
      <c r="BA158" s="269">
        <f t="shared" si="63"/>
        <v>0</v>
      </c>
      <c r="BB158" s="269">
        <f t="shared" si="63"/>
        <v>0</v>
      </c>
      <c r="BC158" s="269">
        <f t="shared" si="63"/>
        <v>1508.9919999999995</v>
      </c>
      <c r="BD158" s="269">
        <f t="shared" si="63"/>
        <v>0</v>
      </c>
      <c r="BE158" s="269">
        <f t="shared" si="63"/>
        <v>0</v>
      </c>
      <c r="BF158" s="269">
        <f t="shared" si="63"/>
        <v>0</v>
      </c>
      <c r="BG158" s="269">
        <f t="shared" si="63"/>
        <v>0</v>
      </c>
      <c r="BH158" s="269">
        <f t="shared" si="63"/>
        <v>0</v>
      </c>
      <c r="BI158" s="269">
        <f t="shared" si="63"/>
        <v>0</v>
      </c>
      <c r="BJ158" s="269">
        <f t="shared" si="63"/>
        <v>0</v>
      </c>
    </row>
    <row r="159" spans="2:62" s="182" customFormat="1" x14ac:dyDescent="0.2">
      <c r="B159" s="214">
        <v>1192</v>
      </c>
      <c r="C159" s="197" t="s">
        <v>808</v>
      </c>
      <c r="D159" s="189">
        <v>2</v>
      </c>
      <c r="E159" s="189" t="s">
        <v>84</v>
      </c>
      <c r="F159" s="196">
        <v>4033.5410000000002</v>
      </c>
      <c r="G159" s="213">
        <v>-1.356497094086542</v>
      </c>
      <c r="H159" s="194">
        <v>153</v>
      </c>
      <c r="I159" s="212">
        <v>4</v>
      </c>
      <c r="J159" s="211" t="s">
        <v>807</v>
      </c>
      <c r="K159" s="183"/>
      <c r="P159" s="214">
        <v>7200</v>
      </c>
      <c r="Q159" s="197" t="s">
        <v>140</v>
      </c>
      <c r="R159" s="237">
        <f>INDEX(א1!$C$10:$H$261,MATCH('אזורים סטטיסטיים עירוני 2008'!Q159,א1!$D$10:$D$261,0),6)</f>
        <v>7</v>
      </c>
      <c r="S159" s="275">
        <f t="shared" si="60"/>
        <v>0</v>
      </c>
      <c r="T159" s="212">
        <f t="shared" si="60"/>
        <v>0</v>
      </c>
      <c r="U159" s="274">
        <f t="shared" si="60"/>
        <v>0</v>
      </c>
      <c r="V159" s="275">
        <f t="shared" si="60"/>
        <v>0</v>
      </c>
      <c r="W159" s="212">
        <f t="shared" si="60"/>
        <v>0</v>
      </c>
      <c r="X159" s="274">
        <f t="shared" si="60"/>
        <v>0</v>
      </c>
      <c r="Y159" s="212">
        <f t="shared" si="60"/>
        <v>1</v>
      </c>
      <c r="Z159" s="212">
        <f t="shared" si="60"/>
        <v>0</v>
      </c>
      <c r="AA159" s="212">
        <f t="shared" si="60"/>
        <v>0</v>
      </c>
      <c r="AB159" s="212">
        <f t="shared" si="60"/>
        <v>0</v>
      </c>
      <c r="AC159" s="212">
        <f t="shared" si="61"/>
        <v>2</v>
      </c>
      <c r="AD159" s="212">
        <f t="shared" si="61"/>
        <v>2</v>
      </c>
      <c r="AE159" s="212">
        <f t="shared" si="61"/>
        <v>1</v>
      </c>
      <c r="AF159" s="212">
        <f t="shared" si="61"/>
        <v>0</v>
      </c>
      <c r="AG159" s="212">
        <f t="shared" si="61"/>
        <v>1</v>
      </c>
      <c r="AH159" s="212">
        <f t="shared" si="61"/>
        <v>1</v>
      </c>
      <c r="AI159" s="193">
        <f t="shared" si="61"/>
        <v>1</v>
      </c>
      <c r="AJ159" s="275">
        <f t="shared" si="61"/>
        <v>0</v>
      </c>
      <c r="AK159" s="212">
        <f t="shared" si="61"/>
        <v>0</v>
      </c>
      <c r="AL159" s="274">
        <f t="shared" si="61"/>
        <v>0</v>
      </c>
      <c r="AN159" s="214">
        <v>7200</v>
      </c>
      <c r="AO159" s="197" t="s">
        <v>140</v>
      </c>
      <c r="AP159" s="237">
        <f>INDEX(א1!$C$10:$H$261,MATCH('אזורים סטטיסטיים עירוני 2008'!AO159,א1!$D$10:$D$261,0),6)</f>
        <v>7</v>
      </c>
      <c r="AQ159" s="269">
        <f t="shared" si="62"/>
        <v>0</v>
      </c>
      <c r="AR159" s="269">
        <f t="shared" si="62"/>
        <v>0</v>
      </c>
      <c r="AS159" s="269">
        <f t="shared" si="62"/>
        <v>0</v>
      </c>
      <c r="AT159" s="269">
        <f t="shared" si="62"/>
        <v>0</v>
      </c>
      <c r="AU159" s="269">
        <f t="shared" si="62"/>
        <v>0</v>
      </c>
      <c r="AV159" s="269">
        <f t="shared" si="62"/>
        <v>0</v>
      </c>
      <c r="AW159" s="269">
        <f t="shared" si="62"/>
        <v>3494.4309999999996</v>
      </c>
      <c r="AX159" s="269">
        <f t="shared" si="62"/>
        <v>0</v>
      </c>
      <c r="AY159" s="269">
        <f t="shared" si="62"/>
        <v>0</v>
      </c>
      <c r="AZ159" s="269">
        <f t="shared" si="62"/>
        <v>0</v>
      </c>
      <c r="BA159" s="269">
        <f t="shared" si="63"/>
        <v>7721.8</v>
      </c>
      <c r="BB159" s="269">
        <f t="shared" si="63"/>
        <v>8553.7860000000001</v>
      </c>
      <c r="BC159" s="269">
        <f t="shared" si="63"/>
        <v>5312.2260000000006</v>
      </c>
      <c r="BD159" s="269">
        <f t="shared" si="63"/>
        <v>0</v>
      </c>
      <c r="BE159" s="269">
        <f t="shared" si="63"/>
        <v>3831.7890000000007</v>
      </c>
      <c r="BF159" s="269">
        <f t="shared" si="63"/>
        <v>2910.4770000000003</v>
      </c>
      <c r="BG159" s="269">
        <f t="shared" si="63"/>
        <v>3774.5230000000001</v>
      </c>
      <c r="BH159" s="269">
        <f t="shared" si="63"/>
        <v>0</v>
      </c>
      <c r="BI159" s="269">
        <f t="shared" si="63"/>
        <v>0</v>
      </c>
      <c r="BJ159" s="269">
        <f t="shared" si="63"/>
        <v>0</v>
      </c>
    </row>
    <row r="160" spans="2:62" s="182" customFormat="1" x14ac:dyDescent="0.2">
      <c r="B160" s="238">
        <v>482</v>
      </c>
      <c r="C160" s="237" t="s">
        <v>806</v>
      </c>
      <c r="D160" s="189">
        <v>1</v>
      </c>
      <c r="E160" s="236" t="s">
        <v>18</v>
      </c>
      <c r="F160" s="235">
        <v>7835.444000000005</v>
      </c>
      <c r="G160" s="234">
        <v>-1.3442605555657781</v>
      </c>
      <c r="H160" s="233">
        <v>154</v>
      </c>
      <c r="I160" s="232">
        <v>4</v>
      </c>
      <c r="J160" s="231" t="s">
        <v>805</v>
      </c>
      <c r="K160" s="183"/>
      <c r="P160" s="214">
        <v>2500</v>
      </c>
      <c r="Q160" s="197" t="s">
        <v>314</v>
      </c>
      <c r="R160" s="237">
        <f>INDEX(א1!$C$10:$H$261,MATCH('אזורים סטטיסטיים עירוני 2008'!Q160,א1!$D$10:$D$261,0),6)</f>
        <v>7</v>
      </c>
      <c r="S160" s="275">
        <f t="shared" si="60"/>
        <v>0</v>
      </c>
      <c r="T160" s="212">
        <f t="shared" si="60"/>
        <v>0</v>
      </c>
      <c r="U160" s="274">
        <f t="shared" si="60"/>
        <v>0</v>
      </c>
      <c r="V160" s="275">
        <f t="shared" si="60"/>
        <v>0</v>
      </c>
      <c r="W160" s="212">
        <f t="shared" si="60"/>
        <v>0</v>
      </c>
      <c r="X160" s="274">
        <f t="shared" si="60"/>
        <v>0</v>
      </c>
      <c r="Y160" s="212">
        <f t="shared" si="60"/>
        <v>0</v>
      </c>
      <c r="Z160" s="212">
        <f t="shared" si="60"/>
        <v>0</v>
      </c>
      <c r="AA160" s="212">
        <f t="shared" si="60"/>
        <v>0</v>
      </c>
      <c r="AB160" s="212">
        <f t="shared" si="60"/>
        <v>1</v>
      </c>
      <c r="AC160" s="212">
        <f t="shared" si="61"/>
        <v>0</v>
      </c>
      <c r="AD160" s="212">
        <f t="shared" si="61"/>
        <v>2</v>
      </c>
      <c r="AE160" s="212">
        <f t="shared" si="61"/>
        <v>2</v>
      </c>
      <c r="AF160" s="212">
        <f t="shared" si="61"/>
        <v>1</v>
      </c>
      <c r="AG160" s="212">
        <f t="shared" si="61"/>
        <v>0</v>
      </c>
      <c r="AH160" s="212">
        <f t="shared" si="61"/>
        <v>0</v>
      </c>
      <c r="AI160" s="193">
        <f t="shared" si="61"/>
        <v>0</v>
      </c>
      <c r="AJ160" s="275">
        <f t="shared" si="61"/>
        <v>0</v>
      </c>
      <c r="AK160" s="212">
        <f t="shared" si="61"/>
        <v>0</v>
      </c>
      <c r="AL160" s="274">
        <f t="shared" si="61"/>
        <v>0</v>
      </c>
      <c r="AN160" s="214">
        <v>2500</v>
      </c>
      <c r="AO160" s="197" t="s">
        <v>314</v>
      </c>
      <c r="AP160" s="237">
        <f>INDEX(א1!$C$10:$H$261,MATCH('אזורים סטטיסטיים עירוני 2008'!AO160,א1!$D$10:$D$261,0),6)</f>
        <v>7</v>
      </c>
      <c r="AQ160" s="269">
        <f t="shared" si="62"/>
        <v>0</v>
      </c>
      <c r="AR160" s="269">
        <f t="shared" si="62"/>
        <v>0</v>
      </c>
      <c r="AS160" s="269">
        <f t="shared" si="62"/>
        <v>0</v>
      </c>
      <c r="AT160" s="269">
        <f t="shared" si="62"/>
        <v>0</v>
      </c>
      <c r="AU160" s="269">
        <f t="shared" si="62"/>
        <v>0</v>
      </c>
      <c r="AV160" s="269">
        <f t="shared" si="62"/>
        <v>0</v>
      </c>
      <c r="AW160" s="269">
        <f t="shared" si="62"/>
        <v>0</v>
      </c>
      <c r="AX160" s="269">
        <f t="shared" si="62"/>
        <v>0</v>
      </c>
      <c r="AY160" s="269">
        <f t="shared" si="62"/>
        <v>0</v>
      </c>
      <c r="AZ160" s="269">
        <f t="shared" si="62"/>
        <v>2834.0239999999999</v>
      </c>
      <c r="BA160" s="269">
        <f t="shared" si="63"/>
        <v>0</v>
      </c>
      <c r="BB160" s="269">
        <f t="shared" si="63"/>
        <v>6138.715000000002</v>
      </c>
      <c r="BC160" s="269">
        <f t="shared" si="63"/>
        <v>6938.8060000000005</v>
      </c>
      <c r="BD160" s="269">
        <f t="shared" si="63"/>
        <v>6033.295000000001</v>
      </c>
      <c r="BE160" s="269">
        <f t="shared" si="63"/>
        <v>0</v>
      </c>
      <c r="BF160" s="269">
        <f t="shared" si="63"/>
        <v>0</v>
      </c>
      <c r="BG160" s="269">
        <f t="shared" si="63"/>
        <v>0</v>
      </c>
      <c r="BH160" s="269">
        <f t="shared" si="63"/>
        <v>0</v>
      </c>
      <c r="BI160" s="269">
        <f t="shared" si="63"/>
        <v>0</v>
      </c>
      <c r="BJ160" s="269">
        <f t="shared" si="63"/>
        <v>0</v>
      </c>
    </row>
    <row r="161" spans="2:62" s="182" customFormat="1" x14ac:dyDescent="0.2">
      <c r="B161" s="214">
        <v>3000</v>
      </c>
      <c r="C161" s="197" t="s">
        <v>39</v>
      </c>
      <c r="D161" s="189">
        <v>812</v>
      </c>
      <c r="E161" s="189" t="s">
        <v>403</v>
      </c>
      <c r="F161" s="196">
        <v>3079.3129999999996</v>
      </c>
      <c r="G161" s="213">
        <v>-1.3427234969633997</v>
      </c>
      <c r="H161" s="194">
        <v>155</v>
      </c>
      <c r="I161" s="212">
        <v>4</v>
      </c>
      <c r="J161" s="211" t="s">
        <v>37</v>
      </c>
      <c r="K161" s="183"/>
      <c r="P161" s="214">
        <v>195</v>
      </c>
      <c r="Q161" s="197" t="s">
        <v>186</v>
      </c>
      <c r="R161" s="237">
        <f>INDEX(א1!$C$10:$H$261,MATCH('אזורים סטטיסטיים עירוני 2008'!Q161,א1!$D$10:$D$261,0),6)</f>
        <v>7</v>
      </c>
      <c r="S161" s="275">
        <f t="shared" si="60"/>
        <v>0</v>
      </c>
      <c r="T161" s="212">
        <f t="shared" si="60"/>
        <v>0</v>
      </c>
      <c r="U161" s="274">
        <f t="shared" si="60"/>
        <v>0</v>
      </c>
      <c r="V161" s="275">
        <f t="shared" si="60"/>
        <v>0</v>
      </c>
      <c r="W161" s="212">
        <f t="shared" si="60"/>
        <v>0</v>
      </c>
      <c r="X161" s="274">
        <f t="shared" si="60"/>
        <v>0</v>
      </c>
      <c r="Y161" s="212">
        <f t="shared" si="60"/>
        <v>0</v>
      </c>
      <c r="Z161" s="212">
        <f t="shared" si="60"/>
        <v>0</v>
      </c>
      <c r="AA161" s="212">
        <f t="shared" si="60"/>
        <v>1</v>
      </c>
      <c r="AB161" s="212">
        <f t="shared" si="60"/>
        <v>0</v>
      </c>
      <c r="AC161" s="212">
        <f t="shared" si="61"/>
        <v>0</v>
      </c>
      <c r="AD161" s="212">
        <f t="shared" si="61"/>
        <v>0</v>
      </c>
      <c r="AE161" s="212">
        <f t="shared" si="61"/>
        <v>0</v>
      </c>
      <c r="AF161" s="212">
        <f t="shared" si="61"/>
        <v>2</v>
      </c>
      <c r="AG161" s="212">
        <f t="shared" si="61"/>
        <v>0</v>
      </c>
      <c r="AH161" s="212">
        <f t="shared" si="61"/>
        <v>1</v>
      </c>
      <c r="AI161" s="193">
        <f t="shared" si="61"/>
        <v>0</v>
      </c>
      <c r="AJ161" s="275">
        <f t="shared" si="61"/>
        <v>0</v>
      </c>
      <c r="AK161" s="212">
        <f t="shared" si="61"/>
        <v>0</v>
      </c>
      <c r="AL161" s="274">
        <f t="shared" si="61"/>
        <v>0</v>
      </c>
      <c r="AN161" s="214">
        <v>195</v>
      </c>
      <c r="AO161" s="197" t="s">
        <v>186</v>
      </c>
      <c r="AP161" s="237">
        <f>INDEX(א1!$C$10:$H$261,MATCH('אזורים סטטיסטיים עירוני 2008'!AO161,א1!$D$10:$D$261,0),6)</f>
        <v>7</v>
      </c>
      <c r="AQ161" s="269">
        <f t="shared" si="62"/>
        <v>0</v>
      </c>
      <c r="AR161" s="269">
        <f t="shared" si="62"/>
        <v>0</v>
      </c>
      <c r="AS161" s="269">
        <f t="shared" si="62"/>
        <v>0</v>
      </c>
      <c r="AT161" s="269">
        <f t="shared" si="62"/>
        <v>0</v>
      </c>
      <c r="AU161" s="269">
        <f t="shared" si="62"/>
        <v>0</v>
      </c>
      <c r="AV161" s="269">
        <f t="shared" si="62"/>
        <v>0</v>
      </c>
      <c r="AW161" s="269">
        <f t="shared" si="62"/>
        <v>0</v>
      </c>
      <c r="AX161" s="269">
        <f t="shared" si="62"/>
        <v>0</v>
      </c>
      <c r="AY161" s="269">
        <f t="shared" si="62"/>
        <v>2775.5240000000008</v>
      </c>
      <c r="AZ161" s="269">
        <f t="shared" si="62"/>
        <v>0</v>
      </c>
      <c r="BA161" s="269">
        <f t="shared" si="63"/>
        <v>0</v>
      </c>
      <c r="BB161" s="269">
        <f t="shared" si="63"/>
        <v>0</v>
      </c>
      <c r="BC161" s="269">
        <f t="shared" si="63"/>
        <v>0</v>
      </c>
      <c r="BD161" s="269">
        <f t="shared" si="63"/>
        <v>11229.977000000006</v>
      </c>
      <c r="BE161" s="269">
        <f t="shared" si="63"/>
        <v>0</v>
      </c>
      <c r="BF161" s="269">
        <f t="shared" si="63"/>
        <v>2466.0409999999983</v>
      </c>
      <c r="BG161" s="269">
        <f t="shared" si="63"/>
        <v>0</v>
      </c>
      <c r="BH161" s="269">
        <f t="shared" si="63"/>
        <v>0</v>
      </c>
      <c r="BI161" s="269">
        <f t="shared" si="63"/>
        <v>0</v>
      </c>
      <c r="BJ161" s="269">
        <f t="shared" si="63"/>
        <v>0</v>
      </c>
    </row>
    <row r="162" spans="2:62" s="182" customFormat="1" x14ac:dyDescent="0.2">
      <c r="B162" s="214">
        <v>8800</v>
      </c>
      <c r="C162" s="197" t="s">
        <v>634</v>
      </c>
      <c r="D162" s="189">
        <v>1</v>
      </c>
      <c r="E162" s="189" t="s">
        <v>18</v>
      </c>
      <c r="F162" s="196">
        <v>6351.13</v>
      </c>
      <c r="G162" s="213">
        <v>-1.340589324532375</v>
      </c>
      <c r="H162" s="194">
        <v>156</v>
      </c>
      <c r="I162" s="212">
        <v>4</v>
      </c>
      <c r="J162" s="211" t="s">
        <v>633</v>
      </c>
      <c r="K162" s="183"/>
      <c r="P162" s="214">
        <v>1247</v>
      </c>
      <c r="Q162" s="197" t="s">
        <v>363</v>
      </c>
      <c r="R162" s="237">
        <f>INDEX(א1!$C$10:$H$261,MATCH('אזורים סטטיסטיים עירוני 2008'!Q162,א1!$D$10:$D$261,0),6)</f>
        <v>7</v>
      </c>
      <c r="S162" s="275">
        <f t="shared" si="60"/>
        <v>0</v>
      </c>
      <c r="T162" s="212">
        <f t="shared" si="60"/>
        <v>0</v>
      </c>
      <c r="U162" s="274">
        <f t="shared" si="60"/>
        <v>0</v>
      </c>
      <c r="V162" s="275">
        <f t="shared" si="60"/>
        <v>0</v>
      </c>
      <c r="W162" s="212">
        <f t="shared" si="60"/>
        <v>0</v>
      </c>
      <c r="X162" s="274">
        <f t="shared" si="60"/>
        <v>0</v>
      </c>
      <c r="Y162" s="212">
        <f t="shared" si="60"/>
        <v>0</v>
      </c>
      <c r="Z162" s="212">
        <f t="shared" si="60"/>
        <v>0</v>
      </c>
      <c r="AA162" s="212">
        <f t="shared" si="60"/>
        <v>0</v>
      </c>
      <c r="AB162" s="212">
        <f t="shared" si="60"/>
        <v>0</v>
      </c>
      <c r="AC162" s="212">
        <f t="shared" si="61"/>
        <v>0</v>
      </c>
      <c r="AD162" s="212">
        <f t="shared" si="61"/>
        <v>0</v>
      </c>
      <c r="AE162" s="212">
        <f t="shared" si="61"/>
        <v>1</v>
      </c>
      <c r="AF162" s="212">
        <f t="shared" si="61"/>
        <v>0</v>
      </c>
      <c r="AG162" s="212">
        <f t="shared" si="61"/>
        <v>0</v>
      </c>
      <c r="AH162" s="212">
        <f t="shared" si="61"/>
        <v>0</v>
      </c>
      <c r="AI162" s="193">
        <f t="shared" si="61"/>
        <v>0</v>
      </c>
      <c r="AJ162" s="275">
        <f t="shared" si="61"/>
        <v>0</v>
      </c>
      <c r="AK162" s="212">
        <f t="shared" si="61"/>
        <v>0</v>
      </c>
      <c r="AL162" s="274">
        <f t="shared" si="61"/>
        <v>0</v>
      </c>
      <c r="AN162" s="214">
        <v>1247</v>
      </c>
      <c r="AO162" s="197" t="s">
        <v>363</v>
      </c>
      <c r="AP162" s="237">
        <f>INDEX(א1!$C$10:$H$261,MATCH('אזורים סטטיסטיים עירוני 2008'!AO162,א1!$D$10:$D$261,0),6)</f>
        <v>7</v>
      </c>
      <c r="AQ162" s="269">
        <f t="shared" si="62"/>
        <v>0</v>
      </c>
      <c r="AR162" s="269">
        <f t="shared" si="62"/>
        <v>0</v>
      </c>
      <c r="AS162" s="269">
        <f t="shared" si="62"/>
        <v>0</v>
      </c>
      <c r="AT162" s="269">
        <f t="shared" si="62"/>
        <v>0</v>
      </c>
      <c r="AU162" s="269">
        <f t="shared" si="62"/>
        <v>0</v>
      </c>
      <c r="AV162" s="269">
        <f t="shared" si="62"/>
        <v>0</v>
      </c>
      <c r="AW162" s="269">
        <f t="shared" si="62"/>
        <v>0</v>
      </c>
      <c r="AX162" s="269">
        <f t="shared" si="62"/>
        <v>0</v>
      </c>
      <c r="AY162" s="269">
        <f t="shared" si="62"/>
        <v>0</v>
      </c>
      <c r="AZ162" s="269">
        <f t="shared" si="62"/>
        <v>0</v>
      </c>
      <c r="BA162" s="269">
        <f t="shared" si="63"/>
        <v>0</v>
      </c>
      <c r="BB162" s="269">
        <f t="shared" si="63"/>
        <v>0</v>
      </c>
      <c r="BC162" s="269">
        <f t="shared" si="63"/>
        <v>3320.3909999999983</v>
      </c>
      <c r="BD162" s="269">
        <f t="shared" si="63"/>
        <v>0</v>
      </c>
      <c r="BE162" s="269">
        <f t="shared" si="63"/>
        <v>0</v>
      </c>
      <c r="BF162" s="269">
        <f t="shared" si="63"/>
        <v>0</v>
      </c>
      <c r="BG162" s="269">
        <f t="shared" si="63"/>
        <v>0</v>
      </c>
      <c r="BH162" s="269">
        <f t="shared" si="63"/>
        <v>0</v>
      </c>
      <c r="BI162" s="269">
        <f t="shared" si="63"/>
        <v>0</v>
      </c>
      <c r="BJ162" s="269">
        <f t="shared" si="63"/>
        <v>0</v>
      </c>
    </row>
    <row r="163" spans="2:62" s="182" customFormat="1" x14ac:dyDescent="0.2">
      <c r="B163" s="214">
        <v>542</v>
      </c>
      <c r="C163" s="197" t="s">
        <v>673</v>
      </c>
      <c r="D163" s="189">
        <v>3</v>
      </c>
      <c r="E163" s="189" t="s">
        <v>87</v>
      </c>
      <c r="F163" s="196">
        <v>4940.83</v>
      </c>
      <c r="G163" s="213">
        <v>-1.3336628973311364</v>
      </c>
      <c r="H163" s="194">
        <v>157</v>
      </c>
      <c r="I163" s="212">
        <v>4</v>
      </c>
      <c r="J163" s="211" t="s">
        <v>672</v>
      </c>
      <c r="K163" s="183"/>
      <c r="P163" s="214">
        <v>26</v>
      </c>
      <c r="Q163" s="197" t="s">
        <v>377</v>
      </c>
      <c r="R163" s="237">
        <f>INDEX(א1!$C$10:$H$261,MATCH('אזורים סטטיסטיים עירוני 2008'!Q163,א1!$D$10:$D$261,0),6)</f>
        <v>7</v>
      </c>
      <c r="S163" s="275">
        <f t="shared" si="60"/>
        <v>0</v>
      </c>
      <c r="T163" s="212">
        <f t="shared" si="60"/>
        <v>0</v>
      </c>
      <c r="U163" s="274">
        <f t="shared" si="60"/>
        <v>0</v>
      </c>
      <c r="V163" s="275">
        <f t="shared" si="60"/>
        <v>0</v>
      </c>
      <c r="W163" s="212">
        <f t="shared" si="60"/>
        <v>0</v>
      </c>
      <c r="X163" s="274">
        <f t="shared" si="60"/>
        <v>0</v>
      </c>
      <c r="Y163" s="212">
        <f t="shared" si="60"/>
        <v>0</v>
      </c>
      <c r="Z163" s="212">
        <f t="shared" si="60"/>
        <v>0</v>
      </c>
      <c r="AA163" s="212">
        <f t="shared" si="60"/>
        <v>0</v>
      </c>
      <c r="AB163" s="212">
        <f t="shared" si="60"/>
        <v>0</v>
      </c>
      <c r="AC163" s="212">
        <f t="shared" si="61"/>
        <v>0</v>
      </c>
      <c r="AD163" s="212">
        <f t="shared" si="61"/>
        <v>0</v>
      </c>
      <c r="AE163" s="212">
        <f t="shared" si="61"/>
        <v>1</v>
      </c>
      <c r="AF163" s="212">
        <f t="shared" si="61"/>
        <v>0</v>
      </c>
      <c r="AG163" s="212">
        <f t="shared" si="61"/>
        <v>0</v>
      </c>
      <c r="AH163" s="212">
        <f t="shared" si="61"/>
        <v>0</v>
      </c>
      <c r="AI163" s="193">
        <f t="shared" si="61"/>
        <v>0</v>
      </c>
      <c r="AJ163" s="275">
        <f t="shared" si="61"/>
        <v>0</v>
      </c>
      <c r="AK163" s="212">
        <f t="shared" si="61"/>
        <v>0</v>
      </c>
      <c r="AL163" s="274">
        <f t="shared" si="61"/>
        <v>0</v>
      </c>
      <c r="AN163" s="214">
        <v>26</v>
      </c>
      <c r="AO163" s="197" t="s">
        <v>377</v>
      </c>
      <c r="AP163" s="237">
        <f>INDEX(א1!$C$10:$H$261,MATCH('אזורים סטטיסטיים עירוני 2008'!AO163,א1!$D$10:$D$261,0),6)</f>
        <v>7</v>
      </c>
      <c r="AQ163" s="269">
        <f t="shared" si="62"/>
        <v>0</v>
      </c>
      <c r="AR163" s="269">
        <f t="shared" si="62"/>
        <v>0</v>
      </c>
      <c r="AS163" s="269">
        <f t="shared" si="62"/>
        <v>0</v>
      </c>
      <c r="AT163" s="269">
        <f t="shared" si="62"/>
        <v>0</v>
      </c>
      <c r="AU163" s="269">
        <f t="shared" si="62"/>
        <v>0</v>
      </c>
      <c r="AV163" s="269">
        <f t="shared" si="62"/>
        <v>0</v>
      </c>
      <c r="AW163" s="269">
        <f t="shared" si="62"/>
        <v>0</v>
      </c>
      <c r="AX163" s="269">
        <f t="shared" si="62"/>
        <v>0</v>
      </c>
      <c r="AY163" s="269">
        <f t="shared" si="62"/>
        <v>0</v>
      </c>
      <c r="AZ163" s="269">
        <f t="shared" si="62"/>
        <v>0</v>
      </c>
      <c r="BA163" s="269">
        <f t="shared" si="63"/>
        <v>0</v>
      </c>
      <c r="BB163" s="269">
        <f t="shared" si="63"/>
        <v>0</v>
      </c>
      <c r="BC163" s="269">
        <f t="shared" si="63"/>
        <v>2624.47</v>
      </c>
      <c r="BD163" s="269">
        <f t="shared" si="63"/>
        <v>0</v>
      </c>
      <c r="BE163" s="269">
        <f t="shared" si="63"/>
        <v>0</v>
      </c>
      <c r="BF163" s="269">
        <f t="shared" si="63"/>
        <v>0</v>
      </c>
      <c r="BG163" s="269">
        <f t="shared" si="63"/>
        <v>0</v>
      </c>
      <c r="BH163" s="269">
        <f t="shared" si="63"/>
        <v>0</v>
      </c>
      <c r="BI163" s="269">
        <f t="shared" si="63"/>
        <v>0</v>
      </c>
      <c r="BJ163" s="269">
        <f t="shared" si="63"/>
        <v>0</v>
      </c>
    </row>
    <row r="164" spans="2:62" s="182" customFormat="1" x14ac:dyDescent="0.2">
      <c r="B164" s="214">
        <v>4201</v>
      </c>
      <c r="C164" s="197" t="s">
        <v>804</v>
      </c>
      <c r="D164" s="189">
        <v>1</v>
      </c>
      <c r="E164" s="189" t="s">
        <v>18</v>
      </c>
      <c r="F164" s="196">
        <v>9473.5030000000006</v>
      </c>
      <c r="G164" s="213">
        <v>-1.3305270700952541</v>
      </c>
      <c r="H164" s="194">
        <v>158</v>
      </c>
      <c r="I164" s="212">
        <v>4</v>
      </c>
      <c r="J164" s="211" t="s">
        <v>803</v>
      </c>
      <c r="K164" s="183"/>
      <c r="P164" s="214">
        <v>8600</v>
      </c>
      <c r="Q164" s="197" t="s">
        <v>43</v>
      </c>
      <c r="R164" s="237">
        <f>INDEX(א1!$C$10:$H$261,MATCH('אזורים סטטיסטיים עירוני 2008'!Q164,א1!$D$10:$D$261,0),6)</f>
        <v>7</v>
      </c>
      <c r="S164" s="275">
        <f t="shared" si="60"/>
        <v>0</v>
      </c>
      <c r="T164" s="212">
        <f t="shared" si="60"/>
        <v>0</v>
      </c>
      <c r="U164" s="274">
        <f t="shared" si="60"/>
        <v>0</v>
      </c>
      <c r="V164" s="275">
        <f t="shared" si="60"/>
        <v>0</v>
      </c>
      <c r="W164" s="212">
        <f t="shared" si="60"/>
        <v>0</v>
      </c>
      <c r="X164" s="274">
        <f t="shared" si="60"/>
        <v>0</v>
      </c>
      <c r="Y164" s="212">
        <f t="shared" si="60"/>
        <v>0</v>
      </c>
      <c r="Z164" s="212">
        <f t="shared" si="60"/>
        <v>0</v>
      </c>
      <c r="AA164" s="212">
        <f t="shared" si="60"/>
        <v>0</v>
      </c>
      <c r="AB164" s="212">
        <f t="shared" si="60"/>
        <v>1</v>
      </c>
      <c r="AC164" s="212">
        <f t="shared" si="61"/>
        <v>1</v>
      </c>
      <c r="AD164" s="212">
        <f t="shared" si="61"/>
        <v>9</v>
      </c>
      <c r="AE164" s="212">
        <f t="shared" si="61"/>
        <v>12</v>
      </c>
      <c r="AF164" s="212">
        <f t="shared" si="61"/>
        <v>9</v>
      </c>
      <c r="AG164" s="212">
        <f t="shared" si="61"/>
        <v>2</v>
      </c>
      <c r="AH164" s="212">
        <f t="shared" si="61"/>
        <v>1</v>
      </c>
      <c r="AI164" s="193">
        <f t="shared" si="61"/>
        <v>1</v>
      </c>
      <c r="AJ164" s="275">
        <f t="shared" si="61"/>
        <v>0</v>
      </c>
      <c r="AK164" s="212">
        <f t="shared" si="61"/>
        <v>1</v>
      </c>
      <c r="AL164" s="274">
        <f t="shared" si="61"/>
        <v>0</v>
      </c>
      <c r="AN164" s="214">
        <v>8600</v>
      </c>
      <c r="AO164" s="197" t="s">
        <v>43</v>
      </c>
      <c r="AP164" s="237">
        <f>INDEX(א1!$C$10:$H$261,MATCH('אזורים סטטיסטיים עירוני 2008'!AO164,א1!$D$10:$D$261,0),6)</f>
        <v>7</v>
      </c>
      <c r="AQ164" s="269">
        <f t="shared" si="62"/>
        <v>0</v>
      </c>
      <c r="AR164" s="269">
        <f t="shared" si="62"/>
        <v>0</v>
      </c>
      <c r="AS164" s="269">
        <f t="shared" si="62"/>
        <v>0</v>
      </c>
      <c r="AT164" s="269">
        <f t="shared" si="62"/>
        <v>0</v>
      </c>
      <c r="AU164" s="269">
        <f t="shared" si="62"/>
        <v>0</v>
      </c>
      <c r="AV164" s="269">
        <f t="shared" si="62"/>
        <v>0</v>
      </c>
      <c r="AW164" s="269">
        <f t="shared" si="62"/>
        <v>0</v>
      </c>
      <c r="AX164" s="269">
        <f t="shared" si="62"/>
        <v>0</v>
      </c>
      <c r="AY164" s="269">
        <f t="shared" si="62"/>
        <v>0</v>
      </c>
      <c r="AZ164" s="269">
        <f t="shared" si="62"/>
        <v>2656.8620000000001</v>
      </c>
      <c r="BA164" s="269">
        <f t="shared" si="63"/>
        <v>5628.9089999999951</v>
      </c>
      <c r="BB164" s="269">
        <f t="shared" si="63"/>
        <v>28271.478000000003</v>
      </c>
      <c r="BC164" s="269">
        <f t="shared" si="63"/>
        <v>45021.748000000007</v>
      </c>
      <c r="BD164" s="269">
        <f t="shared" si="63"/>
        <v>38249.008000000002</v>
      </c>
      <c r="BE164" s="269">
        <f t="shared" si="63"/>
        <v>6385.8729999999978</v>
      </c>
      <c r="BF164" s="269">
        <f t="shared" si="63"/>
        <v>4206.2</v>
      </c>
      <c r="BG164" s="269">
        <f t="shared" si="63"/>
        <v>5463.3889999999974</v>
      </c>
      <c r="BH164" s="269">
        <f t="shared" si="63"/>
        <v>0</v>
      </c>
      <c r="BI164" s="269">
        <f t="shared" si="63"/>
        <v>4033.8149999999996</v>
      </c>
      <c r="BJ164" s="269">
        <f t="shared" si="63"/>
        <v>0</v>
      </c>
    </row>
    <row r="165" spans="2:62" s="182" customFormat="1" x14ac:dyDescent="0.2">
      <c r="B165" s="238">
        <v>70</v>
      </c>
      <c r="C165" s="237" t="s">
        <v>308</v>
      </c>
      <c r="D165" s="189">
        <v>144</v>
      </c>
      <c r="E165" s="236" t="s">
        <v>466</v>
      </c>
      <c r="F165" s="235">
        <v>5406.1849999999986</v>
      </c>
      <c r="G165" s="234">
        <v>-1.3301908119396959</v>
      </c>
      <c r="H165" s="233">
        <v>159</v>
      </c>
      <c r="I165" s="232">
        <v>4</v>
      </c>
      <c r="J165" s="231" t="s">
        <v>307</v>
      </c>
      <c r="K165" s="183"/>
      <c r="P165" s="238">
        <v>182</v>
      </c>
      <c r="Q165" s="237" t="s">
        <v>246</v>
      </c>
      <c r="R165" s="237">
        <f>INDEX(א1!$C$10:$H$261,MATCH('אזורים סטטיסטיים עירוני 2008'!Q165,א1!$D$10:$D$261,0),6)</f>
        <v>8</v>
      </c>
      <c r="S165" s="275">
        <f t="shared" si="60"/>
        <v>0</v>
      </c>
      <c r="T165" s="212">
        <f t="shared" si="60"/>
        <v>0</v>
      </c>
      <c r="U165" s="274">
        <f t="shared" si="60"/>
        <v>0</v>
      </c>
      <c r="V165" s="275">
        <f t="shared" si="60"/>
        <v>0</v>
      </c>
      <c r="W165" s="212">
        <f t="shared" si="60"/>
        <v>0</v>
      </c>
      <c r="X165" s="274">
        <f t="shared" si="60"/>
        <v>0</v>
      </c>
      <c r="Y165" s="212">
        <f t="shared" si="60"/>
        <v>0</v>
      </c>
      <c r="Z165" s="212">
        <f t="shared" si="60"/>
        <v>0</v>
      </c>
      <c r="AA165" s="212">
        <f t="shared" si="60"/>
        <v>0</v>
      </c>
      <c r="AB165" s="212">
        <f t="shared" si="60"/>
        <v>0</v>
      </c>
      <c r="AC165" s="212">
        <f t="shared" si="61"/>
        <v>0</v>
      </c>
      <c r="AD165" s="212">
        <f t="shared" si="61"/>
        <v>0</v>
      </c>
      <c r="AE165" s="212">
        <f t="shared" si="61"/>
        <v>0</v>
      </c>
      <c r="AF165" s="212">
        <f t="shared" si="61"/>
        <v>0</v>
      </c>
      <c r="AG165" s="212">
        <f t="shared" si="61"/>
        <v>1</v>
      </c>
      <c r="AH165" s="212">
        <f t="shared" si="61"/>
        <v>0</v>
      </c>
      <c r="AI165" s="193">
        <f t="shared" si="61"/>
        <v>0</v>
      </c>
      <c r="AJ165" s="275">
        <f t="shared" si="61"/>
        <v>0</v>
      </c>
      <c r="AK165" s="212">
        <f t="shared" si="61"/>
        <v>0</v>
      </c>
      <c r="AL165" s="274">
        <f t="shared" si="61"/>
        <v>0</v>
      </c>
      <c r="AN165" s="238">
        <v>182</v>
      </c>
      <c r="AO165" s="237" t="s">
        <v>246</v>
      </c>
      <c r="AP165" s="237">
        <f>INDEX(א1!$C$10:$H$261,MATCH('אזורים סטטיסטיים עירוני 2008'!AO165,א1!$D$10:$D$261,0),6)</f>
        <v>8</v>
      </c>
      <c r="AQ165" s="269">
        <f t="shared" si="62"/>
        <v>0</v>
      </c>
      <c r="AR165" s="269">
        <f t="shared" si="62"/>
        <v>0</v>
      </c>
      <c r="AS165" s="269">
        <f t="shared" si="62"/>
        <v>0</v>
      </c>
      <c r="AT165" s="269">
        <f t="shared" si="62"/>
        <v>0</v>
      </c>
      <c r="AU165" s="269">
        <f t="shared" si="62"/>
        <v>0</v>
      </c>
      <c r="AV165" s="269">
        <f t="shared" si="62"/>
        <v>0</v>
      </c>
      <c r="AW165" s="269">
        <f t="shared" si="62"/>
        <v>0</v>
      </c>
      <c r="AX165" s="269">
        <f t="shared" si="62"/>
        <v>0</v>
      </c>
      <c r="AY165" s="269">
        <f t="shared" si="62"/>
        <v>0</v>
      </c>
      <c r="AZ165" s="269">
        <f t="shared" si="62"/>
        <v>0</v>
      </c>
      <c r="BA165" s="269">
        <f t="shared" si="63"/>
        <v>0</v>
      </c>
      <c r="BB165" s="269">
        <f t="shared" si="63"/>
        <v>0</v>
      </c>
      <c r="BC165" s="269">
        <f t="shared" si="63"/>
        <v>0</v>
      </c>
      <c r="BD165" s="269">
        <f t="shared" si="63"/>
        <v>0</v>
      </c>
      <c r="BE165" s="269">
        <f t="shared" si="63"/>
        <v>9644.8790000000045</v>
      </c>
      <c r="BF165" s="269">
        <f t="shared" si="63"/>
        <v>0</v>
      </c>
      <c r="BG165" s="269">
        <f t="shared" si="63"/>
        <v>0</v>
      </c>
      <c r="BH165" s="269">
        <f t="shared" si="63"/>
        <v>0</v>
      </c>
      <c r="BI165" s="269">
        <f t="shared" si="63"/>
        <v>0</v>
      </c>
      <c r="BJ165" s="269">
        <f t="shared" si="63"/>
        <v>0</v>
      </c>
    </row>
    <row r="166" spans="2:62" s="182" customFormat="1" x14ac:dyDescent="0.2">
      <c r="B166" s="214">
        <v>3000</v>
      </c>
      <c r="C166" s="197" t="s">
        <v>39</v>
      </c>
      <c r="D166" s="189">
        <v>424</v>
      </c>
      <c r="E166" s="189" t="s">
        <v>108</v>
      </c>
      <c r="F166" s="196">
        <v>2083.8289999999997</v>
      </c>
      <c r="G166" s="213">
        <v>-1.3290829492272538</v>
      </c>
      <c r="H166" s="194">
        <v>160</v>
      </c>
      <c r="I166" s="212">
        <v>4</v>
      </c>
      <c r="J166" s="211" t="s">
        <v>37</v>
      </c>
      <c r="K166" s="183"/>
      <c r="P166" s="238">
        <v>3760</v>
      </c>
      <c r="Q166" s="239" t="s">
        <v>231</v>
      </c>
      <c r="R166" s="237">
        <f>INDEX(א1!$C$10:$H$261,MATCH('אזורים סטטיסטיים עירוני 2008'!Q166,א1!$D$10:$D$261,0),6)</f>
        <v>8</v>
      </c>
      <c r="S166" s="275">
        <f t="shared" ref="S166:AB175" si="64">COUNTIFS($I$7:$I$1622,S$5,$B$7:$B$1622,$P166)</f>
        <v>0</v>
      </c>
      <c r="T166" s="212">
        <f t="shared" si="64"/>
        <v>0</v>
      </c>
      <c r="U166" s="274">
        <f t="shared" si="64"/>
        <v>0</v>
      </c>
      <c r="V166" s="275">
        <f t="shared" si="64"/>
        <v>0</v>
      </c>
      <c r="W166" s="212">
        <f t="shared" si="64"/>
        <v>0</v>
      </c>
      <c r="X166" s="274">
        <f t="shared" si="64"/>
        <v>0</v>
      </c>
      <c r="Y166" s="212">
        <f t="shared" si="64"/>
        <v>0</v>
      </c>
      <c r="Z166" s="212">
        <f t="shared" si="64"/>
        <v>0</v>
      </c>
      <c r="AA166" s="212">
        <f t="shared" si="64"/>
        <v>0</v>
      </c>
      <c r="AB166" s="212">
        <f t="shared" si="64"/>
        <v>0</v>
      </c>
      <c r="AC166" s="212">
        <f t="shared" ref="AC166:AL175" si="65">COUNTIFS($I$7:$I$1622,AC$5,$B$7:$B$1622,$P166)</f>
        <v>0</v>
      </c>
      <c r="AD166" s="212">
        <f t="shared" si="65"/>
        <v>0</v>
      </c>
      <c r="AE166" s="212">
        <f t="shared" si="65"/>
        <v>0</v>
      </c>
      <c r="AF166" s="212">
        <f t="shared" si="65"/>
        <v>0</v>
      </c>
      <c r="AG166" s="212">
        <f t="shared" si="65"/>
        <v>1</v>
      </c>
      <c r="AH166" s="212">
        <f t="shared" si="65"/>
        <v>0</v>
      </c>
      <c r="AI166" s="193">
        <f t="shared" si="65"/>
        <v>0</v>
      </c>
      <c r="AJ166" s="275">
        <f t="shared" si="65"/>
        <v>0</v>
      </c>
      <c r="AK166" s="212">
        <f t="shared" si="65"/>
        <v>0</v>
      </c>
      <c r="AL166" s="274">
        <f t="shared" si="65"/>
        <v>0</v>
      </c>
      <c r="AN166" s="238">
        <v>3760</v>
      </c>
      <c r="AO166" s="239" t="s">
        <v>231</v>
      </c>
      <c r="AP166" s="237">
        <f>INDEX(א1!$C$10:$H$261,MATCH('אזורים סטטיסטיים עירוני 2008'!AO166,א1!$D$10:$D$261,0),6)</f>
        <v>8</v>
      </c>
      <c r="AQ166" s="269">
        <f t="shared" ref="AQ166:AZ175" si="66">SUMIFS($F$7:$F$1622,$I$7:$I$1622,AQ$5,$B$7:$B$1622,$P166)</f>
        <v>0</v>
      </c>
      <c r="AR166" s="269">
        <f t="shared" si="66"/>
        <v>0</v>
      </c>
      <c r="AS166" s="269">
        <f t="shared" si="66"/>
        <v>0</v>
      </c>
      <c r="AT166" s="269">
        <f t="shared" si="66"/>
        <v>0</v>
      </c>
      <c r="AU166" s="269">
        <f t="shared" si="66"/>
        <v>0</v>
      </c>
      <c r="AV166" s="269">
        <f t="shared" si="66"/>
        <v>0</v>
      </c>
      <c r="AW166" s="269">
        <f t="shared" si="66"/>
        <v>0</v>
      </c>
      <c r="AX166" s="269">
        <f t="shared" si="66"/>
        <v>0</v>
      </c>
      <c r="AY166" s="269">
        <f t="shared" si="66"/>
        <v>0</v>
      </c>
      <c r="AZ166" s="269">
        <f t="shared" si="66"/>
        <v>0</v>
      </c>
      <c r="BA166" s="269">
        <f t="shared" ref="BA166:BJ175" si="67">SUMIFS($F$7:$F$1622,$I$7:$I$1622,BA$5,$B$7:$B$1622,$P166)</f>
        <v>0</v>
      </c>
      <c r="BB166" s="269">
        <f t="shared" si="67"/>
        <v>0</v>
      </c>
      <c r="BC166" s="269">
        <f t="shared" si="67"/>
        <v>0</v>
      </c>
      <c r="BD166" s="269">
        <f t="shared" si="67"/>
        <v>0</v>
      </c>
      <c r="BE166" s="269">
        <f t="shared" si="67"/>
        <v>5656.1560000000036</v>
      </c>
      <c r="BF166" s="269">
        <f t="shared" si="67"/>
        <v>0</v>
      </c>
      <c r="BG166" s="269">
        <f t="shared" si="67"/>
        <v>0</v>
      </c>
      <c r="BH166" s="269">
        <f t="shared" si="67"/>
        <v>0</v>
      </c>
      <c r="BI166" s="269">
        <f t="shared" si="67"/>
        <v>0</v>
      </c>
      <c r="BJ166" s="269">
        <f t="shared" si="67"/>
        <v>0</v>
      </c>
    </row>
    <row r="167" spans="2:62" s="182" customFormat="1" x14ac:dyDescent="0.2">
      <c r="B167" s="214">
        <v>516</v>
      </c>
      <c r="C167" s="197" t="s">
        <v>776</v>
      </c>
      <c r="D167" s="189">
        <v>1</v>
      </c>
      <c r="E167" s="189" t="s">
        <v>18</v>
      </c>
      <c r="F167" s="196">
        <v>3291.0390000000011</v>
      </c>
      <c r="G167" s="213">
        <v>-1.3264812052052222</v>
      </c>
      <c r="H167" s="194">
        <v>161</v>
      </c>
      <c r="I167" s="212">
        <v>4</v>
      </c>
      <c r="J167" s="211" t="s">
        <v>784</v>
      </c>
      <c r="K167" s="183"/>
      <c r="P167" s="238">
        <v>3750</v>
      </c>
      <c r="Q167" s="239" t="s">
        <v>265</v>
      </c>
      <c r="R167" s="237">
        <f>INDEX(א1!$C$10:$H$261,MATCH('אזורים סטטיסטיים עירוני 2008'!Q167,א1!$D$10:$D$261,0),6)</f>
        <v>8</v>
      </c>
      <c r="S167" s="275">
        <f t="shared" si="64"/>
        <v>0</v>
      </c>
      <c r="T167" s="212">
        <f t="shared" si="64"/>
        <v>0</v>
      </c>
      <c r="U167" s="274">
        <f t="shared" si="64"/>
        <v>0</v>
      </c>
      <c r="V167" s="275">
        <f t="shared" si="64"/>
        <v>0</v>
      </c>
      <c r="W167" s="212">
        <f t="shared" si="64"/>
        <v>0</v>
      </c>
      <c r="X167" s="274">
        <f t="shared" si="64"/>
        <v>0</v>
      </c>
      <c r="Y167" s="212">
        <f t="shared" si="64"/>
        <v>0</v>
      </c>
      <c r="Z167" s="212">
        <f t="shared" si="64"/>
        <v>0</v>
      </c>
      <c r="AA167" s="212">
        <f t="shared" si="64"/>
        <v>0</v>
      </c>
      <c r="AB167" s="212">
        <f t="shared" si="64"/>
        <v>0</v>
      </c>
      <c r="AC167" s="212">
        <f t="shared" si="65"/>
        <v>0</v>
      </c>
      <c r="AD167" s="212">
        <f t="shared" si="65"/>
        <v>0</v>
      </c>
      <c r="AE167" s="212">
        <f t="shared" si="65"/>
        <v>0</v>
      </c>
      <c r="AF167" s="212">
        <f t="shared" si="65"/>
        <v>1</v>
      </c>
      <c r="AG167" s="212">
        <f t="shared" si="65"/>
        <v>0</v>
      </c>
      <c r="AH167" s="212">
        <f t="shared" si="65"/>
        <v>0</v>
      </c>
      <c r="AI167" s="193">
        <f t="shared" si="65"/>
        <v>0</v>
      </c>
      <c r="AJ167" s="275">
        <f t="shared" si="65"/>
        <v>0</v>
      </c>
      <c r="AK167" s="212">
        <f t="shared" si="65"/>
        <v>0</v>
      </c>
      <c r="AL167" s="274">
        <f t="shared" si="65"/>
        <v>0</v>
      </c>
      <c r="AN167" s="238">
        <v>3750</v>
      </c>
      <c r="AO167" s="239" t="s">
        <v>265</v>
      </c>
      <c r="AP167" s="237">
        <f>INDEX(א1!$C$10:$H$261,MATCH('אזורים סטטיסטיים עירוני 2008'!AO167,א1!$D$10:$D$261,0),6)</f>
        <v>8</v>
      </c>
      <c r="AQ167" s="269">
        <f t="shared" si="66"/>
        <v>0</v>
      </c>
      <c r="AR167" s="269">
        <f t="shared" si="66"/>
        <v>0</v>
      </c>
      <c r="AS167" s="269">
        <f t="shared" si="66"/>
        <v>0</v>
      </c>
      <c r="AT167" s="269">
        <f t="shared" si="66"/>
        <v>0</v>
      </c>
      <c r="AU167" s="269">
        <f t="shared" si="66"/>
        <v>0</v>
      </c>
      <c r="AV167" s="269">
        <f t="shared" si="66"/>
        <v>0</v>
      </c>
      <c r="AW167" s="269">
        <f t="shared" si="66"/>
        <v>0</v>
      </c>
      <c r="AX167" s="269">
        <f t="shared" si="66"/>
        <v>0</v>
      </c>
      <c r="AY167" s="269">
        <f t="shared" si="66"/>
        <v>0</v>
      </c>
      <c r="AZ167" s="269">
        <f t="shared" si="66"/>
        <v>0</v>
      </c>
      <c r="BA167" s="269">
        <f t="shared" si="67"/>
        <v>0</v>
      </c>
      <c r="BB167" s="269">
        <f t="shared" si="67"/>
        <v>0</v>
      </c>
      <c r="BC167" s="269">
        <f t="shared" si="67"/>
        <v>0</v>
      </c>
      <c r="BD167" s="269">
        <f t="shared" si="67"/>
        <v>6339.46</v>
      </c>
      <c r="BE167" s="269">
        <f t="shared" si="67"/>
        <v>0</v>
      </c>
      <c r="BF167" s="269">
        <f t="shared" si="67"/>
        <v>0</v>
      </c>
      <c r="BG167" s="269">
        <f t="shared" si="67"/>
        <v>0</v>
      </c>
      <c r="BH167" s="269">
        <f t="shared" si="67"/>
        <v>0</v>
      </c>
      <c r="BI167" s="269">
        <f t="shared" si="67"/>
        <v>0</v>
      </c>
      <c r="BJ167" s="269">
        <f t="shared" si="67"/>
        <v>0</v>
      </c>
    </row>
    <row r="168" spans="2:62" s="182" customFormat="1" x14ac:dyDescent="0.2">
      <c r="B168" s="238">
        <v>1309</v>
      </c>
      <c r="C168" s="239" t="s">
        <v>686</v>
      </c>
      <c r="D168" s="189">
        <v>3</v>
      </c>
      <c r="E168" s="236" t="s">
        <v>87</v>
      </c>
      <c r="F168" s="235">
        <v>4736.844000000001</v>
      </c>
      <c r="G168" s="234">
        <v>-1.3239410331305737</v>
      </c>
      <c r="H168" s="233">
        <v>162</v>
      </c>
      <c r="I168" s="232">
        <v>4</v>
      </c>
      <c r="J168" s="231" t="s">
        <v>685</v>
      </c>
      <c r="K168" s="183"/>
      <c r="P168" s="238">
        <v>3560</v>
      </c>
      <c r="Q168" s="239" t="s">
        <v>193</v>
      </c>
      <c r="R168" s="237">
        <f>INDEX(א1!$C$10:$H$261,MATCH('אזורים סטטיסטיים עירוני 2008'!Q168,א1!$D$10:$D$261,0),6)</f>
        <v>8</v>
      </c>
      <c r="S168" s="275">
        <f t="shared" si="64"/>
        <v>0</v>
      </c>
      <c r="T168" s="212">
        <f t="shared" si="64"/>
        <v>0</v>
      </c>
      <c r="U168" s="274">
        <f t="shared" si="64"/>
        <v>0</v>
      </c>
      <c r="V168" s="275">
        <f t="shared" si="64"/>
        <v>0</v>
      </c>
      <c r="W168" s="212">
        <f t="shared" si="64"/>
        <v>0</v>
      </c>
      <c r="X168" s="274">
        <f t="shared" si="64"/>
        <v>0</v>
      </c>
      <c r="Y168" s="212">
        <f t="shared" si="64"/>
        <v>0</v>
      </c>
      <c r="Z168" s="212">
        <f t="shared" si="64"/>
        <v>0</v>
      </c>
      <c r="AA168" s="212">
        <f t="shared" si="64"/>
        <v>0</v>
      </c>
      <c r="AB168" s="212">
        <f t="shared" si="64"/>
        <v>0</v>
      </c>
      <c r="AC168" s="212">
        <f t="shared" si="65"/>
        <v>0</v>
      </c>
      <c r="AD168" s="212">
        <f t="shared" si="65"/>
        <v>0</v>
      </c>
      <c r="AE168" s="212">
        <f t="shared" si="65"/>
        <v>0</v>
      </c>
      <c r="AF168" s="212">
        <f t="shared" si="65"/>
        <v>0</v>
      </c>
      <c r="AG168" s="212">
        <f t="shared" si="65"/>
        <v>0</v>
      </c>
      <c r="AH168" s="212">
        <f t="shared" si="65"/>
        <v>1</v>
      </c>
      <c r="AI168" s="193">
        <f t="shared" si="65"/>
        <v>0</v>
      </c>
      <c r="AJ168" s="275">
        <f t="shared" si="65"/>
        <v>0</v>
      </c>
      <c r="AK168" s="212">
        <f t="shared" si="65"/>
        <v>0</v>
      </c>
      <c r="AL168" s="274">
        <f t="shared" si="65"/>
        <v>0</v>
      </c>
      <c r="AN168" s="238">
        <v>3560</v>
      </c>
      <c r="AO168" s="239" t="s">
        <v>193</v>
      </c>
      <c r="AP168" s="237">
        <f>INDEX(א1!$C$10:$H$261,MATCH('אזורים סטטיסטיים עירוני 2008'!AO168,א1!$D$10:$D$261,0),6)</f>
        <v>8</v>
      </c>
      <c r="AQ168" s="269">
        <f t="shared" si="66"/>
        <v>0</v>
      </c>
      <c r="AR168" s="269">
        <f t="shared" si="66"/>
        <v>0</v>
      </c>
      <c r="AS168" s="269">
        <f t="shared" si="66"/>
        <v>0</v>
      </c>
      <c r="AT168" s="269">
        <f t="shared" si="66"/>
        <v>0</v>
      </c>
      <c r="AU168" s="269">
        <f t="shared" si="66"/>
        <v>0</v>
      </c>
      <c r="AV168" s="269">
        <f t="shared" si="66"/>
        <v>0</v>
      </c>
      <c r="AW168" s="269">
        <f t="shared" si="66"/>
        <v>0</v>
      </c>
      <c r="AX168" s="269">
        <f t="shared" si="66"/>
        <v>0</v>
      </c>
      <c r="AY168" s="269">
        <f t="shared" si="66"/>
        <v>0</v>
      </c>
      <c r="AZ168" s="269">
        <f t="shared" si="66"/>
        <v>0</v>
      </c>
      <c r="BA168" s="269">
        <f t="shared" si="67"/>
        <v>0</v>
      </c>
      <c r="BB168" s="269">
        <f t="shared" si="67"/>
        <v>0</v>
      </c>
      <c r="BC168" s="269">
        <f t="shared" si="67"/>
        <v>0</v>
      </c>
      <c r="BD168" s="269">
        <f t="shared" si="67"/>
        <v>0</v>
      </c>
      <c r="BE168" s="269">
        <f t="shared" si="67"/>
        <v>0</v>
      </c>
      <c r="BF168" s="269">
        <f t="shared" si="67"/>
        <v>3215.6579999999994</v>
      </c>
      <c r="BG168" s="269">
        <f t="shared" si="67"/>
        <v>0</v>
      </c>
      <c r="BH168" s="269">
        <f t="shared" si="67"/>
        <v>0</v>
      </c>
      <c r="BI168" s="269">
        <f t="shared" si="67"/>
        <v>0</v>
      </c>
      <c r="BJ168" s="269">
        <f t="shared" si="67"/>
        <v>0</v>
      </c>
    </row>
    <row r="169" spans="2:62" s="182" customFormat="1" x14ac:dyDescent="0.2">
      <c r="B169" s="214">
        <v>3000</v>
      </c>
      <c r="C169" s="197" t="s">
        <v>39</v>
      </c>
      <c r="D169" s="189">
        <v>826</v>
      </c>
      <c r="E169" s="189" t="s">
        <v>802</v>
      </c>
      <c r="F169" s="196">
        <v>4467.9770000000026</v>
      </c>
      <c r="G169" s="213">
        <v>-1.3235392222230125</v>
      </c>
      <c r="H169" s="194">
        <v>163</v>
      </c>
      <c r="I169" s="212">
        <v>4</v>
      </c>
      <c r="J169" s="211" t="s">
        <v>37</v>
      </c>
      <c r="K169" s="183"/>
      <c r="P169" s="214">
        <v>9800</v>
      </c>
      <c r="Q169" s="197" t="s">
        <v>173</v>
      </c>
      <c r="R169" s="237">
        <f>INDEX(א1!$C$10:$H$261,MATCH('אזורים סטטיסטיים עירוני 2008'!Q169,א1!$D$10:$D$261,0),6)</f>
        <v>8</v>
      </c>
      <c r="S169" s="275">
        <f t="shared" si="64"/>
        <v>0</v>
      </c>
      <c r="T169" s="212">
        <f t="shared" si="64"/>
        <v>0</v>
      </c>
      <c r="U169" s="274">
        <f t="shared" si="64"/>
        <v>0</v>
      </c>
      <c r="V169" s="275">
        <f t="shared" si="64"/>
        <v>0</v>
      </c>
      <c r="W169" s="212">
        <f t="shared" si="64"/>
        <v>0</v>
      </c>
      <c r="X169" s="274">
        <f t="shared" si="64"/>
        <v>0</v>
      </c>
      <c r="Y169" s="212">
        <f t="shared" si="64"/>
        <v>0</v>
      </c>
      <c r="Z169" s="212">
        <f t="shared" si="64"/>
        <v>0</v>
      </c>
      <c r="AA169" s="212">
        <f t="shared" si="64"/>
        <v>0</v>
      </c>
      <c r="AB169" s="212">
        <f t="shared" si="64"/>
        <v>0</v>
      </c>
      <c r="AC169" s="212">
        <f t="shared" si="65"/>
        <v>0</v>
      </c>
      <c r="AD169" s="212">
        <f t="shared" si="65"/>
        <v>0</v>
      </c>
      <c r="AE169" s="212">
        <f t="shared" si="65"/>
        <v>1</v>
      </c>
      <c r="AF169" s="212">
        <f t="shared" si="65"/>
        <v>0</v>
      </c>
      <c r="AG169" s="212">
        <f t="shared" si="65"/>
        <v>1</v>
      </c>
      <c r="AH169" s="212">
        <f t="shared" si="65"/>
        <v>1</v>
      </c>
      <c r="AI169" s="193">
        <f t="shared" si="65"/>
        <v>0</v>
      </c>
      <c r="AJ169" s="275">
        <f t="shared" si="65"/>
        <v>0</v>
      </c>
      <c r="AK169" s="212">
        <f t="shared" si="65"/>
        <v>0</v>
      </c>
      <c r="AL169" s="274">
        <f t="shared" si="65"/>
        <v>0</v>
      </c>
      <c r="AN169" s="214">
        <v>9800</v>
      </c>
      <c r="AO169" s="197" t="s">
        <v>173</v>
      </c>
      <c r="AP169" s="237">
        <f>INDEX(א1!$C$10:$H$261,MATCH('אזורים סטטיסטיים עירוני 2008'!AO169,א1!$D$10:$D$261,0),6)</f>
        <v>8</v>
      </c>
      <c r="AQ169" s="269">
        <f t="shared" si="66"/>
        <v>0</v>
      </c>
      <c r="AR169" s="269">
        <f t="shared" si="66"/>
        <v>0</v>
      </c>
      <c r="AS169" s="269">
        <f t="shared" si="66"/>
        <v>0</v>
      </c>
      <c r="AT169" s="269">
        <f t="shared" si="66"/>
        <v>0</v>
      </c>
      <c r="AU169" s="269">
        <f t="shared" si="66"/>
        <v>0</v>
      </c>
      <c r="AV169" s="269">
        <f t="shared" si="66"/>
        <v>0</v>
      </c>
      <c r="AW169" s="269">
        <f t="shared" si="66"/>
        <v>0</v>
      </c>
      <c r="AX169" s="269">
        <f t="shared" si="66"/>
        <v>0</v>
      </c>
      <c r="AY169" s="269">
        <f t="shared" si="66"/>
        <v>0</v>
      </c>
      <c r="AZ169" s="269">
        <f t="shared" si="66"/>
        <v>0</v>
      </c>
      <c r="BA169" s="269">
        <f t="shared" si="67"/>
        <v>0</v>
      </c>
      <c r="BB169" s="269">
        <f t="shared" si="67"/>
        <v>0</v>
      </c>
      <c r="BC169" s="269">
        <f t="shared" si="67"/>
        <v>3278.6809999999996</v>
      </c>
      <c r="BD169" s="269">
        <f t="shared" si="67"/>
        <v>0</v>
      </c>
      <c r="BE169" s="269">
        <f t="shared" si="67"/>
        <v>5556.8570000000036</v>
      </c>
      <c r="BF169" s="269">
        <f t="shared" si="67"/>
        <v>3041.2580000000003</v>
      </c>
      <c r="BG169" s="269">
        <f t="shared" si="67"/>
        <v>0</v>
      </c>
      <c r="BH169" s="269">
        <f t="shared" si="67"/>
        <v>0</v>
      </c>
      <c r="BI169" s="269">
        <f t="shared" si="67"/>
        <v>0</v>
      </c>
      <c r="BJ169" s="269">
        <f t="shared" si="67"/>
        <v>0</v>
      </c>
    </row>
    <row r="170" spans="2:62" s="182" customFormat="1" x14ac:dyDescent="0.2">
      <c r="B170" s="214">
        <v>3000</v>
      </c>
      <c r="C170" s="197" t="s">
        <v>39</v>
      </c>
      <c r="D170" s="189">
        <v>512</v>
      </c>
      <c r="E170" s="189" t="s">
        <v>177</v>
      </c>
      <c r="F170" s="196">
        <v>2408.9159999999997</v>
      </c>
      <c r="G170" s="213">
        <v>-1.32169033768668</v>
      </c>
      <c r="H170" s="194">
        <v>164</v>
      </c>
      <c r="I170" s="212">
        <v>4</v>
      </c>
      <c r="J170" s="211" t="s">
        <v>37</v>
      </c>
      <c r="K170" s="183"/>
      <c r="P170" s="214">
        <v>681</v>
      </c>
      <c r="Q170" s="197" t="s">
        <v>100</v>
      </c>
      <c r="R170" s="237">
        <f>INDEX(א1!$C$10:$H$261,MATCH('אזורים סטטיסטיים עירוני 2008'!Q170,א1!$D$10:$D$261,0),6)</f>
        <v>8</v>
      </c>
      <c r="S170" s="275">
        <f t="shared" si="64"/>
        <v>0</v>
      </c>
      <c r="T170" s="212">
        <f t="shared" si="64"/>
        <v>0</v>
      </c>
      <c r="U170" s="274">
        <f t="shared" si="64"/>
        <v>0</v>
      </c>
      <c r="V170" s="275">
        <f t="shared" si="64"/>
        <v>0</v>
      </c>
      <c r="W170" s="212">
        <f t="shared" si="64"/>
        <v>0</v>
      </c>
      <c r="X170" s="274">
        <f t="shared" si="64"/>
        <v>0</v>
      </c>
      <c r="Y170" s="212">
        <f t="shared" si="64"/>
        <v>0</v>
      </c>
      <c r="Z170" s="212">
        <f t="shared" si="64"/>
        <v>0</v>
      </c>
      <c r="AA170" s="212">
        <f t="shared" si="64"/>
        <v>0</v>
      </c>
      <c r="AB170" s="212">
        <f t="shared" si="64"/>
        <v>0</v>
      </c>
      <c r="AC170" s="212">
        <f t="shared" si="65"/>
        <v>0</v>
      </c>
      <c r="AD170" s="212">
        <f t="shared" si="65"/>
        <v>1</v>
      </c>
      <c r="AE170" s="212">
        <f t="shared" si="65"/>
        <v>1</v>
      </c>
      <c r="AF170" s="212">
        <f t="shared" si="65"/>
        <v>0</v>
      </c>
      <c r="AG170" s="212">
        <f t="shared" si="65"/>
        <v>0</v>
      </c>
      <c r="AH170" s="212">
        <f t="shared" si="65"/>
        <v>1</v>
      </c>
      <c r="AI170" s="193">
        <f t="shared" si="65"/>
        <v>1</v>
      </c>
      <c r="AJ170" s="275">
        <f t="shared" si="65"/>
        <v>1</v>
      </c>
      <c r="AK170" s="212">
        <f t="shared" si="65"/>
        <v>0</v>
      </c>
      <c r="AL170" s="274">
        <f t="shared" si="65"/>
        <v>0</v>
      </c>
      <c r="AN170" s="214">
        <v>681</v>
      </c>
      <c r="AO170" s="197" t="s">
        <v>100</v>
      </c>
      <c r="AP170" s="237">
        <f>INDEX(א1!$C$10:$H$261,MATCH('אזורים סטטיסטיים עירוני 2008'!AO170,א1!$D$10:$D$261,0),6)</f>
        <v>8</v>
      </c>
      <c r="AQ170" s="269">
        <f t="shared" si="66"/>
        <v>0</v>
      </c>
      <c r="AR170" s="269">
        <f t="shared" si="66"/>
        <v>0</v>
      </c>
      <c r="AS170" s="269">
        <f t="shared" si="66"/>
        <v>0</v>
      </c>
      <c r="AT170" s="269">
        <f t="shared" si="66"/>
        <v>0</v>
      </c>
      <c r="AU170" s="269">
        <f t="shared" si="66"/>
        <v>0</v>
      </c>
      <c r="AV170" s="269">
        <f t="shared" si="66"/>
        <v>0</v>
      </c>
      <c r="AW170" s="269">
        <f t="shared" si="66"/>
        <v>0</v>
      </c>
      <c r="AX170" s="269">
        <f t="shared" si="66"/>
        <v>0</v>
      </c>
      <c r="AY170" s="269">
        <f t="shared" si="66"/>
        <v>0</v>
      </c>
      <c r="AZ170" s="269">
        <f t="shared" si="66"/>
        <v>0</v>
      </c>
      <c r="BA170" s="269">
        <f t="shared" si="67"/>
        <v>0</v>
      </c>
      <c r="BB170" s="269">
        <f t="shared" si="67"/>
        <v>4832.9989999999998</v>
      </c>
      <c r="BC170" s="269">
        <f t="shared" si="67"/>
        <v>3862.3070000000007</v>
      </c>
      <c r="BD170" s="269">
        <f t="shared" si="67"/>
        <v>0</v>
      </c>
      <c r="BE170" s="269">
        <f t="shared" si="67"/>
        <v>0</v>
      </c>
      <c r="BF170" s="269">
        <f t="shared" si="67"/>
        <v>7201.101999999998</v>
      </c>
      <c r="BG170" s="269">
        <f t="shared" si="67"/>
        <v>2180.166999999999</v>
      </c>
      <c r="BH170" s="269">
        <f t="shared" si="67"/>
        <v>2721.1879999999996</v>
      </c>
      <c r="BI170" s="269">
        <f t="shared" si="67"/>
        <v>0</v>
      </c>
      <c r="BJ170" s="269">
        <f t="shared" si="67"/>
        <v>0</v>
      </c>
    </row>
    <row r="171" spans="2:62" s="182" customFormat="1" x14ac:dyDescent="0.2">
      <c r="B171" s="214">
        <v>3000</v>
      </c>
      <c r="C171" s="197" t="s">
        <v>39</v>
      </c>
      <c r="D171" s="189">
        <v>834</v>
      </c>
      <c r="E171" s="189" t="s">
        <v>801</v>
      </c>
      <c r="F171" s="196">
        <v>3265.0560000000014</v>
      </c>
      <c r="G171" s="213">
        <v>-1.3207500183779923</v>
      </c>
      <c r="H171" s="194">
        <v>165</v>
      </c>
      <c r="I171" s="212">
        <v>4</v>
      </c>
      <c r="J171" s="211" t="s">
        <v>37</v>
      </c>
      <c r="K171" s="183"/>
      <c r="P171" s="214">
        <v>6300</v>
      </c>
      <c r="Q171" s="197" t="s">
        <v>48</v>
      </c>
      <c r="R171" s="237">
        <f>INDEX(א1!$C$10:$H$261,MATCH('אזורים סטטיסטיים עירוני 2008'!Q171,א1!$D$10:$D$261,0),6)</f>
        <v>8</v>
      </c>
      <c r="S171" s="275">
        <f t="shared" si="64"/>
        <v>0</v>
      </c>
      <c r="T171" s="212">
        <f t="shared" si="64"/>
        <v>0</v>
      </c>
      <c r="U171" s="274">
        <f t="shared" si="64"/>
        <v>0</v>
      </c>
      <c r="V171" s="275">
        <f t="shared" si="64"/>
        <v>0</v>
      </c>
      <c r="W171" s="212">
        <f t="shared" si="64"/>
        <v>0</v>
      </c>
      <c r="X171" s="274">
        <f t="shared" si="64"/>
        <v>0</v>
      </c>
      <c r="Y171" s="212">
        <f t="shared" si="64"/>
        <v>0</v>
      </c>
      <c r="Z171" s="212">
        <f t="shared" si="64"/>
        <v>0</v>
      </c>
      <c r="AA171" s="212">
        <f t="shared" si="64"/>
        <v>0</v>
      </c>
      <c r="AB171" s="212">
        <f t="shared" si="64"/>
        <v>0</v>
      </c>
      <c r="AC171" s="212">
        <f t="shared" si="65"/>
        <v>0</v>
      </c>
      <c r="AD171" s="212">
        <f t="shared" si="65"/>
        <v>0</v>
      </c>
      <c r="AE171" s="212">
        <f t="shared" si="65"/>
        <v>0</v>
      </c>
      <c r="AF171" s="212">
        <f t="shared" si="65"/>
        <v>3</v>
      </c>
      <c r="AG171" s="212">
        <f t="shared" si="65"/>
        <v>7</v>
      </c>
      <c r="AH171" s="212">
        <f t="shared" si="65"/>
        <v>3</v>
      </c>
      <c r="AI171" s="193">
        <f t="shared" si="65"/>
        <v>0</v>
      </c>
      <c r="AJ171" s="275">
        <f t="shared" si="65"/>
        <v>0</v>
      </c>
      <c r="AK171" s="212">
        <f t="shared" si="65"/>
        <v>1</v>
      </c>
      <c r="AL171" s="274">
        <f t="shared" si="65"/>
        <v>0</v>
      </c>
      <c r="AN171" s="214">
        <v>6300</v>
      </c>
      <c r="AO171" s="197" t="s">
        <v>48</v>
      </c>
      <c r="AP171" s="237">
        <f>INDEX(א1!$C$10:$H$261,MATCH('אזורים סטטיסטיים עירוני 2008'!AO171,א1!$D$10:$D$261,0),6)</f>
        <v>8</v>
      </c>
      <c r="AQ171" s="269">
        <f t="shared" si="66"/>
        <v>0</v>
      </c>
      <c r="AR171" s="269">
        <f t="shared" si="66"/>
        <v>0</v>
      </c>
      <c r="AS171" s="269">
        <f t="shared" si="66"/>
        <v>0</v>
      </c>
      <c r="AT171" s="269">
        <f t="shared" si="66"/>
        <v>0</v>
      </c>
      <c r="AU171" s="269">
        <f t="shared" si="66"/>
        <v>0</v>
      </c>
      <c r="AV171" s="269">
        <f t="shared" si="66"/>
        <v>0</v>
      </c>
      <c r="AW171" s="269">
        <f t="shared" si="66"/>
        <v>0</v>
      </c>
      <c r="AX171" s="269">
        <f t="shared" si="66"/>
        <v>0</v>
      </c>
      <c r="AY171" s="269">
        <f t="shared" si="66"/>
        <v>0</v>
      </c>
      <c r="AZ171" s="269">
        <f t="shared" si="66"/>
        <v>0</v>
      </c>
      <c r="BA171" s="269">
        <f t="shared" si="67"/>
        <v>0</v>
      </c>
      <c r="BB171" s="269">
        <f t="shared" si="67"/>
        <v>0</v>
      </c>
      <c r="BC171" s="269">
        <f t="shared" si="67"/>
        <v>0</v>
      </c>
      <c r="BD171" s="269">
        <f t="shared" si="67"/>
        <v>10925.743999999995</v>
      </c>
      <c r="BE171" s="269">
        <f t="shared" si="67"/>
        <v>25317.530000000002</v>
      </c>
      <c r="BF171" s="269">
        <f t="shared" si="67"/>
        <v>11018.582000000002</v>
      </c>
      <c r="BG171" s="269">
        <f t="shared" si="67"/>
        <v>0</v>
      </c>
      <c r="BH171" s="269">
        <f t="shared" si="67"/>
        <v>0</v>
      </c>
      <c r="BI171" s="269">
        <f t="shared" si="67"/>
        <v>4313.5440000000035</v>
      </c>
      <c r="BJ171" s="269">
        <f t="shared" si="67"/>
        <v>0</v>
      </c>
    </row>
    <row r="172" spans="2:62" s="182" customFormat="1" x14ac:dyDescent="0.2">
      <c r="B172" s="214">
        <v>1292</v>
      </c>
      <c r="C172" s="197" t="s">
        <v>734</v>
      </c>
      <c r="D172" s="189">
        <v>4</v>
      </c>
      <c r="E172" s="189" t="s">
        <v>168</v>
      </c>
      <c r="F172" s="196">
        <v>4364.2089999999953</v>
      </c>
      <c r="G172" s="213">
        <v>-1.3206100899686388</v>
      </c>
      <c r="H172" s="194">
        <v>166</v>
      </c>
      <c r="I172" s="212">
        <v>4</v>
      </c>
      <c r="J172" s="211" t="s">
        <v>733</v>
      </c>
      <c r="K172" s="183"/>
      <c r="P172" s="214">
        <v>229</v>
      </c>
      <c r="Q172" s="197" t="s">
        <v>115</v>
      </c>
      <c r="R172" s="237">
        <f>INDEX(א1!$C$10:$H$261,MATCH('אזורים סטטיסטיים עירוני 2008'!Q172,א1!$D$10:$D$261,0),6)</f>
        <v>8</v>
      </c>
      <c r="S172" s="275">
        <f t="shared" si="64"/>
        <v>0</v>
      </c>
      <c r="T172" s="212">
        <f t="shared" si="64"/>
        <v>0</v>
      </c>
      <c r="U172" s="274">
        <f t="shared" si="64"/>
        <v>0</v>
      </c>
      <c r="V172" s="275">
        <f t="shared" si="64"/>
        <v>0</v>
      </c>
      <c r="W172" s="212">
        <f t="shared" si="64"/>
        <v>0</v>
      </c>
      <c r="X172" s="274">
        <f t="shared" si="64"/>
        <v>0</v>
      </c>
      <c r="Y172" s="212">
        <f t="shared" si="64"/>
        <v>0</v>
      </c>
      <c r="Z172" s="212">
        <f t="shared" si="64"/>
        <v>0</v>
      </c>
      <c r="AA172" s="212">
        <f t="shared" si="64"/>
        <v>0</v>
      </c>
      <c r="AB172" s="212">
        <f t="shared" si="64"/>
        <v>0</v>
      </c>
      <c r="AC172" s="212">
        <f t="shared" si="65"/>
        <v>1</v>
      </c>
      <c r="AD172" s="212">
        <f t="shared" si="65"/>
        <v>0</v>
      </c>
      <c r="AE172" s="212">
        <f t="shared" si="65"/>
        <v>0</v>
      </c>
      <c r="AF172" s="212">
        <f t="shared" si="65"/>
        <v>0</v>
      </c>
      <c r="AG172" s="212">
        <f t="shared" si="65"/>
        <v>1</v>
      </c>
      <c r="AH172" s="212">
        <f t="shared" si="65"/>
        <v>0</v>
      </c>
      <c r="AI172" s="193">
        <f t="shared" si="65"/>
        <v>1</v>
      </c>
      <c r="AJ172" s="275">
        <f t="shared" si="65"/>
        <v>0</v>
      </c>
      <c r="AK172" s="212">
        <f t="shared" si="65"/>
        <v>0</v>
      </c>
      <c r="AL172" s="274">
        <f t="shared" si="65"/>
        <v>0</v>
      </c>
      <c r="AN172" s="214">
        <v>229</v>
      </c>
      <c r="AO172" s="197" t="s">
        <v>115</v>
      </c>
      <c r="AP172" s="237">
        <f>INDEX(א1!$C$10:$H$261,MATCH('אזורים סטטיסטיים עירוני 2008'!AO172,א1!$D$10:$D$261,0),6)</f>
        <v>8</v>
      </c>
      <c r="AQ172" s="269">
        <f t="shared" si="66"/>
        <v>0</v>
      </c>
      <c r="AR172" s="269">
        <f t="shared" si="66"/>
        <v>0</v>
      </c>
      <c r="AS172" s="269">
        <f t="shared" si="66"/>
        <v>0</v>
      </c>
      <c r="AT172" s="269">
        <f t="shared" si="66"/>
        <v>0</v>
      </c>
      <c r="AU172" s="269">
        <f t="shared" si="66"/>
        <v>0</v>
      </c>
      <c r="AV172" s="269">
        <f t="shared" si="66"/>
        <v>0</v>
      </c>
      <c r="AW172" s="269">
        <f t="shared" si="66"/>
        <v>0</v>
      </c>
      <c r="AX172" s="269">
        <f t="shared" si="66"/>
        <v>0</v>
      </c>
      <c r="AY172" s="269">
        <f t="shared" si="66"/>
        <v>0</v>
      </c>
      <c r="AZ172" s="269">
        <f t="shared" si="66"/>
        <v>0</v>
      </c>
      <c r="BA172" s="269">
        <f t="shared" si="67"/>
        <v>4039.0289999999982</v>
      </c>
      <c r="BB172" s="269">
        <f t="shared" si="67"/>
        <v>0</v>
      </c>
      <c r="BC172" s="269">
        <f t="shared" si="67"/>
        <v>0</v>
      </c>
      <c r="BD172" s="269">
        <f t="shared" si="67"/>
        <v>0</v>
      </c>
      <c r="BE172" s="269">
        <f t="shared" si="67"/>
        <v>4890.436999999999</v>
      </c>
      <c r="BF172" s="269">
        <f t="shared" si="67"/>
        <v>0</v>
      </c>
      <c r="BG172" s="269">
        <f t="shared" si="67"/>
        <v>3500.4349999999999</v>
      </c>
      <c r="BH172" s="269">
        <f t="shared" si="67"/>
        <v>0</v>
      </c>
      <c r="BI172" s="269">
        <f t="shared" si="67"/>
        <v>0</v>
      </c>
      <c r="BJ172" s="269">
        <f t="shared" si="67"/>
        <v>0</v>
      </c>
    </row>
    <row r="173" spans="2:62" s="182" customFormat="1" x14ac:dyDescent="0.2">
      <c r="B173" s="214">
        <v>490</v>
      </c>
      <c r="C173" s="197" t="s">
        <v>779</v>
      </c>
      <c r="D173" s="189">
        <v>1</v>
      </c>
      <c r="E173" s="189" t="s">
        <v>18</v>
      </c>
      <c r="F173" s="196">
        <v>2755.44</v>
      </c>
      <c r="G173" s="213">
        <v>-1.3187844614040438</v>
      </c>
      <c r="H173" s="194">
        <v>167</v>
      </c>
      <c r="I173" s="212">
        <v>4</v>
      </c>
      <c r="J173" s="211" t="s">
        <v>800</v>
      </c>
      <c r="K173" s="183"/>
      <c r="P173" s="214">
        <v>9700</v>
      </c>
      <c r="Q173" s="197" t="s">
        <v>51</v>
      </c>
      <c r="R173" s="237">
        <f>INDEX(א1!$C$10:$H$261,MATCH('אזורים סטטיסטיים עירוני 2008'!Q173,א1!$D$10:$D$261,0),6)</f>
        <v>8</v>
      </c>
      <c r="S173" s="275">
        <f t="shared" si="64"/>
        <v>0</v>
      </c>
      <c r="T173" s="212">
        <f t="shared" si="64"/>
        <v>0</v>
      </c>
      <c r="U173" s="274">
        <f t="shared" si="64"/>
        <v>0</v>
      </c>
      <c r="V173" s="275">
        <f t="shared" si="64"/>
        <v>0</v>
      </c>
      <c r="W173" s="212">
        <f t="shared" si="64"/>
        <v>0</v>
      </c>
      <c r="X173" s="274">
        <f t="shared" si="64"/>
        <v>0</v>
      </c>
      <c r="Y173" s="212">
        <f t="shared" si="64"/>
        <v>0</v>
      </c>
      <c r="Z173" s="212">
        <f t="shared" si="64"/>
        <v>0</v>
      </c>
      <c r="AA173" s="212">
        <f t="shared" si="64"/>
        <v>0</v>
      </c>
      <c r="AB173" s="212">
        <f t="shared" si="64"/>
        <v>0</v>
      </c>
      <c r="AC173" s="212">
        <f t="shared" si="65"/>
        <v>0</v>
      </c>
      <c r="AD173" s="212">
        <f t="shared" si="65"/>
        <v>0</v>
      </c>
      <c r="AE173" s="212">
        <f t="shared" si="65"/>
        <v>3</v>
      </c>
      <c r="AF173" s="212">
        <f t="shared" si="65"/>
        <v>3</v>
      </c>
      <c r="AG173" s="212">
        <f t="shared" si="65"/>
        <v>0</v>
      </c>
      <c r="AH173" s="212">
        <f t="shared" si="65"/>
        <v>2</v>
      </c>
      <c r="AI173" s="193">
        <f t="shared" si="65"/>
        <v>2</v>
      </c>
      <c r="AJ173" s="275">
        <f t="shared" si="65"/>
        <v>0</v>
      </c>
      <c r="AK173" s="212">
        <f t="shared" si="65"/>
        <v>1</v>
      </c>
      <c r="AL173" s="274">
        <f t="shared" si="65"/>
        <v>0</v>
      </c>
      <c r="AN173" s="214">
        <v>9700</v>
      </c>
      <c r="AO173" s="197" t="s">
        <v>51</v>
      </c>
      <c r="AP173" s="237">
        <f>INDEX(א1!$C$10:$H$261,MATCH('אזורים סטטיסטיים עירוני 2008'!AO173,א1!$D$10:$D$261,0),6)</f>
        <v>8</v>
      </c>
      <c r="AQ173" s="269">
        <f t="shared" si="66"/>
        <v>0</v>
      </c>
      <c r="AR173" s="269">
        <f t="shared" si="66"/>
        <v>0</v>
      </c>
      <c r="AS173" s="269">
        <f t="shared" si="66"/>
        <v>0</v>
      </c>
      <c r="AT173" s="269">
        <f t="shared" si="66"/>
        <v>0</v>
      </c>
      <c r="AU173" s="269">
        <f t="shared" si="66"/>
        <v>0</v>
      </c>
      <c r="AV173" s="269">
        <f t="shared" si="66"/>
        <v>0</v>
      </c>
      <c r="AW173" s="269">
        <f t="shared" si="66"/>
        <v>0</v>
      </c>
      <c r="AX173" s="269">
        <f t="shared" si="66"/>
        <v>0</v>
      </c>
      <c r="AY173" s="269">
        <f t="shared" si="66"/>
        <v>0</v>
      </c>
      <c r="AZ173" s="269">
        <f t="shared" si="66"/>
        <v>0</v>
      </c>
      <c r="BA173" s="269">
        <f t="shared" si="67"/>
        <v>0</v>
      </c>
      <c r="BB173" s="269">
        <f t="shared" si="67"/>
        <v>0</v>
      </c>
      <c r="BC173" s="269">
        <f t="shared" si="67"/>
        <v>8713.9559999999983</v>
      </c>
      <c r="BD173" s="269">
        <f t="shared" si="67"/>
        <v>13311.84</v>
      </c>
      <c r="BE173" s="269">
        <f t="shared" si="67"/>
        <v>0</v>
      </c>
      <c r="BF173" s="269">
        <f t="shared" si="67"/>
        <v>7166.3220000000019</v>
      </c>
      <c r="BG173" s="269">
        <f t="shared" si="67"/>
        <v>11432.196999999998</v>
      </c>
      <c r="BH173" s="269">
        <f t="shared" si="67"/>
        <v>0</v>
      </c>
      <c r="BI173" s="269">
        <f t="shared" si="67"/>
        <v>4466.5189999999993</v>
      </c>
      <c r="BJ173" s="269">
        <f t="shared" si="67"/>
        <v>0</v>
      </c>
    </row>
    <row r="174" spans="2:62" s="182" customFormat="1" x14ac:dyDescent="0.2">
      <c r="B174" s="214">
        <v>638</v>
      </c>
      <c r="C174" s="197" t="s">
        <v>799</v>
      </c>
      <c r="D174" s="189">
        <v>1</v>
      </c>
      <c r="E174" s="189" t="s">
        <v>18</v>
      </c>
      <c r="F174" s="196">
        <v>3279.684999999999</v>
      </c>
      <c r="G174" s="213">
        <v>-1.3169689142408614</v>
      </c>
      <c r="H174" s="194">
        <v>168</v>
      </c>
      <c r="I174" s="212">
        <v>4</v>
      </c>
      <c r="J174" s="211" t="s">
        <v>798</v>
      </c>
      <c r="K174" s="183"/>
      <c r="P174" s="214">
        <v>6400</v>
      </c>
      <c r="Q174" s="197" t="s">
        <v>60</v>
      </c>
      <c r="R174" s="237">
        <f>INDEX(א1!$C$10:$H$261,MATCH('אזורים סטטיסטיים עירוני 2008'!Q174,א1!$D$10:$D$261,0),6)</f>
        <v>8</v>
      </c>
      <c r="S174" s="275">
        <f t="shared" si="64"/>
        <v>0</v>
      </c>
      <c r="T174" s="212">
        <f t="shared" si="64"/>
        <v>0</v>
      </c>
      <c r="U174" s="274">
        <f t="shared" si="64"/>
        <v>0</v>
      </c>
      <c r="V174" s="275">
        <f t="shared" si="64"/>
        <v>0</v>
      </c>
      <c r="W174" s="212">
        <f t="shared" si="64"/>
        <v>0</v>
      </c>
      <c r="X174" s="274">
        <f t="shared" si="64"/>
        <v>0</v>
      </c>
      <c r="Y174" s="212">
        <f t="shared" si="64"/>
        <v>0</v>
      </c>
      <c r="Z174" s="212">
        <f t="shared" si="64"/>
        <v>0</v>
      </c>
      <c r="AA174" s="212">
        <f t="shared" si="64"/>
        <v>0</v>
      </c>
      <c r="AB174" s="212">
        <f t="shared" si="64"/>
        <v>1</v>
      </c>
      <c r="AC174" s="212">
        <f t="shared" si="65"/>
        <v>0</v>
      </c>
      <c r="AD174" s="212">
        <f t="shared" si="65"/>
        <v>5</v>
      </c>
      <c r="AE174" s="212">
        <f t="shared" si="65"/>
        <v>2</v>
      </c>
      <c r="AF174" s="212">
        <f t="shared" si="65"/>
        <v>5</v>
      </c>
      <c r="AG174" s="212">
        <f t="shared" si="65"/>
        <v>2</v>
      </c>
      <c r="AH174" s="212">
        <f t="shared" si="65"/>
        <v>2</v>
      </c>
      <c r="AI174" s="193">
        <f t="shared" si="65"/>
        <v>4</v>
      </c>
      <c r="AJ174" s="275">
        <f t="shared" si="65"/>
        <v>0</v>
      </c>
      <c r="AK174" s="212">
        <f t="shared" si="65"/>
        <v>4</v>
      </c>
      <c r="AL174" s="274">
        <f t="shared" si="65"/>
        <v>0</v>
      </c>
      <c r="AN174" s="214">
        <v>6400</v>
      </c>
      <c r="AO174" s="197" t="s">
        <v>60</v>
      </c>
      <c r="AP174" s="237">
        <f>INDEX(א1!$C$10:$H$261,MATCH('אזורים סטטיסטיים עירוני 2008'!AO174,א1!$D$10:$D$261,0),6)</f>
        <v>8</v>
      </c>
      <c r="AQ174" s="269">
        <f t="shared" si="66"/>
        <v>0</v>
      </c>
      <c r="AR174" s="269">
        <f t="shared" si="66"/>
        <v>0</v>
      </c>
      <c r="AS174" s="269">
        <f t="shared" si="66"/>
        <v>0</v>
      </c>
      <c r="AT174" s="269">
        <f t="shared" si="66"/>
        <v>0</v>
      </c>
      <c r="AU174" s="269">
        <f t="shared" si="66"/>
        <v>0</v>
      </c>
      <c r="AV174" s="269">
        <f t="shared" si="66"/>
        <v>0</v>
      </c>
      <c r="AW174" s="269">
        <f t="shared" si="66"/>
        <v>0</v>
      </c>
      <c r="AX174" s="269">
        <f t="shared" si="66"/>
        <v>0</v>
      </c>
      <c r="AY174" s="269">
        <f t="shared" si="66"/>
        <v>0</v>
      </c>
      <c r="AZ174" s="269">
        <f t="shared" si="66"/>
        <v>3922.1950000000002</v>
      </c>
      <c r="BA174" s="269">
        <f t="shared" si="67"/>
        <v>0</v>
      </c>
      <c r="BB174" s="269">
        <f t="shared" si="67"/>
        <v>16543.859999999997</v>
      </c>
      <c r="BC174" s="269">
        <f t="shared" si="67"/>
        <v>6810.2079999999987</v>
      </c>
      <c r="BD174" s="269">
        <f t="shared" si="67"/>
        <v>19713.073</v>
      </c>
      <c r="BE174" s="269">
        <f t="shared" si="67"/>
        <v>5923.9669999999987</v>
      </c>
      <c r="BF174" s="269">
        <f t="shared" si="67"/>
        <v>6967.2150000000001</v>
      </c>
      <c r="BG174" s="269">
        <f t="shared" si="67"/>
        <v>11634.12</v>
      </c>
      <c r="BH174" s="269">
        <f t="shared" si="67"/>
        <v>0</v>
      </c>
      <c r="BI174" s="269">
        <f t="shared" si="67"/>
        <v>13208.055999999999</v>
      </c>
      <c r="BJ174" s="269">
        <f t="shared" si="67"/>
        <v>0</v>
      </c>
    </row>
    <row r="175" spans="2:62" s="182" customFormat="1" x14ac:dyDescent="0.2">
      <c r="B175" s="214">
        <v>511</v>
      </c>
      <c r="C175" s="197" t="s">
        <v>797</v>
      </c>
      <c r="D175" s="189">
        <v>1</v>
      </c>
      <c r="E175" s="189" t="s">
        <v>18</v>
      </c>
      <c r="F175" s="196">
        <v>6748.2830000000013</v>
      </c>
      <c r="G175" s="213">
        <v>-1.3144294609485183</v>
      </c>
      <c r="H175" s="194">
        <v>169</v>
      </c>
      <c r="I175" s="212">
        <v>4</v>
      </c>
      <c r="J175" s="211" t="s">
        <v>796</v>
      </c>
      <c r="K175" s="183"/>
      <c r="P175" s="214">
        <v>9300</v>
      </c>
      <c r="Q175" s="197" t="s">
        <v>79</v>
      </c>
      <c r="R175" s="237">
        <f>INDEX(א1!$C$10:$H$261,MATCH('אזורים סטטיסטיים עירוני 2008'!Q175,א1!$D$10:$D$261,0),6)</f>
        <v>8</v>
      </c>
      <c r="S175" s="275">
        <f t="shared" si="64"/>
        <v>0</v>
      </c>
      <c r="T175" s="212">
        <f t="shared" si="64"/>
        <v>0</v>
      </c>
      <c r="U175" s="274">
        <f t="shared" si="64"/>
        <v>0</v>
      </c>
      <c r="V175" s="275">
        <f t="shared" si="64"/>
        <v>0</v>
      </c>
      <c r="W175" s="212">
        <f t="shared" si="64"/>
        <v>0</v>
      </c>
      <c r="X175" s="274">
        <f t="shared" si="64"/>
        <v>0</v>
      </c>
      <c r="Y175" s="212">
        <f t="shared" si="64"/>
        <v>0</v>
      </c>
      <c r="Z175" s="212">
        <f t="shared" si="64"/>
        <v>1</v>
      </c>
      <c r="AA175" s="212">
        <f t="shared" si="64"/>
        <v>0</v>
      </c>
      <c r="AB175" s="212">
        <f t="shared" si="64"/>
        <v>0</v>
      </c>
      <c r="AC175" s="212">
        <f t="shared" si="65"/>
        <v>0</v>
      </c>
      <c r="AD175" s="212">
        <f t="shared" si="65"/>
        <v>0</v>
      </c>
      <c r="AE175" s="212">
        <f t="shared" si="65"/>
        <v>0</v>
      </c>
      <c r="AF175" s="212">
        <f t="shared" si="65"/>
        <v>0</v>
      </c>
      <c r="AG175" s="212">
        <f t="shared" si="65"/>
        <v>1</v>
      </c>
      <c r="AH175" s="212">
        <f t="shared" si="65"/>
        <v>0</v>
      </c>
      <c r="AI175" s="193">
        <f t="shared" si="65"/>
        <v>0</v>
      </c>
      <c r="AJ175" s="275">
        <f t="shared" si="65"/>
        <v>2</v>
      </c>
      <c r="AK175" s="212">
        <f t="shared" si="65"/>
        <v>0</v>
      </c>
      <c r="AL175" s="274">
        <f t="shared" si="65"/>
        <v>0</v>
      </c>
      <c r="AN175" s="214">
        <v>9300</v>
      </c>
      <c r="AO175" s="197" t="s">
        <v>79</v>
      </c>
      <c r="AP175" s="237">
        <f>INDEX(א1!$C$10:$H$261,MATCH('אזורים סטטיסטיים עירוני 2008'!AO175,א1!$D$10:$D$261,0),6)</f>
        <v>8</v>
      </c>
      <c r="AQ175" s="269">
        <f t="shared" si="66"/>
        <v>0</v>
      </c>
      <c r="AR175" s="269">
        <f t="shared" si="66"/>
        <v>0</v>
      </c>
      <c r="AS175" s="269">
        <f t="shared" si="66"/>
        <v>0</v>
      </c>
      <c r="AT175" s="269">
        <f t="shared" si="66"/>
        <v>0</v>
      </c>
      <c r="AU175" s="269">
        <f t="shared" si="66"/>
        <v>0</v>
      </c>
      <c r="AV175" s="269">
        <f t="shared" si="66"/>
        <v>0</v>
      </c>
      <c r="AW175" s="269">
        <f t="shared" si="66"/>
        <v>0</v>
      </c>
      <c r="AX175" s="269">
        <f t="shared" si="66"/>
        <v>5081.8989999999967</v>
      </c>
      <c r="AY175" s="269">
        <f t="shared" si="66"/>
        <v>0</v>
      </c>
      <c r="AZ175" s="269">
        <f t="shared" si="66"/>
        <v>0</v>
      </c>
      <c r="BA175" s="269">
        <f t="shared" si="67"/>
        <v>0</v>
      </c>
      <c r="BB175" s="269">
        <f t="shared" si="67"/>
        <v>0</v>
      </c>
      <c r="BC175" s="269">
        <f t="shared" si="67"/>
        <v>0</v>
      </c>
      <c r="BD175" s="269">
        <f t="shared" si="67"/>
        <v>0</v>
      </c>
      <c r="BE175" s="269">
        <f t="shared" si="67"/>
        <v>5628.4379999999974</v>
      </c>
      <c r="BF175" s="269">
        <f t="shared" si="67"/>
        <v>0</v>
      </c>
      <c r="BG175" s="269">
        <f t="shared" si="67"/>
        <v>0</v>
      </c>
      <c r="BH175" s="269">
        <f t="shared" si="67"/>
        <v>7082.7640000000001</v>
      </c>
      <c r="BI175" s="269">
        <f t="shared" si="67"/>
        <v>0</v>
      </c>
      <c r="BJ175" s="269">
        <f t="shared" si="67"/>
        <v>0</v>
      </c>
    </row>
    <row r="176" spans="2:62" s="182" customFormat="1" x14ac:dyDescent="0.2">
      <c r="B176" s="238">
        <v>2710</v>
      </c>
      <c r="C176" s="237" t="s">
        <v>765</v>
      </c>
      <c r="D176" s="189">
        <v>31</v>
      </c>
      <c r="E176" s="236" t="s">
        <v>119</v>
      </c>
      <c r="F176" s="235">
        <v>8044.5050000000019</v>
      </c>
      <c r="G176" s="234">
        <v>-1.3095089307720058</v>
      </c>
      <c r="H176" s="233">
        <v>170</v>
      </c>
      <c r="I176" s="232">
        <v>4</v>
      </c>
      <c r="J176" s="231" t="s">
        <v>763</v>
      </c>
      <c r="K176" s="183"/>
      <c r="P176" s="214">
        <v>29</v>
      </c>
      <c r="Q176" s="197" t="s">
        <v>270</v>
      </c>
      <c r="R176" s="237">
        <f>INDEX(א1!$C$10:$H$261,MATCH('אזורים סטטיסטיים עירוני 2008'!Q176,א1!$D$10:$D$261,0),6)</f>
        <v>8</v>
      </c>
      <c r="S176" s="275">
        <f t="shared" ref="S176:AB185" si="68">COUNTIFS($I$7:$I$1622,S$5,$B$7:$B$1622,$P176)</f>
        <v>0</v>
      </c>
      <c r="T176" s="212">
        <f t="shared" si="68"/>
        <v>0</v>
      </c>
      <c r="U176" s="274">
        <f t="shared" si="68"/>
        <v>0</v>
      </c>
      <c r="V176" s="275">
        <f t="shared" si="68"/>
        <v>0</v>
      </c>
      <c r="W176" s="212">
        <f t="shared" si="68"/>
        <v>0</v>
      </c>
      <c r="X176" s="274">
        <f t="shared" si="68"/>
        <v>0</v>
      </c>
      <c r="Y176" s="212">
        <f t="shared" si="68"/>
        <v>0</v>
      </c>
      <c r="Z176" s="212">
        <f t="shared" si="68"/>
        <v>0</v>
      </c>
      <c r="AA176" s="212">
        <f t="shared" si="68"/>
        <v>0</v>
      </c>
      <c r="AB176" s="212">
        <f t="shared" si="68"/>
        <v>0</v>
      </c>
      <c r="AC176" s="212">
        <f t="shared" ref="AC176:AL185" si="69">COUNTIFS($I$7:$I$1622,AC$5,$B$7:$B$1622,$P176)</f>
        <v>0</v>
      </c>
      <c r="AD176" s="212">
        <f t="shared" si="69"/>
        <v>0</v>
      </c>
      <c r="AE176" s="212">
        <f t="shared" si="69"/>
        <v>0</v>
      </c>
      <c r="AF176" s="212">
        <f t="shared" si="69"/>
        <v>1</v>
      </c>
      <c r="AG176" s="212">
        <f t="shared" si="69"/>
        <v>0</v>
      </c>
      <c r="AH176" s="212">
        <f t="shared" si="69"/>
        <v>0</v>
      </c>
      <c r="AI176" s="193">
        <f t="shared" si="69"/>
        <v>0</v>
      </c>
      <c r="AJ176" s="275">
        <f t="shared" si="69"/>
        <v>0</v>
      </c>
      <c r="AK176" s="212">
        <f t="shared" si="69"/>
        <v>0</v>
      </c>
      <c r="AL176" s="274">
        <f t="shared" si="69"/>
        <v>0</v>
      </c>
      <c r="AN176" s="214">
        <v>29</v>
      </c>
      <c r="AO176" s="197" t="s">
        <v>270</v>
      </c>
      <c r="AP176" s="237">
        <f>INDEX(א1!$C$10:$H$261,MATCH('אזורים סטטיסטיים עירוני 2008'!AO176,א1!$D$10:$D$261,0),6)</f>
        <v>8</v>
      </c>
      <c r="AQ176" s="269">
        <f t="shared" ref="AQ176:AZ185" si="70">SUMIFS($F$7:$F$1622,$I$7:$I$1622,AQ$5,$B$7:$B$1622,$P176)</f>
        <v>0</v>
      </c>
      <c r="AR176" s="269">
        <f t="shared" si="70"/>
        <v>0</v>
      </c>
      <c r="AS176" s="269">
        <f t="shared" si="70"/>
        <v>0</v>
      </c>
      <c r="AT176" s="269">
        <f t="shared" si="70"/>
        <v>0</v>
      </c>
      <c r="AU176" s="269">
        <f t="shared" si="70"/>
        <v>0</v>
      </c>
      <c r="AV176" s="269">
        <f t="shared" si="70"/>
        <v>0</v>
      </c>
      <c r="AW176" s="269">
        <f t="shared" si="70"/>
        <v>0</v>
      </c>
      <c r="AX176" s="269">
        <f t="shared" si="70"/>
        <v>0</v>
      </c>
      <c r="AY176" s="269">
        <f t="shared" si="70"/>
        <v>0</v>
      </c>
      <c r="AZ176" s="269">
        <f t="shared" si="70"/>
        <v>0</v>
      </c>
      <c r="BA176" s="269">
        <f t="shared" ref="BA176:BJ185" si="71">SUMIFS($F$7:$F$1622,$I$7:$I$1622,BA$5,$B$7:$B$1622,$P176)</f>
        <v>0</v>
      </c>
      <c r="BB176" s="269">
        <f t="shared" si="71"/>
        <v>0</v>
      </c>
      <c r="BC176" s="269">
        <f t="shared" si="71"/>
        <v>0</v>
      </c>
      <c r="BD176" s="269">
        <f t="shared" si="71"/>
        <v>1408.1940000000009</v>
      </c>
      <c r="BE176" s="269">
        <f t="shared" si="71"/>
        <v>0</v>
      </c>
      <c r="BF176" s="269">
        <f t="shared" si="71"/>
        <v>0</v>
      </c>
      <c r="BG176" s="269">
        <f t="shared" si="71"/>
        <v>0</v>
      </c>
      <c r="BH176" s="269">
        <f t="shared" si="71"/>
        <v>0</v>
      </c>
      <c r="BI176" s="269">
        <f t="shared" si="71"/>
        <v>0</v>
      </c>
      <c r="BJ176" s="269">
        <f t="shared" si="71"/>
        <v>0</v>
      </c>
    </row>
    <row r="177" spans="2:62" s="182" customFormat="1" x14ac:dyDescent="0.2">
      <c r="B177" s="214">
        <v>532</v>
      </c>
      <c r="C177" s="197" t="s">
        <v>746</v>
      </c>
      <c r="D177" s="189">
        <v>1</v>
      </c>
      <c r="E177" s="189" t="s">
        <v>18</v>
      </c>
      <c r="F177" s="196">
        <v>2743.86</v>
      </c>
      <c r="G177" s="213">
        <v>-1.3090133670739017</v>
      </c>
      <c r="H177" s="194">
        <v>171</v>
      </c>
      <c r="I177" s="212">
        <v>4</v>
      </c>
      <c r="J177" s="211" t="s">
        <v>745</v>
      </c>
      <c r="K177" s="183"/>
      <c r="P177" s="214">
        <v>6900</v>
      </c>
      <c r="Q177" s="197" t="s">
        <v>175</v>
      </c>
      <c r="R177" s="237">
        <f>INDEX(א1!$C$10:$H$261,MATCH('אזורים סטטיסטיים עירוני 2008'!Q177,א1!$D$10:$D$261,0),6)</f>
        <v>8</v>
      </c>
      <c r="S177" s="275">
        <f t="shared" si="68"/>
        <v>0</v>
      </c>
      <c r="T177" s="212">
        <f t="shared" si="68"/>
        <v>0</v>
      </c>
      <c r="U177" s="274">
        <f t="shared" si="68"/>
        <v>0</v>
      </c>
      <c r="V177" s="275">
        <f t="shared" si="68"/>
        <v>0</v>
      </c>
      <c r="W177" s="212">
        <f t="shared" si="68"/>
        <v>0</v>
      </c>
      <c r="X177" s="274">
        <f t="shared" si="68"/>
        <v>0</v>
      </c>
      <c r="Y177" s="212">
        <f t="shared" si="68"/>
        <v>0</v>
      </c>
      <c r="Z177" s="212">
        <f t="shared" si="68"/>
        <v>0</v>
      </c>
      <c r="AA177" s="212">
        <f t="shared" si="68"/>
        <v>1</v>
      </c>
      <c r="AB177" s="212">
        <f t="shared" si="68"/>
        <v>1</v>
      </c>
      <c r="AC177" s="212">
        <f t="shared" si="69"/>
        <v>1</v>
      </c>
      <c r="AD177" s="212">
        <f t="shared" si="69"/>
        <v>2</v>
      </c>
      <c r="AE177" s="212">
        <f t="shared" si="69"/>
        <v>1</v>
      </c>
      <c r="AF177" s="212">
        <f t="shared" si="69"/>
        <v>7</v>
      </c>
      <c r="AG177" s="212">
        <f t="shared" si="69"/>
        <v>8</v>
      </c>
      <c r="AH177" s="212">
        <f t="shared" si="69"/>
        <v>2</v>
      </c>
      <c r="AI177" s="193">
        <f t="shared" si="69"/>
        <v>0</v>
      </c>
      <c r="AJ177" s="275">
        <f t="shared" si="69"/>
        <v>0</v>
      </c>
      <c r="AK177" s="212">
        <f t="shared" si="69"/>
        <v>0</v>
      </c>
      <c r="AL177" s="274">
        <f t="shared" si="69"/>
        <v>0</v>
      </c>
      <c r="AN177" s="214">
        <v>6900</v>
      </c>
      <c r="AO177" s="197" t="s">
        <v>175</v>
      </c>
      <c r="AP177" s="237">
        <f>INDEX(א1!$C$10:$H$261,MATCH('אזורים סטטיסטיים עירוני 2008'!AO177,א1!$D$10:$D$261,0),6)</f>
        <v>8</v>
      </c>
      <c r="AQ177" s="269">
        <f t="shared" si="70"/>
        <v>0</v>
      </c>
      <c r="AR177" s="269">
        <f t="shared" si="70"/>
        <v>0</v>
      </c>
      <c r="AS177" s="269">
        <f t="shared" si="70"/>
        <v>0</v>
      </c>
      <c r="AT177" s="269">
        <f t="shared" si="70"/>
        <v>0</v>
      </c>
      <c r="AU177" s="269">
        <f t="shared" si="70"/>
        <v>0</v>
      </c>
      <c r="AV177" s="269">
        <f t="shared" si="70"/>
        <v>0</v>
      </c>
      <c r="AW177" s="269">
        <f t="shared" si="70"/>
        <v>0</v>
      </c>
      <c r="AX177" s="269">
        <f t="shared" si="70"/>
        <v>0</v>
      </c>
      <c r="AY177" s="269">
        <f t="shared" si="70"/>
        <v>3084.0480000000007</v>
      </c>
      <c r="AZ177" s="269">
        <f t="shared" si="70"/>
        <v>4982.3089999999984</v>
      </c>
      <c r="BA177" s="269">
        <f t="shared" si="71"/>
        <v>3131.0410000000011</v>
      </c>
      <c r="BB177" s="269">
        <f t="shared" si="71"/>
        <v>7175.8269999999975</v>
      </c>
      <c r="BC177" s="269">
        <f t="shared" si="71"/>
        <v>2704.3779999999997</v>
      </c>
      <c r="BD177" s="269">
        <f t="shared" si="71"/>
        <v>25429.948000000004</v>
      </c>
      <c r="BE177" s="269">
        <f t="shared" si="71"/>
        <v>25832.641</v>
      </c>
      <c r="BF177" s="269">
        <f t="shared" si="71"/>
        <v>7499.8659999999991</v>
      </c>
      <c r="BG177" s="269">
        <f t="shared" si="71"/>
        <v>0</v>
      </c>
      <c r="BH177" s="269">
        <f t="shared" si="71"/>
        <v>0</v>
      </c>
      <c r="BI177" s="269">
        <f t="shared" si="71"/>
        <v>0</v>
      </c>
      <c r="BJ177" s="269">
        <f t="shared" si="71"/>
        <v>0</v>
      </c>
    </row>
    <row r="178" spans="2:62" s="182" customFormat="1" x14ac:dyDescent="0.2">
      <c r="B178" s="238">
        <v>1309</v>
      </c>
      <c r="C178" s="239" t="s">
        <v>686</v>
      </c>
      <c r="D178" s="189">
        <v>5</v>
      </c>
      <c r="E178" s="236" t="s">
        <v>99</v>
      </c>
      <c r="F178" s="235">
        <v>5289.6370000000015</v>
      </c>
      <c r="G178" s="234">
        <v>-1.3016018376506733</v>
      </c>
      <c r="H178" s="233">
        <v>172</v>
      </c>
      <c r="I178" s="232">
        <v>4</v>
      </c>
      <c r="J178" s="231" t="s">
        <v>685</v>
      </c>
      <c r="K178" s="183"/>
      <c r="P178" s="214">
        <v>47</v>
      </c>
      <c r="Q178" s="197" t="s">
        <v>241</v>
      </c>
      <c r="R178" s="237">
        <f>INDEX(א1!$C$10:$H$261,MATCH('אזורים סטטיסטיים עירוני 2008'!Q178,א1!$D$10:$D$261,0),6)</f>
        <v>8</v>
      </c>
      <c r="S178" s="275">
        <f t="shared" si="68"/>
        <v>0</v>
      </c>
      <c r="T178" s="212">
        <f t="shared" si="68"/>
        <v>0</v>
      </c>
      <c r="U178" s="274">
        <f t="shared" si="68"/>
        <v>0</v>
      </c>
      <c r="V178" s="275">
        <f t="shared" si="68"/>
        <v>0</v>
      </c>
      <c r="W178" s="212">
        <f t="shared" si="68"/>
        <v>0</v>
      </c>
      <c r="X178" s="274">
        <f t="shared" si="68"/>
        <v>0</v>
      </c>
      <c r="Y178" s="212">
        <f t="shared" si="68"/>
        <v>0</v>
      </c>
      <c r="Z178" s="212">
        <f t="shared" si="68"/>
        <v>0</v>
      </c>
      <c r="AA178" s="212">
        <f t="shared" si="68"/>
        <v>0</v>
      </c>
      <c r="AB178" s="212">
        <f t="shared" si="68"/>
        <v>0</v>
      </c>
      <c r="AC178" s="212">
        <f t="shared" si="69"/>
        <v>0</v>
      </c>
      <c r="AD178" s="212">
        <f t="shared" si="69"/>
        <v>0</v>
      </c>
      <c r="AE178" s="212">
        <f t="shared" si="69"/>
        <v>0</v>
      </c>
      <c r="AF178" s="212">
        <f t="shared" si="69"/>
        <v>0</v>
      </c>
      <c r="AG178" s="212">
        <f t="shared" si="69"/>
        <v>1</v>
      </c>
      <c r="AH178" s="212">
        <f t="shared" si="69"/>
        <v>0</v>
      </c>
      <c r="AI178" s="193">
        <f t="shared" si="69"/>
        <v>0</v>
      </c>
      <c r="AJ178" s="275">
        <f t="shared" si="69"/>
        <v>0</v>
      </c>
      <c r="AK178" s="212">
        <f t="shared" si="69"/>
        <v>0</v>
      </c>
      <c r="AL178" s="274">
        <f t="shared" si="69"/>
        <v>0</v>
      </c>
      <c r="AN178" s="214">
        <v>47</v>
      </c>
      <c r="AO178" s="197" t="s">
        <v>241</v>
      </c>
      <c r="AP178" s="237">
        <f>INDEX(א1!$C$10:$H$261,MATCH('אזורים סטטיסטיים עירוני 2008'!AO178,א1!$D$10:$D$261,0),6)</f>
        <v>8</v>
      </c>
      <c r="AQ178" s="269">
        <f t="shared" si="70"/>
        <v>0</v>
      </c>
      <c r="AR178" s="269">
        <f t="shared" si="70"/>
        <v>0</v>
      </c>
      <c r="AS178" s="269">
        <f t="shared" si="70"/>
        <v>0</v>
      </c>
      <c r="AT178" s="269">
        <f t="shared" si="70"/>
        <v>0</v>
      </c>
      <c r="AU178" s="269">
        <f t="shared" si="70"/>
        <v>0</v>
      </c>
      <c r="AV178" s="269">
        <f t="shared" si="70"/>
        <v>0</v>
      </c>
      <c r="AW178" s="269">
        <f t="shared" si="70"/>
        <v>0</v>
      </c>
      <c r="AX178" s="269">
        <f t="shared" si="70"/>
        <v>0</v>
      </c>
      <c r="AY178" s="269">
        <f t="shared" si="70"/>
        <v>0</v>
      </c>
      <c r="AZ178" s="269">
        <f t="shared" si="70"/>
        <v>0</v>
      </c>
      <c r="BA178" s="269">
        <f t="shared" si="71"/>
        <v>0</v>
      </c>
      <c r="BB178" s="269">
        <f t="shared" si="71"/>
        <v>0</v>
      </c>
      <c r="BC178" s="269">
        <f t="shared" si="71"/>
        <v>0</v>
      </c>
      <c r="BD178" s="269">
        <f t="shared" si="71"/>
        <v>0</v>
      </c>
      <c r="BE178" s="269">
        <f t="shared" si="71"/>
        <v>2538.7420000000011</v>
      </c>
      <c r="BF178" s="269">
        <f t="shared" si="71"/>
        <v>0</v>
      </c>
      <c r="BG178" s="269">
        <f t="shared" si="71"/>
        <v>0</v>
      </c>
      <c r="BH178" s="269">
        <f t="shared" si="71"/>
        <v>0</v>
      </c>
      <c r="BI178" s="269">
        <f t="shared" si="71"/>
        <v>0</v>
      </c>
      <c r="BJ178" s="269">
        <f t="shared" si="71"/>
        <v>0</v>
      </c>
    </row>
    <row r="179" spans="2:62" s="182" customFormat="1" x14ac:dyDescent="0.2">
      <c r="B179" s="238">
        <v>70</v>
      </c>
      <c r="C179" s="237" t="s">
        <v>308</v>
      </c>
      <c r="D179" s="189">
        <v>143</v>
      </c>
      <c r="E179" s="236" t="s">
        <v>412</v>
      </c>
      <c r="F179" s="235">
        <v>4091.6150000000011</v>
      </c>
      <c r="G179" s="234">
        <v>-1.2911156018090229</v>
      </c>
      <c r="H179" s="233">
        <v>173</v>
      </c>
      <c r="I179" s="232">
        <v>4</v>
      </c>
      <c r="J179" s="231" t="s">
        <v>307</v>
      </c>
      <c r="K179" s="183"/>
      <c r="P179" s="214">
        <v>1015</v>
      </c>
      <c r="Q179" s="197" t="s">
        <v>105</v>
      </c>
      <c r="R179" s="237">
        <f>INDEX(א1!$C$10:$H$261,MATCH('אזורים סטטיסטיים עירוני 2008'!Q179,א1!$D$10:$D$261,0),6)</f>
        <v>8</v>
      </c>
      <c r="S179" s="275">
        <f t="shared" si="68"/>
        <v>0</v>
      </c>
      <c r="T179" s="212">
        <f t="shared" si="68"/>
        <v>0</v>
      </c>
      <c r="U179" s="274">
        <f t="shared" si="68"/>
        <v>0</v>
      </c>
      <c r="V179" s="275">
        <f t="shared" si="68"/>
        <v>0</v>
      </c>
      <c r="W179" s="212">
        <f t="shared" si="68"/>
        <v>0</v>
      </c>
      <c r="X179" s="274">
        <f t="shared" si="68"/>
        <v>0</v>
      </c>
      <c r="Y179" s="212">
        <f t="shared" si="68"/>
        <v>0</v>
      </c>
      <c r="Z179" s="212">
        <f t="shared" si="68"/>
        <v>0</v>
      </c>
      <c r="AA179" s="212">
        <f t="shared" si="68"/>
        <v>0</v>
      </c>
      <c r="AB179" s="212">
        <f t="shared" si="68"/>
        <v>0</v>
      </c>
      <c r="AC179" s="212">
        <f t="shared" si="69"/>
        <v>0</v>
      </c>
      <c r="AD179" s="212">
        <f t="shared" si="69"/>
        <v>3</v>
      </c>
      <c r="AE179" s="212">
        <f t="shared" si="69"/>
        <v>0</v>
      </c>
      <c r="AF179" s="212">
        <f t="shared" si="69"/>
        <v>1</v>
      </c>
      <c r="AG179" s="212">
        <f t="shared" si="69"/>
        <v>0</v>
      </c>
      <c r="AH179" s="212">
        <f t="shared" si="69"/>
        <v>0</v>
      </c>
      <c r="AI179" s="193">
        <f t="shared" si="69"/>
        <v>2</v>
      </c>
      <c r="AJ179" s="275">
        <f t="shared" si="69"/>
        <v>0</v>
      </c>
      <c r="AK179" s="212">
        <f t="shared" si="69"/>
        <v>0</v>
      </c>
      <c r="AL179" s="274">
        <f t="shared" si="69"/>
        <v>0</v>
      </c>
      <c r="AN179" s="214">
        <v>1015</v>
      </c>
      <c r="AO179" s="197" t="s">
        <v>105</v>
      </c>
      <c r="AP179" s="237">
        <f>INDEX(א1!$C$10:$H$261,MATCH('אזורים סטטיסטיים עירוני 2008'!AO179,א1!$D$10:$D$261,0),6)</f>
        <v>8</v>
      </c>
      <c r="AQ179" s="269">
        <f t="shared" si="70"/>
        <v>0</v>
      </c>
      <c r="AR179" s="269">
        <f t="shared" si="70"/>
        <v>0</v>
      </c>
      <c r="AS179" s="269">
        <f t="shared" si="70"/>
        <v>0</v>
      </c>
      <c r="AT179" s="269">
        <f t="shared" si="70"/>
        <v>0</v>
      </c>
      <c r="AU179" s="269">
        <f t="shared" si="70"/>
        <v>0</v>
      </c>
      <c r="AV179" s="269">
        <f t="shared" si="70"/>
        <v>0</v>
      </c>
      <c r="AW179" s="269">
        <f t="shared" si="70"/>
        <v>0</v>
      </c>
      <c r="AX179" s="269">
        <f t="shared" si="70"/>
        <v>0</v>
      </c>
      <c r="AY179" s="269">
        <f t="shared" si="70"/>
        <v>0</v>
      </c>
      <c r="AZ179" s="269">
        <f t="shared" si="70"/>
        <v>0</v>
      </c>
      <c r="BA179" s="269">
        <f t="shared" si="71"/>
        <v>0</v>
      </c>
      <c r="BB179" s="269">
        <f t="shared" si="71"/>
        <v>12848.853999999999</v>
      </c>
      <c r="BC179" s="269">
        <f t="shared" si="71"/>
        <v>0</v>
      </c>
      <c r="BD179" s="269">
        <f t="shared" si="71"/>
        <v>2199.8210000000008</v>
      </c>
      <c r="BE179" s="269">
        <f t="shared" si="71"/>
        <v>0</v>
      </c>
      <c r="BF179" s="269">
        <f t="shared" si="71"/>
        <v>0</v>
      </c>
      <c r="BG179" s="269">
        <f t="shared" si="71"/>
        <v>7178.4250000000029</v>
      </c>
      <c r="BH179" s="269">
        <f t="shared" si="71"/>
        <v>0</v>
      </c>
      <c r="BI179" s="269">
        <f t="shared" si="71"/>
        <v>0</v>
      </c>
      <c r="BJ179" s="269">
        <f t="shared" si="71"/>
        <v>0</v>
      </c>
    </row>
    <row r="180" spans="2:62" s="182" customFormat="1" x14ac:dyDescent="0.2">
      <c r="B180" s="214">
        <v>531</v>
      </c>
      <c r="C180" s="197" t="s">
        <v>709</v>
      </c>
      <c r="D180" s="189">
        <v>1</v>
      </c>
      <c r="E180" s="189" t="s">
        <v>18</v>
      </c>
      <c r="F180" s="196">
        <v>4601.4220000000014</v>
      </c>
      <c r="G180" s="213">
        <v>-1.2864785561625021</v>
      </c>
      <c r="H180" s="194">
        <v>174</v>
      </c>
      <c r="I180" s="212">
        <v>4</v>
      </c>
      <c r="J180" s="211" t="s">
        <v>708</v>
      </c>
      <c r="K180" s="183"/>
      <c r="P180" s="214">
        <v>1200</v>
      </c>
      <c r="Q180" s="197" t="s">
        <v>77</v>
      </c>
      <c r="R180" s="237">
        <f>INDEX(א1!$C$10:$H$261,MATCH('אזורים סטטיסטיים עירוני 2008'!Q180,א1!$D$10:$D$261,0),6)</f>
        <v>8</v>
      </c>
      <c r="S180" s="275">
        <f t="shared" si="68"/>
        <v>0</v>
      </c>
      <c r="T180" s="212">
        <f t="shared" si="68"/>
        <v>0</v>
      </c>
      <c r="U180" s="274">
        <f t="shared" si="68"/>
        <v>0</v>
      </c>
      <c r="V180" s="275">
        <f t="shared" si="68"/>
        <v>0</v>
      </c>
      <c r="W180" s="212">
        <f t="shared" si="68"/>
        <v>0</v>
      </c>
      <c r="X180" s="274">
        <f t="shared" si="68"/>
        <v>0</v>
      </c>
      <c r="Y180" s="212">
        <f t="shared" si="68"/>
        <v>0</v>
      </c>
      <c r="Z180" s="212">
        <f t="shared" si="68"/>
        <v>0</v>
      </c>
      <c r="AA180" s="212">
        <f t="shared" si="68"/>
        <v>0</v>
      </c>
      <c r="AB180" s="212">
        <f t="shared" si="68"/>
        <v>0</v>
      </c>
      <c r="AC180" s="212">
        <f t="shared" si="69"/>
        <v>0</v>
      </c>
      <c r="AD180" s="212">
        <f t="shared" si="69"/>
        <v>0</v>
      </c>
      <c r="AE180" s="212">
        <f t="shared" si="69"/>
        <v>5</v>
      </c>
      <c r="AF180" s="212">
        <f t="shared" si="69"/>
        <v>3</v>
      </c>
      <c r="AG180" s="212">
        <f t="shared" si="69"/>
        <v>1</v>
      </c>
      <c r="AH180" s="212">
        <f t="shared" si="69"/>
        <v>3</v>
      </c>
      <c r="AI180" s="193">
        <f t="shared" si="69"/>
        <v>2</v>
      </c>
      <c r="AJ180" s="275">
        <f t="shared" si="69"/>
        <v>1</v>
      </c>
      <c r="AK180" s="212">
        <f t="shared" si="69"/>
        <v>0</v>
      </c>
      <c r="AL180" s="274">
        <f t="shared" si="69"/>
        <v>0</v>
      </c>
      <c r="AN180" s="214">
        <v>1200</v>
      </c>
      <c r="AO180" s="197" t="s">
        <v>77</v>
      </c>
      <c r="AP180" s="237">
        <f>INDEX(א1!$C$10:$H$261,MATCH('אזורים סטטיסטיים עירוני 2008'!AO180,א1!$D$10:$D$261,0),6)</f>
        <v>8</v>
      </c>
      <c r="AQ180" s="269">
        <f t="shared" si="70"/>
        <v>0</v>
      </c>
      <c r="AR180" s="269">
        <f t="shared" si="70"/>
        <v>0</v>
      </c>
      <c r="AS180" s="269">
        <f t="shared" si="70"/>
        <v>0</v>
      </c>
      <c r="AT180" s="269">
        <f t="shared" si="70"/>
        <v>0</v>
      </c>
      <c r="AU180" s="269">
        <f t="shared" si="70"/>
        <v>0</v>
      </c>
      <c r="AV180" s="269">
        <f t="shared" si="70"/>
        <v>0</v>
      </c>
      <c r="AW180" s="269">
        <f t="shared" si="70"/>
        <v>0</v>
      </c>
      <c r="AX180" s="269">
        <f t="shared" si="70"/>
        <v>0</v>
      </c>
      <c r="AY180" s="269">
        <f t="shared" si="70"/>
        <v>0</v>
      </c>
      <c r="AZ180" s="269">
        <f t="shared" si="70"/>
        <v>0</v>
      </c>
      <c r="BA180" s="269">
        <f t="shared" si="71"/>
        <v>0</v>
      </c>
      <c r="BB180" s="269">
        <f t="shared" si="71"/>
        <v>0</v>
      </c>
      <c r="BC180" s="269">
        <f t="shared" si="71"/>
        <v>25515.026000000005</v>
      </c>
      <c r="BD180" s="269">
        <f t="shared" si="71"/>
        <v>14625.916000000001</v>
      </c>
      <c r="BE180" s="269">
        <f t="shared" si="71"/>
        <v>8196.0850000000009</v>
      </c>
      <c r="BF180" s="269">
        <f t="shared" si="71"/>
        <v>11435.553</v>
      </c>
      <c r="BG180" s="269">
        <f t="shared" si="71"/>
        <v>6678.7450000000008</v>
      </c>
      <c r="BH180" s="269">
        <f t="shared" si="71"/>
        <v>2851.2630000000004</v>
      </c>
      <c r="BI180" s="269">
        <f t="shared" si="71"/>
        <v>0</v>
      </c>
      <c r="BJ180" s="269">
        <f t="shared" si="71"/>
        <v>0</v>
      </c>
    </row>
    <row r="181" spans="2:62" s="182" customFormat="1" x14ac:dyDescent="0.2">
      <c r="B181" s="214">
        <v>502</v>
      </c>
      <c r="C181" s="197" t="s">
        <v>736</v>
      </c>
      <c r="D181" s="189">
        <v>3</v>
      </c>
      <c r="E181" s="189" t="s">
        <v>87</v>
      </c>
      <c r="F181" s="196">
        <v>5206.0469999999987</v>
      </c>
      <c r="G181" s="213">
        <v>-1.2851174888370349</v>
      </c>
      <c r="H181" s="194">
        <v>175</v>
      </c>
      <c r="I181" s="212">
        <v>4</v>
      </c>
      <c r="J181" s="211" t="s">
        <v>735</v>
      </c>
      <c r="K181" s="183"/>
      <c r="P181" s="214">
        <v>28</v>
      </c>
      <c r="Q181" s="197" t="s">
        <v>267</v>
      </c>
      <c r="R181" s="237">
        <f>INDEX(א1!$C$10:$H$261,MATCH('אזורים סטטיסטיים עירוני 2008'!Q181,א1!$D$10:$D$261,0),6)</f>
        <v>8</v>
      </c>
      <c r="S181" s="275">
        <f t="shared" si="68"/>
        <v>0</v>
      </c>
      <c r="T181" s="212">
        <f t="shared" si="68"/>
        <v>0</v>
      </c>
      <c r="U181" s="274">
        <f t="shared" si="68"/>
        <v>0</v>
      </c>
      <c r="V181" s="275">
        <f t="shared" si="68"/>
        <v>0</v>
      </c>
      <c r="W181" s="212">
        <f t="shared" si="68"/>
        <v>0</v>
      </c>
      <c r="X181" s="274">
        <f t="shared" si="68"/>
        <v>0</v>
      </c>
      <c r="Y181" s="212">
        <f t="shared" si="68"/>
        <v>0</v>
      </c>
      <c r="Z181" s="212">
        <f t="shared" si="68"/>
        <v>0</v>
      </c>
      <c r="AA181" s="212">
        <f t="shared" si="68"/>
        <v>0</v>
      </c>
      <c r="AB181" s="212">
        <f t="shared" si="68"/>
        <v>0</v>
      </c>
      <c r="AC181" s="212">
        <f t="shared" si="69"/>
        <v>0</v>
      </c>
      <c r="AD181" s="212">
        <f t="shared" si="69"/>
        <v>0</v>
      </c>
      <c r="AE181" s="212">
        <f t="shared" si="69"/>
        <v>0</v>
      </c>
      <c r="AF181" s="212">
        <f t="shared" si="69"/>
        <v>1</v>
      </c>
      <c r="AG181" s="212">
        <f t="shared" si="69"/>
        <v>0</v>
      </c>
      <c r="AH181" s="212">
        <f t="shared" si="69"/>
        <v>0</v>
      </c>
      <c r="AI181" s="193">
        <f t="shared" si="69"/>
        <v>0</v>
      </c>
      <c r="AJ181" s="275">
        <f t="shared" si="69"/>
        <v>0</v>
      </c>
      <c r="AK181" s="212">
        <f t="shared" si="69"/>
        <v>0</v>
      </c>
      <c r="AL181" s="274">
        <f t="shared" si="69"/>
        <v>0</v>
      </c>
      <c r="AN181" s="214">
        <v>28</v>
      </c>
      <c r="AO181" s="197" t="s">
        <v>267</v>
      </c>
      <c r="AP181" s="237">
        <f>INDEX(א1!$C$10:$H$261,MATCH('אזורים סטטיסטיים עירוני 2008'!AO181,א1!$D$10:$D$261,0),6)</f>
        <v>8</v>
      </c>
      <c r="AQ181" s="269">
        <f t="shared" si="70"/>
        <v>0</v>
      </c>
      <c r="AR181" s="269">
        <f t="shared" si="70"/>
        <v>0</v>
      </c>
      <c r="AS181" s="269">
        <f t="shared" si="70"/>
        <v>0</v>
      </c>
      <c r="AT181" s="269">
        <f t="shared" si="70"/>
        <v>0</v>
      </c>
      <c r="AU181" s="269">
        <f t="shared" si="70"/>
        <v>0</v>
      </c>
      <c r="AV181" s="269">
        <f t="shared" si="70"/>
        <v>0</v>
      </c>
      <c r="AW181" s="269">
        <f t="shared" si="70"/>
        <v>0</v>
      </c>
      <c r="AX181" s="269">
        <f t="shared" si="70"/>
        <v>0</v>
      </c>
      <c r="AY181" s="269">
        <f t="shared" si="70"/>
        <v>0</v>
      </c>
      <c r="AZ181" s="269">
        <f t="shared" si="70"/>
        <v>0</v>
      </c>
      <c r="BA181" s="269">
        <f t="shared" si="71"/>
        <v>0</v>
      </c>
      <c r="BB181" s="269">
        <f t="shared" si="71"/>
        <v>0</v>
      </c>
      <c r="BC181" s="269">
        <f t="shared" si="71"/>
        <v>0</v>
      </c>
      <c r="BD181" s="269">
        <f t="shared" si="71"/>
        <v>8759.948000000004</v>
      </c>
      <c r="BE181" s="269">
        <f t="shared" si="71"/>
        <v>0</v>
      </c>
      <c r="BF181" s="269">
        <f t="shared" si="71"/>
        <v>0</v>
      </c>
      <c r="BG181" s="269">
        <f t="shared" si="71"/>
        <v>0</v>
      </c>
      <c r="BH181" s="269">
        <f t="shared" si="71"/>
        <v>0</v>
      </c>
      <c r="BI181" s="269">
        <f t="shared" si="71"/>
        <v>0</v>
      </c>
      <c r="BJ181" s="269">
        <f t="shared" si="71"/>
        <v>0</v>
      </c>
    </row>
    <row r="182" spans="2:62" s="182" customFormat="1" x14ac:dyDescent="0.2">
      <c r="B182" s="214">
        <v>637</v>
      </c>
      <c r="C182" s="197" t="s">
        <v>721</v>
      </c>
      <c r="D182" s="189">
        <v>2</v>
      </c>
      <c r="E182" s="189" t="s">
        <v>84</v>
      </c>
      <c r="F182" s="196">
        <v>3171.208999999998</v>
      </c>
      <c r="G182" s="213">
        <v>-1.2842845958573945</v>
      </c>
      <c r="H182" s="194">
        <v>176</v>
      </c>
      <c r="I182" s="212">
        <v>4</v>
      </c>
      <c r="J182" s="211" t="s">
        <v>720</v>
      </c>
      <c r="K182" s="183"/>
      <c r="P182" s="214">
        <v>2620</v>
      </c>
      <c r="Q182" s="197" t="s">
        <v>56</v>
      </c>
      <c r="R182" s="237">
        <f>INDEX(א1!$C$10:$H$261,MATCH('אזורים סטטיסטיים עירוני 2008'!Q182,א1!$D$10:$D$261,0),6)</f>
        <v>8</v>
      </c>
      <c r="S182" s="275">
        <f t="shared" si="68"/>
        <v>0</v>
      </c>
      <c r="T182" s="212">
        <f t="shared" si="68"/>
        <v>0</v>
      </c>
      <c r="U182" s="274">
        <f t="shared" si="68"/>
        <v>0</v>
      </c>
      <c r="V182" s="275">
        <f t="shared" si="68"/>
        <v>0</v>
      </c>
      <c r="W182" s="212">
        <f t="shared" si="68"/>
        <v>0</v>
      </c>
      <c r="X182" s="274">
        <f t="shared" si="68"/>
        <v>0</v>
      </c>
      <c r="Y182" s="212">
        <f t="shared" si="68"/>
        <v>0</v>
      </c>
      <c r="Z182" s="212">
        <f t="shared" si="68"/>
        <v>0</v>
      </c>
      <c r="AA182" s="212">
        <f t="shared" si="68"/>
        <v>0</v>
      </c>
      <c r="AB182" s="212">
        <f t="shared" si="68"/>
        <v>0</v>
      </c>
      <c r="AC182" s="212">
        <f t="shared" si="69"/>
        <v>1</v>
      </c>
      <c r="AD182" s="212">
        <f t="shared" si="69"/>
        <v>2</v>
      </c>
      <c r="AE182" s="212">
        <f t="shared" si="69"/>
        <v>1</v>
      </c>
      <c r="AF182" s="212">
        <f t="shared" si="69"/>
        <v>0</v>
      </c>
      <c r="AG182" s="212">
        <f t="shared" si="69"/>
        <v>0</v>
      </c>
      <c r="AH182" s="212">
        <f t="shared" si="69"/>
        <v>1</v>
      </c>
      <c r="AI182" s="193">
        <f t="shared" si="69"/>
        <v>0</v>
      </c>
      <c r="AJ182" s="275">
        <f t="shared" si="69"/>
        <v>1</v>
      </c>
      <c r="AK182" s="212">
        <f t="shared" si="69"/>
        <v>1</v>
      </c>
      <c r="AL182" s="274">
        <f t="shared" si="69"/>
        <v>0</v>
      </c>
      <c r="AN182" s="214">
        <v>2620</v>
      </c>
      <c r="AO182" s="197" t="s">
        <v>56</v>
      </c>
      <c r="AP182" s="237">
        <f>INDEX(א1!$C$10:$H$261,MATCH('אזורים סטטיסטיים עירוני 2008'!AO182,א1!$D$10:$D$261,0),6)</f>
        <v>8</v>
      </c>
      <c r="AQ182" s="269">
        <f t="shared" si="70"/>
        <v>0</v>
      </c>
      <c r="AR182" s="269">
        <f t="shared" si="70"/>
        <v>0</v>
      </c>
      <c r="AS182" s="269">
        <f t="shared" si="70"/>
        <v>0</v>
      </c>
      <c r="AT182" s="269">
        <f t="shared" si="70"/>
        <v>0</v>
      </c>
      <c r="AU182" s="269">
        <f t="shared" si="70"/>
        <v>0</v>
      </c>
      <c r="AV182" s="269">
        <f t="shared" si="70"/>
        <v>0</v>
      </c>
      <c r="AW182" s="269">
        <f t="shared" si="70"/>
        <v>0</v>
      </c>
      <c r="AX182" s="269">
        <f t="shared" si="70"/>
        <v>0</v>
      </c>
      <c r="AY182" s="269">
        <f t="shared" si="70"/>
        <v>0</v>
      </c>
      <c r="AZ182" s="269">
        <f t="shared" si="70"/>
        <v>0</v>
      </c>
      <c r="BA182" s="269">
        <f t="shared" si="71"/>
        <v>5440.813000000001</v>
      </c>
      <c r="BB182" s="269">
        <f t="shared" si="71"/>
        <v>6550.0250000000005</v>
      </c>
      <c r="BC182" s="269">
        <f t="shared" si="71"/>
        <v>4915.6259999999984</v>
      </c>
      <c r="BD182" s="269">
        <f t="shared" si="71"/>
        <v>0</v>
      </c>
      <c r="BE182" s="269">
        <f t="shared" si="71"/>
        <v>0</v>
      </c>
      <c r="BF182" s="269">
        <f t="shared" si="71"/>
        <v>5512.484999999996</v>
      </c>
      <c r="BG182" s="269">
        <f t="shared" si="71"/>
        <v>0</v>
      </c>
      <c r="BH182" s="269">
        <f t="shared" si="71"/>
        <v>4187.4940000000015</v>
      </c>
      <c r="BI182" s="269">
        <f t="shared" si="71"/>
        <v>3096.2830000000017</v>
      </c>
      <c r="BJ182" s="269">
        <f t="shared" si="71"/>
        <v>0</v>
      </c>
    </row>
    <row r="183" spans="2:62" s="182" customFormat="1" x14ac:dyDescent="0.2">
      <c r="B183" s="214">
        <v>7300</v>
      </c>
      <c r="C183" s="197" t="s">
        <v>420</v>
      </c>
      <c r="D183" s="189">
        <v>22</v>
      </c>
      <c r="E183" s="189" t="s">
        <v>579</v>
      </c>
      <c r="F183" s="196">
        <v>4790.5730000000012</v>
      </c>
      <c r="G183" s="213">
        <v>-1.2837547038289649</v>
      </c>
      <c r="H183" s="194">
        <v>177</v>
      </c>
      <c r="I183" s="212">
        <v>4</v>
      </c>
      <c r="J183" s="211" t="s">
        <v>419</v>
      </c>
      <c r="K183" s="183"/>
      <c r="P183" s="214">
        <v>2300</v>
      </c>
      <c r="Q183" s="197" t="s">
        <v>218</v>
      </c>
      <c r="R183" s="237">
        <f>INDEX(א1!$C$10:$H$261,MATCH('אזורים סטטיסטיים עירוני 2008'!Q183,א1!$D$10:$D$261,0),6)</f>
        <v>8</v>
      </c>
      <c r="S183" s="275">
        <f t="shared" si="68"/>
        <v>0</v>
      </c>
      <c r="T183" s="212">
        <f t="shared" si="68"/>
        <v>0</v>
      </c>
      <c r="U183" s="274">
        <f t="shared" si="68"/>
        <v>0</v>
      </c>
      <c r="V183" s="275">
        <f t="shared" si="68"/>
        <v>0</v>
      </c>
      <c r="W183" s="212">
        <f t="shared" si="68"/>
        <v>0</v>
      </c>
      <c r="X183" s="274">
        <f t="shared" si="68"/>
        <v>0</v>
      </c>
      <c r="Y183" s="212">
        <f t="shared" si="68"/>
        <v>0</v>
      </c>
      <c r="Z183" s="212">
        <f t="shared" si="68"/>
        <v>0</v>
      </c>
      <c r="AA183" s="212">
        <f t="shared" si="68"/>
        <v>0</v>
      </c>
      <c r="AB183" s="212">
        <f t="shared" si="68"/>
        <v>0</v>
      </c>
      <c r="AC183" s="212">
        <f t="shared" si="69"/>
        <v>0</v>
      </c>
      <c r="AD183" s="212">
        <f t="shared" si="69"/>
        <v>0</v>
      </c>
      <c r="AE183" s="212">
        <f t="shared" si="69"/>
        <v>0</v>
      </c>
      <c r="AF183" s="212">
        <f t="shared" si="69"/>
        <v>1</v>
      </c>
      <c r="AG183" s="212">
        <f t="shared" si="69"/>
        <v>2</v>
      </c>
      <c r="AH183" s="212">
        <f t="shared" si="69"/>
        <v>0</v>
      </c>
      <c r="AI183" s="193">
        <f t="shared" si="69"/>
        <v>0</v>
      </c>
      <c r="AJ183" s="275">
        <f t="shared" si="69"/>
        <v>0</v>
      </c>
      <c r="AK183" s="212">
        <f t="shared" si="69"/>
        <v>0</v>
      </c>
      <c r="AL183" s="274">
        <f t="shared" si="69"/>
        <v>0</v>
      </c>
      <c r="AN183" s="214">
        <v>2300</v>
      </c>
      <c r="AO183" s="197" t="s">
        <v>218</v>
      </c>
      <c r="AP183" s="237">
        <f>INDEX(א1!$C$10:$H$261,MATCH('אזורים סטטיסטיים עירוני 2008'!AO183,א1!$D$10:$D$261,0),6)</f>
        <v>8</v>
      </c>
      <c r="AQ183" s="269">
        <f t="shared" si="70"/>
        <v>0</v>
      </c>
      <c r="AR183" s="269">
        <f t="shared" si="70"/>
        <v>0</v>
      </c>
      <c r="AS183" s="269">
        <f t="shared" si="70"/>
        <v>0</v>
      </c>
      <c r="AT183" s="269">
        <f t="shared" si="70"/>
        <v>0</v>
      </c>
      <c r="AU183" s="269">
        <f t="shared" si="70"/>
        <v>0</v>
      </c>
      <c r="AV183" s="269">
        <f t="shared" si="70"/>
        <v>0</v>
      </c>
      <c r="AW183" s="269">
        <f t="shared" si="70"/>
        <v>0</v>
      </c>
      <c r="AX183" s="269">
        <f t="shared" si="70"/>
        <v>0</v>
      </c>
      <c r="AY183" s="269">
        <f t="shared" si="70"/>
        <v>0</v>
      </c>
      <c r="AZ183" s="269">
        <f t="shared" si="70"/>
        <v>0</v>
      </c>
      <c r="BA183" s="269">
        <f t="shared" si="71"/>
        <v>0</v>
      </c>
      <c r="BB183" s="269">
        <f t="shared" si="71"/>
        <v>0</v>
      </c>
      <c r="BC183" s="269">
        <f t="shared" si="71"/>
        <v>0</v>
      </c>
      <c r="BD183" s="269">
        <f t="shared" si="71"/>
        <v>5709.2340000000004</v>
      </c>
      <c r="BE183" s="269">
        <f t="shared" si="71"/>
        <v>9811.0349999999999</v>
      </c>
      <c r="BF183" s="269">
        <f t="shared" si="71"/>
        <v>0</v>
      </c>
      <c r="BG183" s="269">
        <f t="shared" si="71"/>
        <v>0</v>
      </c>
      <c r="BH183" s="269">
        <f t="shared" si="71"/>
        <v>0</v>
      </c>
      <c r="BI183" s="269">
        <f t="shared" si="71"/>
        <v>0</v>
      </c>
      <c r="BJ183" s="269">
        <f t="shared" si="71"/>
        <v>0</v>
      </c>
    </row>
    <row r="184" spans="2:62" s="182" customFormat="1" x14ac:dyDescent="0.2">
      <c r="B184" s="214">
        <v>8500</v>
      </c>
      <c r="C184" s="197" t="s">
        <v>511</v>
      </c>
      <c r="D184" s="189">
        <v>35</v>
      </c>
      <c r="E184" s="189" t="s">
        <v>184</v>
      </c>
      <c r="F184" s="196">
        <v>3736.2829999999994</v>
      </c>
      <c r="G184" s="213">
        <v>-1.2834845111502071</v>
      </c>
      <c r="H184" s="194">
        <v>178</v>
      </c>
      <c r="I184" s="212">
        <v>4</v>
      </c>
      <c r="J184" s="211" t="s">
        <v>510</v>
      </c>
      <c r="K184" s="183"/>
      <c r="P184" s="214">
        <v>122</v>
      </c>
      <c r="Q184" s="197" t="s">
        <v>280</v>
      </c>
      <c r="R184" s="237">
        <f>INDEX(א1!$C$10:$H$261,MATCH('אזורים סטטיסטיים עירוני 2008'!Q184,א1!$D$10:$D$261,0),6)</f>
        <v>8</v>
      </c>
      <c r="S184" s="275">
        <f t="shared" si="68"/>
        <v>0</v>
      </c>
      <c r="T184" s="212">
        <f t="shared" si="68"/>
        <v>0</v>
      </c>
      <c r="U184" s="274">
        <f t="shared" si="68"/>
        <v>0</v>
      </c>
      <c r="V184" s="275">
        <f t="shared" si="68"/>
        <v>0</v>
      </c>
      <c r="W184" s="212">
        <f t="shared" si="68"/>
        <v>0</v>
      </c>
      <c r="X184" s="274">
        <f t="shared" si="68"/>
        <v>0</v>
      </c>
      <c r="Y184" s="212">
        <f t="shared" si="68"/>
        <v>0</v>
      </c>
      <c r="Z184" s="212">
        <f t="shared" si="68"/>
        <v>0</v>
      </c>
      <c r="AA184" s="212">
        <f t="shared" si="68"/>
        <v>0</v>
      </c>
      <c r="AB184" s="212">
        <f t="shared" si="68"/>
        <v>0</v>
      </c>
      <c r="AC184" s="212">
        <f t="shared" si="69"/>
        <v>0</v>
      </c>
      <c r="AD184" s="212">
        <f t="shared" si="69"/>
        <v>0</v>
      </c>
      <c r="AE184" s="212">
        <f t="shared" si="69"/>
        <v>0</v>
      </c>
      <c r="AF184" s="212">
        <f t="shared" si="69"/>
        <v>1</v>
      </c>
      <c r="AG184" s="212">
        <f t="shared" si="69"/>
        <v>0</v>
      </c>
      <c r="AH184" s="212">
        <f t="shared" si="69"/>
        <v>0</v>
      </c>
      <c r="AI184" s="193">
        <f t="shared" si="69"/>
        <v>0</v>
      </c>
      <c r="AJ184" s="275">
        <f t="shared" si="69"/>
        <v>0</v>
      </c>
      <c r="AK184" s="212">
        <f t="shared" si="69"/>
        <v>0</v>
      </c>
      <c r="AL184" s="274">
        <f t="shared" si="69"/>
        <v>0</v>
      </c>
      <c r="AN184" s="214">
        <v>122</v>
      </c>
      <c r="AO184" s="197" t="s">
        <v>280</v>
      </c>
      <c r="AP184" s="237">
        <f>INDEX(א1!$C$10:$H$261,MATCH('אזורים סטטיסטיים עירוני 2008'!AO184,א1!$D$10:$D$261,0),6)</f>
        <v>8</v>
      </c>
      <c r="AQ184" s="269">
        <f t="shared" si="70"/>
        <v>0</v>
      </c>
      <c r="AR184" s="269">
        <f t="shared" si="70"/>
        <v>0</v>
      </c>
      <c r="AS184" s="269">
        <f t="shared" si="70"/>
        <v>0</v>
      </c>
      <c r="AT184" s="269">
        <f t="shared" si="70"/>
        <v>0</v>
      </c>
      <c r="AU184" s="269">
        <f t="shared" si="70"/>
        <v>0</v>
      </c>
      <c r="AV184" s="269">
        <f t="shared" si="70"/>
        <v>0</v>
      </c>
      <c r="AW184" s="269">
        <f t="shared" si="70"/>
        <v>0</v>
      </c>
      <c r="AX184" s="269">
        <f t="shared" si="70"/>
        <v>0</v>
      </c>
      <c r="AY184" s="269">
        <f t="shared" si="70"/>
        <v>0</v>
      </c>
      <c r="AZ184" s="269">
        <f t="shared" si="70"/>
        <v>0</v>
      </c>
      <c r="BA184" s="269">
        <f t="shared" si="71"/>
        <v>0</v>
      </c>
      <c r="BB184" s="269">
        <f t="shared" si="71"/>
        <v>0</v>
      </c>
      <c r="BC184" s="269">
        <f t="shared" si="71"/>
        <v>0</v>
      </c>
      <c r="BD184" s="269">
        <f t="shared" si="71"/>
        <v>6155.0149999999994</v>
      </c>
      <c r="BE184" s="269">
        <f t="shared" si="71"/>
        <v>0</v>
      </c>
      <c r="BF184" s="269">
        <f t="shared" si="71"/>
        <v>0</v>
      </c>
      <c r="BG184" s="269">
        <f t="shared" si="71"/>
        <v>0</v>
      </c>
      <c r="BH184" s="269">
        <f t="shared" si="71"/>
        <v>0</v>
      </c>
      <c r="BI184" s="269">
        <f t="shared" si="71"/>
        <v>0</v>
      </c>
      <c r="BJ184" s="269">
        <f t="shared" si="71"/>
        <v>0</v>
      </c>
    </row>
    <row r="185" spans="2:62" s="182" customFormat="1" x14ac:dyDescent="0.2">
      <c r="B185" s="214">
        <v>3660</v>
      </c>
      <c r="C185" s="197" t="s">
        <v>795</v>
      </c>
      <c r="D185" s="189">
        <v>1</v>
      </c>
      <c r="E185" s="189" t="s">
        <v>18</v>
      </c>
      <c r="F185" s="196">
        <v>2809.8939999999998</v>
      </c>
      <c r="G185" s="213">
        <v>-1.2827703489819404</v>
      </c>
      <c r="H185" s="194">
        <v>179</v>
      </c>
      <c r="I185" s="212">
        <v>4</v>
      </c>
      <c r="J185" s="211" t="s">
        <v>794</v>
      </c>
      <c r="K185" s="183"/>
      <c r="P185" s="214">
        <v>8700</v>
      </c>
      <c r="Q185" s="197" t="s">
        <v>90</v>
      </c>
      <c r="R185" s="237">
        <f>INDEX(א1!$C$10:$H$261,MATCH('אזורים סטטיסטיים עירוני 2008'!Q185,א1!$D$10:$D$261,0),6)</f>
        <v>8</v>
      </c>
      <c r="S185" s="275">
        <f t="shared" si="68"/>
        <v>0</v>
      </c>
      <c r="T185" s="212">
        <f t="shared" si="68"/>
        <v>0</v>
      </c>
      <c r="U185" s="274">
        <f t="shared" si="68"/>
        <v>0</v>
      </c>
      <c r="V185" s="275">
        <f t="shared" si="68"/>
        <v>0</v>
      </c>
      <c r="W185" s="212">
        <f t="shared" si="68"/>
        <v>0</v>
      </c>
      <c r="X185" s="274">
        <f t="shared" si="68"/>
        <v>0</v>
      </c>
      <c r="Y185" s="212">
        <f t="shared" si="68"/>
        <v>0</v>
      </c>
      <c r="Z185" s="212">
        <f t="shared" si="68"/>
        <v>0</v>
      </c>
      <c r="AA185" s="212">
        <f t="shared" si="68"/>
        <v>0</v>
      </c>
      <c r="AB185" s="212">
        <f t="shared" si="68"/>
        <v>1</v>
      </c>
      <c r="AC185" s="212">
        <f t="shared" si="69"/>
        <v>1</v>
      </c>
      <c r="AD185" s="212">
        <f t="shared" si="69"/>
        <v>0</v>
      </c>
      <c r="AE185" s="212">
        <f t="shared" si="69"/>
        <v>1</v>
      </c>
      <c r="AF185" s="212">
        <f t="shared" si="69"/>
        <v>3</v>
      </c>
      <c r="AG185" s="212">
        <f t="shared" si="69"/>
        <v>3</v>
      </c>
      <c r="AH185" s="212">
        <f t="shared" si="69"/>
        <v>6</v>
      </c>
      <c r="AI185" s="193">
        <f t="shared" si="69"/>
        <v>5</v>
      </c>
      <c r="AJ185" s="275">
        <f t="shared" si="69"/>
        <v>2</v>
      </c>
      <c r="AK185" s="212">
        <f t="shared" si="69"/>
        <v>0</v>
      </c>
      <c r="AL185" s="274">
        <f t="shared" si="69"/>
        <v>0</v>
      </c>
      <c r="AN185" s="214">
        <v>8700</v>
      </c>
      <c r="AO185" s="197" t="s">
        <v>90</v>
      </c>
      <c r="AP185" s="237">
        <f>INDEX(א1!$C$10:$H$261,MATCH('אזורים סטטיסטיים עירוני 2008'!AO185,א1!$D$10:$D$261,0),6)</f>
        <v>8</v>
      </c>
      <c r="AQ185" s="269">
        <f t="shared" si="70"/>
        <v>0</v>
      </c>
      <c r="AR185" s="269">
        <f t="shared" si="70"/>
        <v>0</v>
      </c>
      <c r="AS185" s="269">
        <f t="shared" si="70"/>
        <v>0</v>
      </c>
      <c r="AT185" s="269">
        <f t="shared" si="70"/>
        <v>0</v>
      </c>
      <c r="AU185" s="269">
        <f t="shared" si="70"/>
        <v>0</v>
      </c>
      <c r="AV185" s="269">
        <f t="shared" si="70"/>
        <v>0</v>
      </c>
      <c r="AW185" s="269">
        <f t="shared" si="70"/>
        <v>0</v>
      </c>
      <c r="AX185" s="269">
        <f t="shared" si="70"/>
        <v>0</v>
      </c>
      <c r="AY185" s="269">
        <f t="shared" si="70"/>
        <v>0</v>
      </c>
      <c r="AZ185" s="269">
        <f t="shared" si="70"/>
        <v>2867.7850000000012</v>
      </c>
      <c r="BA185" s="269">
        <f t="shared" si="71"/>
        <v>2814.8469999999993</v>
      </c>
      <c r="BB185" s="269">
        <f t="shared" si="71"/>
        <v>0</v>
      </c>
      <c r="BC185" s="269">
        <f t="shared" si="71"/>
        <v>3056.2270000000017</v>
      </c>
      <c r="BD185" s="269">
        <f t="shared" si="71"/>
        <v>9583.8539999999994</v>
      </c>
      <c r="BE185" s="269">
        <f t="shared" si="71"/>
        <v>9199.5079999999998</v>
      </c>
      <c r="BF185" s="269">
        <f t="shared" si="71"/>
        <v>15854.049000000003</v>
      </c>
      <c r="BG185" s="269">
        <f t="shared" si="71"/>
        <v>17759.189000000006</v>
      </c>
      <c r="BH185" s="269">
        <f t="shared" si="71"/>
        <v>5422.7500000000009</v>
      </c>
      <c r="BI185" s="269">
        <f t="shared" si="71"/>
        <v>0</v>
      </c>
      <c r="BJ185" s="269">
        <f t="shared" si="71"/>
        <v>0</v>
      </c>
    </row>
    <row r="186" spans="2:62" s="182" customFormat="1" x14ac:dyDescent="0.2">
      <c r="B186" s="214">
        <v>517</v>
      </c>
      <c r="C186" s="197" t="s">
        <v>793</v>
      </c>
      <c r="D186" s="189">
        <v>1</v>
      </c>
      <c r="E186" s="189" t="s">
        <v>18</v>
      </c>
      <c r="F186" s="196">
        <v>3396.6280000000006</v>
      </c>
      <c r="G186" s="213">
        <v>-1.2822082025430819</v>
      </c>
      <c r="H186" s="194">
        <v>180</v>
      </c>
      <c r="I186" s="212">
        <v>4</v>
      </c>
      <c r="J186" s="211" t="s">
        <v>792</v>
      </c>
      <c r="K186" s="183"/>
      <c r="P186" s="214">
        <v>1304</v>
      </c>
      <c r="Q186" s="197" t="s">
        <v>188</v>
      </c>
      <c r="R186" s="237">
        <f>INDEX(א1!$C$10:$H$261,MATCH('אזורים סטטיסטיים עירוני 2008'!Q186,א1!$D$10:$D$261,0),6)</f>
        <v>8</v>
      </c>
      <c r="S186" s="275">
        <f t="shared" ref="S186:AB195" si="72">COUNTIFS($I$7:$I$1622,S$5,$B$7:$B$1622,$P186)</f>
        <v>0</v>
      </c>
      <c r="T186" s="212">
        <f t="shared" si="72"/>
        <v>0</v>
      </c>
      <c r="U186" s="274">
        <f t="shared" si="72"/>
        <v>0</v>
      </c>
      <c r="V186" s="275">
        <f t="shared" si="72"/>
        <v>0</v>
      </c>
      <c r="W186" s="212">
        <f t="shared" si="72"/>
        <v>0</v>
      </c>
      <c r="X186" s="274">
        <f t="shared" si="72"/>
        <v>0</v>
      </c>
      <c r="Y186" s="212">
        <f t="shared" si="72"/>
        <v>0</v>
      </c>
      <c r="Z186" s="212">
        <f t="shared" si="72"/>
        <v>0</v>
      </c>
      <c r="AA186" s="212">
        <f t="shared" si="72"/>
        <v>0</v>
      </c>
      <c r="AB186" s="212">
        <f t="shared" si="72"/>
        <v>0</v>
      </c>
      <c r="AC186" s="212">
        <f t="shared" ref="AC186:AL195" si="73">COUNTIFS($I$7:$I$1622,AC$5,$B$7:$B$1622,$P186)</f>
        <v>0</v>
      </c>
      <c r="AD186" s="212">
        <f t="shared" si="73"/>
        <v>0</v>
      </c>
      <c r="AE186" s="212">
        <f t="shared" si="73"/>
        <v>0</v>
      </c>
      <c r="AF186" s="212">
        <f t="shared" si="73"/>
        <v>0</v>
      </c>
      <c r="AG186" s="212">
        <f t="shared" si="73"/>
        <v>1</v>
      </c>
      <c r="AH186" s="212">
        <f t="shared" si="73"/>
        <v>3</v>
      </c>
      <c r="AI186" s="193">
        <f t="shared" si="73"/>
        <v>0</v>
      </c>
      <c r="AJ186" s="275">
        <f t="shared" si="73"/>
        <v>0</v>
      </c>
      <c r="AK186" s="212">
        <f t="shared" si="73"/>
        <v>0</v>
      </c>
      <c r="AL186" s="274">
        <f t="shared" si="73"/>
        <v>0</v>
      </c>
      <c r="AN186" s="214">
        <v>1304</v>
      </c>
      <c r="AO186" s="197" t="s">
        <v>188</v>
      </c>
      <c r="AP186" s="237">
        <f>INDEX(א1!$C$10:$H$261,MATCH('אזורים סטטיסטיים עירוני 2008'!AO186,א1!$D$10:$D$261,0),6)</f>
        <v>8</v>
      </c>
      <c r="AQ186" s="269">
        <f t="shared" ref="AQ186:AZ195" si="74">SUMIFS($F$7:$F$1622,$I$7:$I$1622,AQ$5,$B$7:$B$1622,$P186)</f>
        <v>0</v>
      </c>
      <c r="AR186" s="269">
        <f t="shared" si="74"/>
        <v>0</v>
      </c>
      <c r="AS186" s="269">
        <f t="shared" si="74"/>
        <v>0</v>
      </c>
      <c r="AT186" s="269">
        <f t="shared" si="74"/>
        <v>0</v>
      </c>
      <c r="AU186" s="269">
        <f t="shared" si="74"/>
        <v>0</v>
      </c>
      <c r="AV186" s="269">
        <f t="shared" si="74"/>
        <v>0</v>
      </c>
      <c r="AW186" s="269">
        <f t="shared" si="74"/>
        <v>0</v>
      </c>
      <c r="AX186" s="269">
        <f t="shared" si="74"/>
        <v>0</v>
      </c>
      <c r="AY186" s="269">
        <f t="shared" si="74"/>
        <v>0</v>
      </c>
      <c r="AZ186" s="269">
        <f t="shared" si="74"/>
        <v>0</v>
      </c>
      <c r="BA186" s="269">
        <f t="shared" ref="BA186:BJ195" si="75">SUMIFS($F$7:$F$1622,$I$7:$I$1622,BA$5,$B$7:$B$1622,$P186)</f>
        <v>0</v>
      </c>
      <c r="BB186" s="269">
        <f t="shared" si="75"/>
        <v>0</v>
      </c>
      <c r="BC186" s="269">
        <f t="shared" si="75"/>
        <v>0</v>
      </c>
      <c r="BD186" s="269">
        <f t="shared" si="75"/>
        <v>0</v>
      </c>
      <c r="BE186" s="269">
        <f t="shared" si="75"/>
        <v>4978.7869999999994</v>
      </c>
      <c r="BF186" s="269">
        <f t="shared" si="75"/>
        <v>12909.240000000002</v>
      </c>
      <c r="BG186" s="269">
        <f t="shared" si="75"/>
        <v>0</v>
      </c>
      <c r="BH186" s="269">
        <f t="shared" si="75"/>
        <v>0</v>
      </c>
      <c r="BI186" s="269">
        <f t="shared" si="75"/>
        <v>0</v>
      </c>
      <c r="BJ186" s="269">
        <f t="shared" si="75"/>
        <v>0</v>
      </c>
    </row>
    <row r="187" spans="2:62" s="182" customFormat="1" x14ac:dyDescent="0.2">
      <c r="B187" s="214">
        <v>7300</v>
      </c>
      <c r="C187" s="197" t="s">
        <v>420</v>
      </c>
      <c r="D187" s="189">
        <v>12</v>
      </c>
      <c r="E187" s="189" t="s">
        <v>121</v>
      </c>
      <c r="F187" s="196">
        <v>6203.98</v>
      </c>
      <c r="G187" s="213">
        <v>-1.2785823098148237</v>
      </c>
      <c r="H187" s="194">
        <v>181</v>
      </c>
      <c r="I187" s="212">
        <v>4</v>
      </c>
      <c r="J187" s="211" t="s">
        <v>419</v>
      </c>
      <c r="K187" s="183"/>
      <c r="P187" s="214">
        <v>5000</v>
      </c>
      <c r="Q187" s="197" t="s">
        <v>25</v>
      </c>
      <c r="R187" s="237">
        <f>INDEX(א1!$C$10:$H$261,MATCH('אזורים סטטיסטיים עירוני 2008'!Q187,א1!$D$10:$D$261,0),6)</f>
        <v>8</v>
      </c>
      <c r="S187" s="275">
        <f t="shared" si="72"/>
        <v>0</v>
      </c>
      <c r="T187" s="212">
        <f t="shared" si="72"/>
        <v>0</v>
      </c>
      <c r="U187" s="274">
        <f t="shared" si="72"/>
        <v>0</v>
      </c>
      <c r="V187" s="275">
        <f t="shared" si="72"/>
        <v>1</v>
      </c>
      <c r="W187" s="212">
        <f t="shared" si="72"/>
        <v>1</v>
      </c>
      <c r="X187" s="274">
        <f t="shared" si="72"/>
        <v>4</v>
      </c>
      <c r="Y187" s="212">
        <f t="shared" si="72"/>
        <v>10</v>
      </c>
      <c r="Z187" s="212">
        <f t="shared" si="72"/>
        <v>5</v>
      </c>
      <c r="AA187" s="212">
        <f t="shared" si="72"/>
        <v>3</v>
      </c>
      <c r="AB187" s="212">
        <f t="shared" si="72"/>
        <v>5</v>
      </c>
      <c r="AC187" s="212">
        <f t="shared" si="73"/>
        <v>3</v>
      </c>
      <c r="AD187" s="212">
        <f t="shared" si="73"/>
        <v>8</v>
      </c>
      <c r="AE187" s="212">
        <f t="shared" si="73"/>
        <v>11</v>
      </c>
      <c r="AF187" s="212">
        <f t="shared" si="73"/>
        <v>11</v>
      </c>
      <c r="AG187" s="212">
        <f t="shared" si="73"/>
        <v>13</v>
      </c>
      <c r="AH187" s="212">
        <f t="shared" si="73"/>
        <v>7</v>
      </c>
      <c r="AI187" s="193">
        <f t="shared" si="73"/>
        <v>17</v>
      </c>
      <c r="AJ187" s="275">
        <f t="shared" si="73"/>
        <v>8</v>
      </c>
      <c r="AK187" s="212">
        <f t="shared" si="73"/>
        <v>9</v>
      </c>
      <c r="AL187" s="274">
        <f t="shared" si="73"/>
        <v>1</v>
      </c>
      <c r="AN187" s="214">
        <v>5000</v>
      </c>
      <c r="AO187" s="197" t="s">
        <v>25</v>
      </c>
      <c r="AP187" s="237">
        <f>INDEX(א1!$C$10:$H$261,MATCH('אזורים סטטיסטיים עירוני 2008'!AO187,א1!$D$10:$D$261,0),6)</f>
        <v>8</v>
      </c>
      <c r="AQ187" s="269">
        <f t="shared" si="74"/>
        <v>0</v>
      </c>
      <c r="AR187" s="269">
        <f t="shared" si="74"/>
        <v>0</v>
      </c>
      <c r="AS187" s="269">
        <f t="shared" si="74"/>
        <v>0</v>
      </c>
      <c r="AT187" s="269">
        <f t="shared" si="74"/>
        <v>1442.6059999999998</v>
      </c>
      <c r="AU187" s="269">
        <f t="shared" si="74"/>
        <v>3466.9590000000021</v>
      </c>
      <c r="AV187" s="269">
        <f t="shared" si="74"/>
        <v>13928.581000000004</v>
      </c>
      <c r="AW187" s="269">
        <f t="shared" si="74"/>
        <v>32639.264999999989</v>
      </c>
      <c r="AX187" s="269">
        <f t="shared" si="74"/>
        <v>16671.122000000003</v>
      </c>
      <c r="AY187" s="269">
        <f t="shared" si="74"/>
        <v>11706.664000000001</v>
      </c>
      <c r="AZ187" s="269">
        <f t="shared" si="74"/>
        <v>17792.527000000002</v>
      </c>
      <c r="BA187" s="269">
        <f t="shared" si="75"/>
        <v>10044.899999999998</v>
      </c>
      <c r="BB187" s="269">
        <f t="shared" si="75"/>
        <v>32284.441999999999</v>
      </c>
      <c r="BC187" s="269">
        <f t="shared" si="75"/>
        <v>32727.107</v>
      </c>
      <c r="BD187" s="269">
        <f t="shared" si="75"/>
        <v>36277.922999999988</v>
      </c>
      <c r="BE187" s="269">
        <f t="shared" si="75"/>
        <v>39760.296999999991</v>
      </c>
      <c r="BF187" s="269">
        <f t="shared" si="75"/>
        <v>24053.004999999997</v>
      </c>
      <c r="BG187" s="269">
        <f t="shared" si="75"/>
        <v>61143.985000000001</v>
      </c>
      <c r="BH187" s="269">
        <f t="shared" si="75"/>
        <v>25438.145000000004</v>
      </c>
      <c r="BI187" s="269">
        <f t="shared" si="75"/>
        <v>31206.090999999997</v>
      </c>
      <c r="BJ187" s="269">
        <f t="shared" si="75"/>
        <v>4789.9309999999987</v>
      </c>
    </row>
    <row r="188" spans="2:62" s="182" customFormat="1" x14ac:dyDescent="0.2">
      <c r="B188" s="238">
        <v>473</v>
      </c>
      <c r="C188" s="237" t="s">
        <v>715</v>
      </c>
      <c r="D188" s="189">
        <v>2</v>
      </c>
      <c r="E188" s="236" t="s">
        <v>84</v>
      </c>
      <c r="F188" s="235">
        <v>3674.7559999999999</v>
      </c>
      <c r="G188" s="234">
        <v>-1.2780162560529107</v>
      </c>
      <c r="H188" s="233">
        <v>182</v>
      </c>
      <c r="I188" s="232">
        <v>4</v>
      </c>
      <c r="J188" s="231" t="s">
        <v>714</v>
      </c>
      <c r="K188" s="183"/>
      <c r="P188" s="214">
        <v>3769</v>
      </c>
      <c r="Q188" s="197" t="s">
        <v>94</v>
      </c>
      <c r="R188" s="237">
        <f>INDEX(א1!$C$10:$H$261,MATCH('אזורים סטטיסטיים עירוני 2008'!Q188,א1!$D$10:$D$261,0),6)</f>
        <v>9</v>
      </c>
      <c r="S188" s="275">
        <f t="shared" si="72"/>
        <v>0</v>
      </c>
      <c r="T188" s="212">
        <f t="shared" si="72"/>
        <v>0</v>
      </c>
      <c r="U188" s="274">
        <f t="shared" si="72"/>
        <v>0</v>
      </c>
      <c r="V188" s="275">
        <f t="shared" si="72"/>
        <v>0</v>
      </c>
      <c r="W188" s="212">
        <f t="shared" si="72"/>
        <v>0</v>
      </c>
      <c r="X188" s="274">
        <f t="shared" si="72"/>
        <v>0</v>
      </c>
      <c r="Y188" s="212">
        <f t="shared" si="72"/>
        <v>0</v>
      </c>
      <c r="Z188" s="212">
        <f t="shared" si="72"/>
        <v>0</v>
      </c>
      <c r="AA188" s="212">
        <f t="shared" si="72"/>
        <v>0</v>
      </c>
      <c r="AB188" s="212">
        <f t="shared" si="72"/>
        <v>0</v>
      </c>
      <c r="AC188" s="212">
        <f t="shared" si="73"/>
        <v>0</v>
      </c>
      <c r="AD188" s="212">
        <f t="shared" si="73"/>
        <v>0</v>
      </c>
      <c r="AE188" s="212">
        <f t="shared" si="73"/>
        <v>0</v>
      </c>
      <c r="AF188" s="212">
        <f t="shared" si="73"/>
        <v>0</v>
      </c>
      <c r="AG188" s="212">
        <f t="shared" si="73"/>
        <v>0</v>
      </c>
      <c r="AH188" s="212">
        <f t="shared" si="73"/>
        <v>0</v>
      </c>
      <c r="AI188" s="193">
        <f t="shared" si="73"/>
        <v>0</v>
      </c>
      <c r="AJ188" s="275">
        <f t="shared" si="73"/>
        <v>1</v>
      </c>
      <c r="AK188" s="212">
        <f t="shared" si="73"/>
        <v>0</v>
      </c>
      <c r="AL188" s="274">
        <f t="shared" si="73"/>
        <v>0</v>
      </c>
      <c r="AN188" s="214">
        <v>3769</v>
      </c>
      <c r="AO188" s="197" t="s">
        <v>94</v>
      </c>
      <c r="AP188" s="237">
        <f>INDEX(א1!$C$10:$H$261,MATCH('אזורים סטטיסטיים עירוני 2008'!AO188,א1!$D$10:$D$261,0),6)</f>
        <v>9</v>
      </c>
      <c r="AQ188" s="269">
        <f t="shared" si="74"/>
        <v>0</v>
      </c>
      <c r="AR188" s="269">
        <f t="shared" si="74"/>
        <v>0</v>
      </c>
      <c r="AS188" s="269">
        <f t="shared" si="74"/>
        <v>0</v>
      </c>
      <c r="AT188" s="269">
        <f t="shared" si="74"/>
        <v>0</v>
      </c>
      <c r="AU188" s="269">
        <f t="shared" si="74"/>
        <v>0</v>
      </c>
      <c r="AV188" s="269">
        <f t="shared" si="74"/>
        <v>0</v>
      </c>
      <c r="AW188" s="269">
        <f t="shared" si="74"/>
        <v>0</v>
      </c>
      <c r="AX188" s="269">
        <f t="shared" si="74"/>
        <v>0</v>
      </c>
      <c r="AY188" s="269">
        <f t="shared" si="74"/>
        <v>0</v>
      </c>
      <c r="AZ188" s="269">
        <f t="shared" si="74"/>
        <v>0</v>
      </c>
      <c r="BA188" s="269">
        <f t="shared" si="75"/>
        <v>0</v>
      </c>
      <c r="BB188" s="269">
        <f t="shared" si="75"/>
        <v>0</v>
      </c>
      <c r="BC188" s="269">
        <f t="shared" si="75"/>
        <v>0</v>
      </c>
      <c r="BD188" s="269">
        <f t="shared" si="75"/>
        <v>0</v>
      </c>
      <c r="BE188" s="269">
        <f t="shared" si="75"/>
        <v>0</v>
      </c>
      <c r="BF188" s="269">
        <f t="shared" si="75"/>
        <v>0</v>
      </c>
      <c r="BG188" s="269">
        <f t="shared" si="75"/>
        <v>0</v>
      </c>
      <c r="BH188" s="269">
        <f t="shared" si="75"/>
        <v>2903.7409999999995</v>
      </c>
      <c r="BI188" s="269">
        <f t="shared" si="75"/>
        <v>0</v>
      </c>
      <c r="BJ188" s="269">
        <f t="shared" si="75"/>
        <v>0</v>
      </c>
    </row>
    <row r="189" spans="2:62" s="182" customFormat="1" x14ac:dyDescent="0.2">
      <c r="B189" s="238">
        <v>6100</v>
      </c>
      <c r="C189" s="237" t="s">
        <v>459</v>
      </c>
      <c r="D189" s="189">
        <v>115</v>
      </c>
      <c r="E189" s="236" t="s">
        <v>32</v>
      </c>
      <c r="F189" s="235">
        <v>4526.7459999999974</v>
      </c>
      <c r="G189" s="234">
        <v>-1.2754520062744898</v>
      </c>
      <c r="H189" s="233">
        <v>183</v>
      </c>
      <c r="I189" s="232">
        <v>4</v>
      </c>
      <c r="J189" s="231" t="s">
        <v>458</v>
      </c>
      <c r="K189" s="183"/>
      <c r="P189" s="214">
        <v>1224</v>
      </c>
      <c r="Q189" s="197" t="s">
        <v>72</v>
      </c>
      <c r="R189" s="237">
        <f>INDEX(א1!$C$10:$H$261,MATCH('אזורים סטטיסטיים עירוני 2008'!Q189,א1!$D$10:$D$261,0),6)</f>
        <v>9</v>
      </c>
      <c r="S189" s="275">
        <f t="shared" si="72"/>
        <v>0</v>
      </c>
      <c r="T189" s="212">
        <f t="shared" si="72"/>
        <v>0</v>
      </c>
      <c r="U189" s="274">
        <f t="shared" si="72"/>
        <v>0</v>
      </c>
      <c r="V189" s="275">
        <f t="shared" si="72"/>
        <v>0</v>
      </c>
      <c r="W189" s="212">
        <f t="shared" si="72"/>
        <v>0</v>
      </c>
      <c r="X189" s="274">
        <f t="shared" si="72"/>
        <v>0</v>
      </c>
      <c r="Y189" s="212">
        <f t="shared" si="72"/>
        <v>0</v>
      </c>
      <c r="Z189" s="212">
        <f t="shared" si="72"/>
        <v>0</v>
      </c>
      <c r="AA189" s="212">
        <f t="shared" si="72"/>
        <v>0</v>
      </c>
      <c r="AB189" s="212">
        <f t="shared" si="72"/>
        <v>0</v>
      </c>
      <c r="AC189" s="212">
        <f t="shared" si="73"/>
        <v>0</v>
      </c>
      <c r="AD189" s="212">
        <f t="shared" si="73"/>
        <v>0</v>
      </c>
      <c r="AE189" s="212">
        <f t="shared" si="73"/>
        <v>0</v>
      </c>
      <c r="AF189" s="212">
        <f t="shared" si="73"/>
        <v>1</v>
      </c>
      <c r="AG189" s="212">
        <f t="shared" si="73"/>
        <v>1</v>
      </c>
      <c r="AH189" s="212">
        <f t="shared" si="73"/>
        <v>0</v>
      </c>
      <c r="AI189" s="193">
        <f t="shared" si="73"/>
        <v>0</v>
      </c>
      <c r="AJ189" s="275">
        <f t="shared" si="73"/>
        <v>1</v>
      </c>
      <c r="AK189" s="212">
        <f t="shared" si="73"/>
        <v>0</v>
      </c>
      <c r="AL189" s="274">
        <f t="shared" si="73"/>
        <v>0</v>
      </c>
      <c r="AN189" s="214">
        <v>1224</v>
      </c>
      <c r="AO189" s="197" t="s">
        <v>72</v>
      </c>
      <c r="AP189" s="237">
        <f>INDEX(א1!$C$10:$H$261,MATCH('אזורים סטטיסטיים עירוני 2008'!AO189,א1!$D$10:$D$261,0),6)</f>
        <v>9</v>
      </c>
      <c r="AQ189" s="269">
        <f t="shared" si="74"/>
        <v>0</v>
      </c>
      <c r="AR189" s="269">
        <f t="shared" si="74"/>
        <v>0</v>
      </c>
      <c r="AS189" s="269">
        <f t="shared" si="74"/>
        <v>0</v>
      </c>
      <c r="AT189" s="269">
        <f t="shared" si="74"/>
        <v>0</v>
      </c>
      <c r="AU189" s="269">
        <f t="shared" si="74"/>
        <v>0</v>
      </c>
      <c r="AV189" s="269">
        <f t="shared" si="74"/>
        <v>0</v>
      </c>
      <c r="AW189" s="269">
        <f t="shared" si="74"/>
        <v>0</v>
      </c>
      <c r="AX189" s="269">
        <f t="shared" si="74"/>
        <v>0</v>
      </c>
      <c r="AY189" s="269">
        <f t="shared" si="74"/>
        <v>0</v>
      </c>
      <c r="AZ189" s="269">
        <f t="shared" si="74"/>
        <v>0</v>
      </c>
      <c r="BA189" s="269">
        <f t="shared" si="75"/>
        <v>0</v>
      </c>
      <c r="BB189" s="269">
        <f t="shared" si="75"/>
        <v>0</v>
      </c>
      <c r="BC189" s="269">
        <f t="shared" si="75"/>
        <v>0</v>
      </c>
      <c r="BD189" s="269">
        <f t="shared" si="75"/>
        <v>3110.8</v>
      </c>
      <c r="BE189" s="269">
        <f t="shared" si="75"/>
        <v>2212.4290000000001</v>
      </c>
      <c r="BF189" s="269">
        <f t="shared" si="75"/>
        <v>0</v>
      </c>
      <c r="BG189" s="269">
        <f t="shared" si="75"/>
        <v>0</v>
      </c>
      <c r="BH189" s="269">
        <f t="shared" si="75"/>
        <v>4165.4369999999972</v>
      </c>
      <c r="BI189" s="269">
        <f t="shared" si="75"/>
        <v>0</v>
      </c>
      <c r="BJ189" s="269">
        <f t="shared" si="75"/>
        <v>0</v>
      </c>
    </row>
    <row r="190" spans="2:62" s="182" customFormat="1" x14ac:dyDescent="0.2">
      <c r="B190" s="214">
        <v>1161</v>
      </c>
      <c r="C190" s="197" t="s">
        <v>738</v>
      </c>
      <c r="D190" s="189">
        <v>11</v>
      </c>
      <c r="E190" s="189" t="s">
        <v>191</v>
      </c>
      <c r="F190" s="196">
        <v>5816.2960000000012</v>
      </c>
      <c r="G190" s="213">
        <v>-1.2745717902289424</v>
      </c>
      <c r="H190" s="194">
        <v>184</v>
      </c>
      <c r="I190" s="212">
        <v>4</v>
      </c>
      <c r="J190" s="211" t="s">
        <v>737</v>
      </c>
      <c r="K190" s="183"/>
      <c r="P190" s="214">
        <v>1263</v>
      </c>
      <c r="Q190" s="197" t="s">
        <v>171</v>
      </c>
      <c r="R190" s="237">
        <f>INDEX(א1!$C$10:$H$261,MATCH('אזורים סטטיסטיים עירוני 2008'!Q190,א1!$D$10:$D$261,0),6)</f>
        <v>9</v>
      </c>
      <c r="S190" s="275">
        <f t="shared" si="72"/>
        <v>0</v>
      </c>
      <c r="T190" s="212">
        <f t="shared" si="72"/>
        <v>0</v>
      </c>
      <c r="U190" s="274">
        <f t="shared" si="72"/>
        <v>0</v>
      </c>
      <c r="V190" s="275">
        <f t="shared" si="72"/>
        <v>0</v>
      </c>
      <c r="W190" s="212">
        <f t="shared" si="72"/>
        <v>0</v>
      </c>
      <c r="X190" s="274">
        <f t="shared" si="72"/>
        <v>0</v>
      </c>
      <c r="Y190" s="212">
        <f t="shared" si="72"/>
        <v>0</v>
      </c>
      <c r="Z190" s="212">
        <f t="shared" si="72"/>
        <v>0</v>
      </c>
      <c r="AA190" s="212">
        <f t="shared" si="72"/>
        <v>0</v>
      </c>
      <c r="AB190" s="212">
        <f t="shared" si="72"/>
        <v>0</v>
      </c>
      <c r="AC190" s="212">
        <f t="shared" si="73"/>
        <v>0</v>
      </c>
      <c r="AD190" s="212">
        <f t="shared" si="73"/>
        <v>0</v>
      </c>
      <c r="AE190" s="212">
        <f t="shared" si="73"/>
        <v>0</v>
      </c>
      <c r="AF190" s="212">
        <f t="shared" si="73"/>
        <v>0</v>
      </c>
      <c r="AG190" s="212">
        <f t="shared" si="73"/>
        <v>0</v>
      </c>
      <c r="AH190" s="212">
        <f t="shared" si="73"/>
        <v>1</v>
      </c>
      <c r="AI190" s="193">
        <f t="shared" si="73"/>
        <v>0</v>
      </c>
      <c r="AJ190" s="275">
        <f t="shared" si="73"/>
        <v>0</v>
      </c>
      <c r="AK190" s="212">
        <f t="shared" si="73"/>
        <v>0</v>
      </c>
      <c r="AL190" s="274">
        <f t="shared" si="73"/>
        <v>0</v>
      </c>
      <c r="AN190" s="214">
        <v>1263</v>
      </c>
      <c r="AO190" s="197" t="s">
        <v>171</v>
      </c>
      <c r="AP190" s="237">
        <f>INDEX(א1!$C$10:$H$261,MATCH('אזורים סטטיסטיים עירוני 2008'!AO190,א1!$D$10:$D$261,0),6)</f>
        <v>9</v>
      </c>
      <c r="AQ190" s="269">
        <f t="shared" si="74"/>
        <v>0</v>
      </c>
      <c r="AR190" s="269">
        <f t="shared" si="74"/>
        <v>0</v>
      </c>
      <c r="AS190" s="269">
        <f t="shared" si="74"/>
        <v>0</v>
      </c>
      <c r="AT190" s="269">
        <f t="shared" si="74"/>
        <v>0</v>
      </c>
      <c r="AU190" s="269">
        <f t="shared" si="74"/>
        <v>0</v>
      </c>
      <c r="AV190" s="269">
        <f t="shared" si="74"/>
        <v>0</v>
      </c>
      <c r="AW190" s="269">
        <f t="shared" si="74"/>
        <v>0</v>
      </c>
      <c r="AX190" s="269">
        <f t="shared" si="74"/>
        <v>0</v>
      </c>
      <c r="AY190" s="269">
        <f t="shared" si="74"/>
        <v>0</v>
      </c>
      <c r="AZ190" s="269">
        <f t="shared" si="74"/>
        <v>0</v>
      </c>
      <c r="BA190" s="269">
        <f t="shared" si="75"/>
        <v>0</v>
      </c>
      <c r="BB190" s="269">
        <f t="shared" si="75"/>
        <v>0</v>
      </c>
      <c r="BC190" s="269">
        <f t="shared" si="75"/>
        <v>0</v>
      </c>
      <c r="BD190" s="269">
        <f t="shared" si="75"/>
        <v>0</v>
      </c>
      <c r="BE190" s="269">
        <f t="shared" si="75"/>
        <v>0</v>
      </c>
      <c r="BF190" s="269">
        <f t="shared" si="75"/>
        <v>5462.7159999999976</v>
      </c>
      <c r="BG190" s="269">
        <f t="shared" si="75"/>
        <v>0</v>
      </c>
      <c r="BH190" s="269">
        <f t="shared" si="75"/>
        <v>0</v>
      </c>
      <c r="BI190" s="269">
        <f t="shared" si="75"/>
        <v>0</v>
      </c>
      <c r="BJ190" s="269">
        <f t="shared" si="75"/>
        <v>0</v>
      </c>
    </row>
    <row r="191" spans="2:62" s="182" customFormat="1" x14ac:dyDescent="0.2">
      <c r="B191" s="214">
        <v>481</v>
      </c>
      <c r="C191" s="197" t="s">
        <v>740</v>
      </c>
      <c r="D191" s="189">
        <v>5</v>
      </c>
      <c r="E191" s="189" t="s">
        <v>99</v>
      </c>
      <c r="F191" s="196">
        <v>3016.9779999999992</v>
      </c>
      <c r="G191" s="213">
        <v>-1.2736617854506345</v>
      </c>
      <c r="H191" s="194">
        <v>185</v>
      </c>
      <c r="I191" s="212">
        <v>4</v>
      </c>
      <c r="J191" s="211" t="s">
        <v>739</v>
      </c>
      <c r="K191" s="183"/>
      <c r="P191" s="214">
        <v>1271</v>
      </c>
      <c r="Q191" s="197" t="s">
        <v>182</v>
      </c>
      <c r="R191" s="237">
        <f>INDEX(א1!$C$10:$H$261,MATCH('אזורים סטטיסטיים עירוני 2008'!Q191,א1!$D$10:$D$261,0),6)</f>
        <v>9</v>
      </c>
      <c r="S191" s="275">
        <f t="shared" si="72"/>
        <v>0</v>
      </c>
      <c r="T191" s="212">
        <f t="shared" si="72"/>
        <v>0</v>
      </c>
      <c r="U191" s="274">
        <f t="shared" si="72"/>
        <v>0</v>
      </c>
      <c r="V191" s="275">
        <f t="shared" si="72"/>
        <v>0</v>
      </c>
      <c r="W191" s="212">
        <f t="shared" si="72"/>
        <v>0</v>
      </c>
      <c r="X191" s="274">
        <f t="shared" si="72"/>
        <v>0</v>
      </c>
      <c r="Y191" s="212">
        <f t="shared" si="72"/>
        <v>0</v>
      </c>
      <c r="Z191" s="212">
        <f t="shared" si="72"/>
        <v>0</v>
      </c>
      <c r="AA191" s="212">
        <f t="shared" si="72"/>
        <v>0</v>
      </c>
      <c r="AB191" s="212">
        <f t="shared" si="72"/>
        <v>0</v>
      </c>
      <c r="AC191" s="212">
        <f t="shared" si="73"/>
        <v>0</v>
      </c>
      <c r="AD191" s="212">
        <f t="shared" si="73"/>
        <v>0</v>
      </c>
      <c r="AE191" s="212">
        <f t="shared" si="73"/>
        <v>0</v>
      </c>
      <c r="AF191" s="212">
        <f t="shared" si="73"/>
        <v>0</v>
      </c>
      <c r="AG191" s="212">
        <f t="shared" si="73"/>
        <v>0</v>
      </c>
      <c r="AH191" s="212">
        <f t="shared" si="73"/>
        <v>1</v>
      </c>
      <c r="AI191" s="193">
        <f t="shared" si="73"/>
        <v>0</v>
      </c>
      <c r="AJ191" s="275">
        <f t="shared" si="73"/>
        <v>0</v>
      </c>
      <c r="AK191" s="212">
        <f t="shared" si="73"/>
        <v>0</v>
      </c>
      <c r="AL191" s="274">
        <f t="shared" si="73"/>
        <v>0</v>
      </c>
      <c r="AN191" s="214">
        <v>1271</v>
      </c>
      <c r="AO191" s="197" t="s">
        <v>182</v>
      </c>
      <c r="AP191" s="237">
        <f>INDEX(א1!$C$10:$H$261,MATCH('אזורים סטטיסטיים עירוני 2008'!AO191,א1!$D$10:$D$261,0),6)</f>
        <v>9</v>
      </c>
      <c r="AQ191" s="269">
        <f t="shared" si="74"/>
        <v>0</v>
      </c>
      <c r="AR191" s="269">
        <f t="shared" si="74"/>
        <v>0</v>
      </c>
      <c r="AS191" s="269">
        <f t="shared" si="74"/>
        <v>0</v>
      </c>
      <c r="AT191" s="269">
        <f t="shared" si="74"/>
        <v>0</v>
      </c>
      <c r="AU191" s="269">
        <f t="shared" si="74"/>
        <v>0</v>
      </c>
      <c r="AV191" s="269">
        <f t="shared" si="74"/>
        <v>0</v>
      </c>
      <c r="AW191" s="269">
        <f t="shared" si="74"/>
        <v>0</v>
      </c>
      <c r="AX191" s="269">
        <f t="shared" si="74"/>
        <v>0</v>
      </c>
      <c r="AY191" s="269">
        <f t="shared" si="74"/>
        <v>0</v>
      </c>
      <c r="AZ191" s="269">
        <f t="shared" si="74"/>
        <v>0</v>
      </c>
      <c r="BA191" s="269">
        <f t="shared" si="75"/>
        <v>0</v>
      </c>
      <c r="BB191" s="269">
        <f t="shared" si="75"/>
        <v>0</v>
      </c>
      <c r="BC191" s="269">
        <f t="shared" si="75"/>
        <v>0</v>
      </c>
      <c r="BD191" s="269">
        <f t="shared" si="75"/>
        <v>0</v>
      </c>
      <c r="BE191" s="269">
        <f t="shared" si="75"/>
        <v>0</v>
      </c>
      <c r="BF191" s="269">
        <f t="shared" si="75"/>
        <v>5717.1459999999979</v>
      </c>
      <c r="BG191" s="269">
        <f t="shared" si="75"/>
        <v>0</v>
      </c>
      <c r="BH191" s="269">
        <f t="shared" si="75"/>
        <v>0</v>
      </c>
      <c r="BI191" s="269">
        <f t="shared" si="75"/>
        <v>0</v>
      </c>
      <c r="BJ191" s="269">
        <f t="shared" si="75"/>
        <v>0</v>
      </c>
    </row>
    <row r="192" spans="2:62" s="182" customFormat="1" x14ac:dyDescent="0.2">
      <c r="B192" s="214">
        <v>3000</v>
      </c>
      <c r="C192" s="197" t="s">
        <v>660</v>
      </c>
      <c r="D192" s="189">
        <v>2514</v>
      </c>
      <c r="E192" s="189" t="s">
        <v>791</v>
      </c>
      <c r="F192" s="196">
        <v>4641.2079999999987</v>
      </c>
      <c r="G192" s="213">
        <v>-1.2722712782457952</v>
      </c>
      <c r="H192" s="194">
        <v>186</v>
      </c>
      <c r="I192" s="212">
        <v>4</v>
      </c>
      <c r="J192" s="211" t="s">
        <v>658</v>
      </c>
      <c r="K192" s="183"/>
      <c r="P192" s="214">
        <v>1268</v>
      </c>
      <c r="Q192" s="197" t="s">
        <v>142</v>
      </c>
      <c r="R192" s="237">
        <f>INDEX(א1!$C$10:$H$261,MATCH('אזורים סטטיסטיים עירוני 2008'!Q192,א1!$D$10:$D$261,0),6)</f>
        <v>9</v>
      </c>
      <c r="S192" s="275">
        <f t="shared" si="72"/>
        <v>0</v>
      </c>
      <c r="T192" s="212">
        <f t="shared" si="72"/>
        <v>0</v>
      </c>
      <c r="U192" s="274">
        <f t="shared" si="72"/>
        <v>0</v>
      </c>
      <c r="V192" s="275">
        <f t="shared" si="72"/>
        <v>0</v>
      </c>
      <c r="W192" s="212">
        <f t="shared" si="72"/>
        <v>0</v>
      </c>
      <c r="X192" s="274">
        <f t="shared" si="72"/>
        <v>0</v>
      </c>
      <c r="Y192" s="212">
        <f t="shared" si="72"/>
        <v>0</v>
      </c>
      <c r="Z192" s="212">
        <f t="shared" si="72"/>
        <v>0</v>
      </c>
      <c r="AA192" s="212">
        <f t="shared" si="72"/>
        <v>0</v>
      </c>
      <c r="AB192" s="212">
        <f t="shared" si="72"/>
        <v>0</v>
      </c>
      <c r="AC192" s="212">
        <f t="shared" si="73"/>
        <v>0</v>
      </c>
      <c r="AD192" s="212">
        <f t="shared" si="73"/>
        <v>0</v>
      </c>
      <c r="AE192" s="212">
        <f t="shared" si="73"/>
        <v>0</v>
      </c>
      <c r="AF192" s="212">
        <f t="shared" si="73"/>
        <v>0</v>
      </c>
      <c r="AG192" s="212">
        <f t="shared" si="73"/>
        <v>0</v>
      </c>
      <c r="AH192" s="212">
        <f t="shared" si="73"/>
        <v>0</v>
      </c>
      <c r="AI192" s="193">
        <f t="shared" si="73"/>
        <v>1</v>
      </c>
      <c r="AJ192" s="275">
        <f t="shared" si="73"/>
        <v>0</v>
      </c>
      <c r="AK192" s="212">
        <f t="shared" si="73"/>
        <v>0</v>
      </c>
      <c r="AL192" s="274">
        <f t="shared" si="73"/>
        <v>0</v>
      </c>
      <c r="AN192" s="214">
        <v>1268</v>
      </c>
      <c r="AO192" s="197" t="s">
        <v>142</v>
      </c>
      <c r="AP192" s="237">
        <f>INDEX(א1!$C$10:$H$261,MATCH('אזורים סטטיסטיים עירוני 2008'!AO192,א1!$D$10:$D$261,0),6)</f>
        <v>9</v>
      </c>
      <c r="AQ192" s="269">
        <f t="shared" si="74"/>
        <v>0</v>
      </c>
      <c r="AR192" s="269">
        <f t="shared" si="74"/>
        <v>0</v>
      </c>
      <c r="AS192" s="269">
        <f t="shared" si="74"/>
        <v>0</v>
      </c>
      <c r="AT192" s="269">
        <f t="shared" si="74"/>
        <v>0</v>
      </c>
      <c r="AU192" s="269">
        <f t="shared" si="74"/>
        <v>0</v>
      </c>
      <c r="AV192" s="269">
        <f t="shared" si="74"/>
        <v>0</v>
      </c>
      <c r="AW192" s="269">
        <f t="shared" si="74"/>
        <v>0</v>
      </c>
      <c r="AX192" s="269">
        <f t="shared" si="74"/>
        <v>0</v>
      </c>
      <c r="AY192" s="269">
        <f t="shared" si="74"/>
        <v>0</v>
      </c>
      <c r="AZ192" s="269">
        <f t="shared" si="74"/>
        <v>0</v>
      </c>
      <c r="BA192" s="269">
        <f t="shared" si="75"/>
        <v>0</v>
      </c>
      <c r="BB192" s="269">
        <f t="shared" si="75"/>
        <v>0</v>
      </c>
      <c r="BC192" s="269">
        <f t="shared" si="75"/>
        <v>0</v>
      </c>
      <c r="BD192" s="269">
        <f t="shared" si="75"/>
        <v>0</v>
      </c>
      <c r="BE192" s="269">
        <f t="shared" si="75"/>
        <v>0</v>
      </c>
      <c r="BF192" s="269">
        <f t="shared" si="75"/>
        <v>0</v>
      </c>
      <c r="BG192" s="269">
        <f t="shared" si="75"/>
        <v>6060.3319999999976</v>
      </c>
      <c r="BH192" s="269">
        <f t="shared" si="75"/>
        <v>0</v>
      </c>
      <c r="BI192" s="269">
        <f t="shared" si="75"/>
        <v>0</v>
      </c>
      <c r="BJ192" s="269">
        <f t="shared" si="75"/>
        <v>0</v>
      </c>
    </row>
    <row r="193" spans="2:63" s="182" customFormat="1" x14ac:dyDescent="0.2">
      <c r="B193" s="214">
        <v>944</v>
      </c>
      <c r="C193" s="197" t="s">
        <v>790</v>
      </c>
      <c r="D193" s="189">
        <v>1</v>
      </c>
      <c r="E193" s="189" t="s">
        <v>18</v>
      </c>
      <c r="F193" s="196">
        <v>6666.335</v>
      </c>
      <c r="G193" s="213">
        <v>-1.2709899231621089</v>
      </c>
      <c r="H193" s="194">
        <v>187</v>
      </c>
      <c r="I193" s="212">
        <v>4</v>
      </c>
      <c r="J193" s="211" t="s">
        <v>789</v>
      </c>
      <c r="K193" s="183"/>
      <c r="P193" s="214">
        <v>2650</v>
      </c>
      <c r="Q193" s="197" t="s">
        <v>28</v>
      </c>
      <c r="R193" s="237">
        <f>INDEX(א1!$C$10:$H$261,MATCH('אזורים סטטיסטיים עירוני 2008'!Q193,א1!$D$10:$D$261,0),6)</f>
        <v>9</v>
      </c>
      <c r="S193" s="275">
        <f t="shared" si="72"/>
        <v>0</v>
      </c>
      <c r="T193" s="212">
        <f t="shared" si="72"/>
        <v>0</v>
      </c>
      <c r="U193" s="274">
        <f t="shared" si="72"/>
        <v>0</v>
      </c>
      <c r="V193" s="275">
        <f t="shared" si="72"/>
        <v>0</v>
      </c>
      <c r="W193" s="212">
        <f t="shared" si="72"/>
        <v>0</v>
      </c>
      <c r="X193" s="274">
        <f t="shared" si="72"/>
        <v>0</v>
      </c>
      <c r="Y193" s="212">
        <f t="shared" si="72"/>
        <v>0</v>
      </c>
      <c r="Z193" s="212">
        <f t="shared" si="72"/>
        <v>0</v>
      </c>
      <c r="AA193" s="212">
        <f t="shared" si="72"/>
        <v>0</v>
      </c>
      <c r="AB193" s="212">
        <f t="shared" si="72"/>
        <v>0</v>
      </c>
      <c r="AC193" s="212">
        <f t="shared" si="73"/>
        <v>1</v>
      </c>
      <c r="AD193" s="212">
        <f t="shared" si="73"/>
        <v>0</v>
      </c>
      <c r="AE193" s="212">
        <f t="shared" si="73"/>
        <v>1</v>
      </c>
      <c r="AF193" s="212">
        <f t="shared" si="73"/>
        <v>0</v>
      </c>
      <c r="AG193" s="212">
        <f t="shared" si="73"/>
        <v>0</v>
      </c>
      <c r="AH193" s="212">
        <f t="shared" si="73"/>
        <v>1</v>
      </c>
      <c r="AI193" s="193">
        <f t="shared" si="73"/>
        <v>1</v>
      </c>
      <c r="AJ193" s="275">
        <f t="shared" si="73"/>
        <v>3</v>
      </c>
      <c r="AK193" s="212">
        <f t="shared" si="73"/>
        <v>2</v>
      </c>
      <c r="AL193" s="274">
        <f t="shared" si="73"/>
        <v>1</v>
      </c>
      <c r="AN193" s="214">
        <v>2650</v>
      </c>
      <c r="AO193" s="197" t="s">
        <v>28</v>
      </c>
      <c r="AP193" s="237">
        <f>INDEX(א1!$C$10:$H$261,MATCH('אזורים סטטיסטיים עירוני 2008'!AO193,א1!$D$10:$D$261,0),6)</f>
        <v>9</v>
      </c>
      <c r="AQ193" s="269">
        <f t="shared" si="74"/>
        <v>0</v>
      </c>
      <c r="AR193" s="269">
        <f t="shared" si="74"/>
        <v>0</v>
      </c>
      <c r="AS193" s="269">
        <f t="shared" si="74"/>
        <v>0</v>
      </c>
      <c r="AT193" s="269">
        <f t="shared" si="74"/>
        <v>0</v>
      </c>
      <c r="AU193" s="269">
        <f t="shared" si="74"/>
        <v>0</v>
      </c>
      <c r="AV193" s="269">
        <f t="shared" si="74"/>
        <v>0</v>
      </c>
      <c r="AW193" s="269">
        <f t="shared" si="74"/>
        <v>0</v>
      </c>
      <c r="AX193" s="269">
        <f t="shared" si="74"/>
        <v>0</v>
      </c>
      <c r="AY193" s="269">
        <f t="shared" si="74"/>
        <v>0</v>
      </c>
      <c r="AZ193" s="269">
        <f t="shared" si="74"/>
        <v>0</v>
      </c>
      <c r="BA193" s="269">
        <f t="shared" si="75"/>
        <v>4944.6860000000015</v>
      </c>
      <c r="BB193" s="269">
        <f t="shared" si="75"/>
        <v>0</v>
      </c>
      <c r="BC193" s="269">
        <f t="shared" si="75"/>
        <v>4601.7529999999988</v>
      </c>
      <c r="BD193" s="269">
        <f t="shared" si="75"/>
        <v>0</v>
      </c>
      <c r="BE193" s="269">
        <f t="shared" si="75"/>
        <v>0</v>
      </c>
      <c r="BF193" s="269">
        <f t="shared" si="75"/>
        <v>3344.8070000000007</v>
      </c>
      <c r="BG193" s="269">
        <f t="shared" si="75"/>
        <v>4133.4770000000017</v>
      </c>
      <c r="BH193" s="269">
        <f t="shared" si="75"/>
        <v>10149.338</v>
      </c>
      <c r="BI193" s="269">
        <f t="shared" si="75"/>
        <v>8839.1520000000019</v>
      </c>
      <c r="BJ193" s="269">
        <f t="shared" si="75"/>
        <v>2048.8219999999997</v>
      </c>
    </row>
    <row r="194" spans="2:63" s="182" customFormat="1" x14ac:dyDescent="0.2">
      <c r="B194" s="214">
        <v>6100</v>
      </c>
      <c r="C194" s="197" t="s">
        <v>459</v>
      </c>
      <c r="D194" s="189">
        <v>321</v>
      </c>
      <c r="E194" s="189" t="s">
        <v>385</v>
      </c>
      <c r="F194" s="196">
        <v>4415.7569999999996</v>
      </c>
      <c r="G194" s="213">
        <v>-1.2703629081703631</v>
      </c>
      <c r="H194" s="194">
        <v>188</v>
      </c>
      <c r="I194" s="212">
        <v>4</v>
      </c>
      <c r="J194" s="211" t="s">
        <v>458</v>
      </c>
      <c r="K194" s="183"/>
      <c r="P194" s="214">
        <v>154</v>
      </c>
      <c r="Q194" s="197" t="s">
        <v>158</v>
      </c>
      <c r="R194" s="237">
        <f>INDEX(א1!$C$10:$H$261,MATCH('אזורים סטטיסטיים עירוני 2008'!Q194,א1!$D$10:$D$261,0),6)</f>
        <v>9</v>
      </c>
      <c r="S194" s="275">
        <f t="shared" si="72"/>
        <v>0</v>
      </c>
      <c r="T194" s="212">
        <f t="shared" si="72"/>
        <v>0</v>
      </c>
      <c r="U194" s="274">
        <f t="shared" si="72"/>
        <v>0</v>
      </c>
      <c r="V194" s="275">
        <f t="shared" si="72"/>
        <v>0</v>
      </c>
      <c r="W194" s="212">
        <f t="shared" si="72"/>
        <v>0</v>
      </c>
      <c r="X194" s="274">
        <f t="shared" si="72"/>
        <v>0</v>
      </c>
      <c r="Y194" s="212">
        <f t="shared" si="72"/>
        <v>0</v>
      </c>
      <c r="Z194" s="212">
        <f t="shared" si="72"/>
        <v>0</v>
      </c>
      <c r="AA194" s="212">
        <f t="shared" si="72"/>
        <v>0</v>
      </c>
      <c r="AB194" s="212">
        <f t="shared" si="72"/>
        <v>0</v>
      </c>
      <c r="AC194" s="212">
        <f t="shared" si="73"/>
        <v>0</v>
      </c>
      <c r="AD194" s="212">
        <f t="shared" si="73"/>
        <v>0</v>
      </c>
      <c r="AE194" s="212">
        <f t="shared" si="73"/>
        <v>0</v>
      </c>
      <c r="AF194" s="212">
        <f t="shared" si="73"/>
        <v>0</v>
      </c>
      <c r="AG194" s="212">
        <f t="shared" si="73"/>
        <v>0</v>
      </c>
      <c r="AH194" s="212">
        <f t="shared" si="73"/>
        <v>0</v>
      </c>
      <c r="AI194" s="193">
        <f t="shared" si="73"/>
        <v>1</v>
      </c>
      <c r="AJ194" s="275">
        <f t="shared" si="73"/>
        <v>0</v>
      </c>
      <c r="AK194" s="212">
        <f t="shared" si="73"/>
        <v>0</v>
      </c>
      <c r="AL194" s="274">
        <f t="shared" si="73"/>
        <v>0</v>
      </c>
      <c r="AN194" s="214">
        <v>154</v>
      </c>
      <c r="AO194" s="197" t="s">
        <v>158</v>
      </c>
      <c r="AP194" s="237">
        <f>INDEX(א1!$C$10:$H$261,MATCH('אזורים סטטיסטיים עירוני 2008'!AO194,א1!$D$10:$D$261,0),6)</f>
        <v>9</v>
      </c>
      <c r="AQ194" s="269">
        <f t="shared" si="74"/>
        <v>0</v>
      </c>
      <c r="AR194" s="269">
        <f t="shared" si="74"/>
        <v>0</v>
      </c>
      <c r="AS194" s="269">
        <f t="shared" si="74"/>
        <v>0</v>
      </c>
      <c r="AT194" s="269">
        <f t="shared" si="74"/>
        <v>0</v>
      </c>
      <c r="AU194" s="269">
        <f t="shared" si="74"/>
        <v>0</v>
      </c>
      <c r="AV194" s="269">
        <f t="shared" si="74"/>
        <v>0</v>
      </c>
      <c r="AW194" s="269">
        <f t="shared" si="74"/>
        <v>0</v>
      </c>
      <c r="AX194" s="269">
        <f t="shared" si="74"/>
        <v>0</v>
      </c>
      <c r="AY194" s="269">
        <f t="shared" si="74"/>
        <v>0</v>
      </c>
      <c r="AZ194" s="269">
        <f t="shared" si="74"/>
        <v>0</v>
      </c>
      <c r="BA194" s="269">
        <f t="shared" si="75"/>
        <v>0</v>
      </c>
      <c r="BB194" s="269">
        <f t="shared" si="75"/>
        <v>0</v>
      </c>
      <c r="BC194" s="269">
        <f t="shared" si="75"/>
        <v>0</v>
      </c>
      <c r="BD194" s="269">
        <f t="shared" si="75"/>
        <v>0</v>
      </c>
      <c r="BE194" s="269">
        <f t="shared" si="75"/>
        <v>0</v>
      </c>
      <c r="BF194" s="269">
        <f t="shared" si="75"/>
        <v>0</v>
      </c>
      <c r="BG194" s="269">
        <f t="shared" si="75"/>
        <v>9997.39</v>
      </c>
      <c r="BH194" s="269">
        <f t="shared" si="75"/>
        <v>0</v>
      </c>
      <c r="BI194" s="269">
        <f t="shared" si="75"/>
        <v>0</v>
      </c>
      <c r="BJ194" s="269">
        <f t="shared" si="75"/>
        <v>0</v>
      </c>
    </row>
    <row r="195" spans="2:63" s="182" customFormat="1" x14ac:dyDescent="0.2">
      <c r="B195" s="214">
        <v>510</v>
      </c>
      <c r="C195" s="197" t="s">
        <v>788</v>
      </c>
      <c r="D195" s="189">
        <v>1</v>
      </c>
      <c r="E195" s="189" t="s">
        <v>18</v>
      </c>
      <c r="F195" s="196">
        <v>4025.68</v>
      </c>
      <c r="G195" s="213">
        <v>-1.2695173961646824</v>
      </c>
      <c r="H195" s="194">
        <v>189</v>
      </c>
      <c r="I195" s="212">
        <v>4</v>
      </c>
      <c r="J195" s="211" t="s">
        <v>787</v>
      </c>
      <c r="K195" s="183"/>
      <c r="P195" s="214">
        <v>267</v>
      </c>
      <c r="Q195" s="197" t="s">
        <v>31</v>
      </c>
      <c r="R195" s="237">
        <f>INDEX(א1!$C$10:$H$261,MATCH('אזורים סטטיסטיים עירוני 2008'!Q195,א1!$D$10:$D$261,0),6)</f>
        <v>10</v>
      </c>
      <c r="S195" s="275">
        <f t="shared" si="72"/>
        <v>0</v>
      </c>
      <c r="T195" s="212">
        <f t="shared" si="72"/>
        <v>0</v>
      </c>
      <c r="U195" s="274">
        <f t="shared" si="72"/>
        <v>0</v>
      </c>
      <c r="V195" s="275">
        <f t="shared" si="72"/>
        <v>0</v>
      </c>
      <c r="W195" s="212">
        <f t="shared" si="72"/>
        <v>0</v>
      </c>
      <c r="X195" s="274">
        <f t="shared" si="72"/>
        <v>0</v>
      </c>
      <c r="Y195" s="212">
        <f t="shared" si="72"/>
        <v>0</v>
      </c>
      <c r="Z195" s="212">
        <f t="shared" si="72"/>
        <v>0</v>
      </c>
      <c r="AA195" s="212">
        <f t="shared" si="72"/>
        <v>0</v>
      </c>
      <c r="AB195" s="212">
        <f t="shared" si="72"/>
        <v>0</v>
      </c>
      <c r="AC195" s="212">
        <f t="shared" si="73"/>
        <v>0</v>
      </c>
      <c r="AD195" s="212">
        <f t="shared" si="73"/>
        <v>0</v>
      </c>
      <c r="AE195" s="212">
        <f t="shared" si="73"/>
        <v>0</v>
      </c>
      <c r="AF195" s="212">
        <f t="shared" si="73"/>
        <v>0</v>
      </c>
      <c r="AG195" s="212">
        <f t="shared" si="73"/>
        <v>0</v>
      </c>
      <c r="AH195" s="212">
        <f t="shared" si="73"/>
        <v>0</v>
      </c>
      <c r="AI195" s="193">
        <f t="shared" si="73"/>
        <v>0</v>
      </c>
      <c r="AJ195" s="275">
        <f t="shared" si="73"/>
        <v>0</v>
      </c>
      <c r="AK195" s="212">
        <f t="shared" si="73"/>
        <v>1</v>
      </c>
      <c r="AL195" s="274">
        <f t="shared" si="73"/>
        <v>0</v>
      </c>
      <c r="AN195" s="214">
        <v>267</v>
      </c>
      <c r="AO195" s="197" t="s">
        <v>31</v>
      </c>
      <c r="AP195" s="237">
        <f>INDEX(א1!$C$10:$H$261,MATCH('אזורים סטטיסטיים עירוני 2008'!AO195,א1!$D$10:$D$261,0),6)</f>
        <v>10</v>
      </c>
      <c r="AQ195" s="269">
        <f t="shared" si="74"/>
        <v>0</v>
      </c>
      <c r="AR195" s="269">
        <f t="shared" si="74"/>
        <v>0</v>
      </c>
      <c r="AS195" s="269">
        <f t="shared" si="74"/>
        <v>0</v>
      </c>
      <c r="AT195" s="269">
        <f t="shared" si="74"/>
        <v>0</v>
      </c>
      <c r="AU195" s="269">
        <f t="shared" si="74"/>
        <v>0</v>
      </c>
      <c r="AV195" s="269">
        <f t="shared" si="74"/>
        <v>0</v>
      </c>
      <c r="AW195" s="269">
        <f t="shared" si="74"/>
        <v>0</v>
      </c>
      <c r="AX195" s="269">
        <f t="shared" si="74"/>
        <v>0</v>
      </c>
      <c r="AY195" s="269">
        <f t="shared" si="74"/>
        <v>0</v>
      </c>
      <c r="AZ195" s="269">
        <f t="shared" si="74"/>
        <v>0</v>
      </c>
      <c r="BA195" s="269">
        <f t="shared" si="75"/>
        <v>0</v>
      </c>
      <c r="BB195" s="269">
        <f t="shared" si="75"/>
        <v>0</v>
      </c>
      <c r="BC195" s="269">
        <f t="shared" si="75"/>
        <v>0</v>
      </c>
      <c r="BD195" s="269">
        <f t="shared" si="75"/>
        <v>0</v>
      </c>
      <c r="BE195" s="269">
        <f t="shared" si="75"/>
        <v>0</v>
      </c>
      <c r="BF195" s="269">
        <f t="shared" si="75"/>
        <v>0</v>
      </c>
      <c r="BG195" s="269">
        <f t="shared" si="75"/>
        <v>0</v>
      </c>
      <c r="BH195" s="269">
        <f t="shared" si="75"/>
        <v>0</v>
      </c>
      <c r="BI195" s="269">
        <f t="shared" si="75"/>
        <v>1602.683</v>
      </c>
      <c r="BJ195" s="269">
        <f t="shared" si="75"/>
        <v>0</v>
      </c>
    </row>
    <row r="196" spans="2:63" s="182" customFormat="1" x14ac:dyDescent="0.2">
      <c r="B196" s="214">
        <v>6100</v>
      </c>
      <c r="C196" s="197" t="s">
        <v>459</v>
      </c>
      <c r="D196" s="189">
        <v>426</v>
      </c>
      <c r="E196" s="189" t="s">
        <v>357</v>
      </c>
      <c r="F196" s="196">
        <v>4613.9029999999993</v>
      </c>
      <c r="G196" s="213">
        <v>-1.2658144516502594</v>
      </c>
      <c r="H196" s="194">
        <v>190</v>
      </c>
      <c r="I196" s="212">
        <v>4</v>
      </c>
      <c r="J196" s="211" t="s">
        <v>458</v>
      </c>
      <c r="K196" s="183"/>
      <c r="P196" s="214">
        <v>587</v>
      </c>
      <c r="Q196" s="197" t="s">
        <v>19</v>
      </c>
      <c r="R196" s="237">
        <f>INDEX(א1!$C$10:$H$261,MATCH('אזורים סטטיסטיים עירוני 2008'!Q196,א1!$D$10:$D$261,0),6)</f>
        <v>10</v>
      </c>
      <c r="S196" s="275">
        <f t="shared" ref="S196:AB204" si="76">COUNTIFS($I$7:$I$1622,S$5,$B$7:$B$1622,$P196)</f>
        <v>0</v>
      </c>
      <c r="T196" s="212">
        <f t="shared" si="76"/>
        <v>0</v>
      </c>
      <c r="U196" s="274">
        <f t="shared" si="76"/>
        <v>0</v>
      </c>
      <c r="V196" s="275">
        <f t="shared" si="76"/>
        <v>0</v>
      </c>
      <c r="W196" s="212">
        <f t="shared" si="76"/>
        <v>0</v>
      </c>
      <c r="X196" s="274">
        <f t="shared" si="76"/>
        <v>0</v>
      </c>
      <c r="Y196" s="212">
        <f t="shared" si="76"/>
        <v>0</v>
      </c>
      <c r="Z196" s="212">
        <f t="shared" si="76"/>
        <v>0</v>
      </c>
      <c r="AA196" s="212">
        <f t="shared" si="76"/>
        <v>0</v>
      </c>
      <c r="AB196" s="212">
        <f t="shared" si="76"/>
        <v>0</v>
      </c>
      <c r="AC196" s="212">
        <f t="shared" ref="AC196:AL204" si="77">COUNTIFS($I$7:$I$1622,AC$5,$B$7:$B$1622,$P196)</f>
        <v>0</v>
      </c>
      <c r="AD196" s="212">
        <f t="shared" si="77"/>
        <v>0</v>
      </c>
      <c r="AE196" s="212">
        <f t="shared" si="77"/>
        <v>0</v>
      </c>
      <c r="AF196" s="212">
        <f t="shared" si="77"/>
        <v>0</v>
      </c>
      <c r="AG196" s="212">
        <f t="shared" si="77"/>
        <v>0</v>
      </c>
      <c r="AH196" s="212">
        <f t="shared" si="77"/>
        <v>0</v>
      </c>
      <c r="AI196" s="193">
        <f t="shared" si="77"/>
        <v>0</v>
      </c>
      <c r="AJ196" s="275">
        <f t="shared" si="77"/>
        <v>0</v>
      </c>
      <c r="AK196" s="212">
        <f t="shared" si="77"/>
        <v>0</v>
      </c>
      <c r="AL196" s="274">
        <f t="shared" si="77"/>
        <v>1</v>
      </c>
      <c r="AN196" s="214">
        <v>587</v>
      </c>
      <c r="AO196" s="197" t="s">
        <v>19</v>
      </c>
      <c r="AP196" s="237">
        <f>INDEX(א1!$C$10:$H$261,MATCH('אזורים סטטיסטיים עירוני 2008'!AO196,א1!$D$10:$D$261,0),6)</f>
        <v>10</v>
      </c>
      <c r="AQ196" s="269">
        <f t="shared" ref="AQ196:AZ204" si="78">SUMIFS($F$7:$F$1622,$I$7:$I$1622,AQ$5,$B$7:$B$1622,$P196)</f>
        <v>0</v>
      </c>
      <c r="AR196" s="269">
        <f t="shared" si="78"/>
        <v>0</v>
      </c>
      <c r="AS196" s="269">
        <f t="shared" si="78"/>
        <v>0</v>
      </c>
      <c r="AT196" s="269">
        <f t="shared" si="78"/>
        <v>0</v>
      </c>
      <c r="AU196" s="269">
        <f t="shared" si="78"/>
        <v>0</v>
      </c>
      <c r="AV196" s="269">
        <f t="shared" si="78"/>
        <v>0</v>
      </c>
      <c r="AW196" s="269">
        <f t="shared" si="78"/>
        <v>0</v>
      </c>
      <c r="AX196" s="269">
        <f t="shared" si="78"/>
        <v>0</v>
      </c>
      <c r="AY196" s="269">
        <f t="shared" si="78"/>
        <v>0</v>
      </c>
      <c r="AZ196" s="269">
        <f t="shared" si="78"/>
        <v>0</v>
      </c>
      <c r="BA196" s="269">
        <f t="shared" ref="BA196:BJ204" si="79">SUMIFS($F$7:$F$1622,$I$7:$I$1622,BA$5,$B$7:$B$1622,$P196)</f>
        <v>0</v>
      </c>
      <c r="BB196" s="269">
        <f t="shared" si="79"/>
        <v>0</v>
      </c>
      <c r="BC196" s="269">
        <f t="shared" si="79"/>
        <v>0</v>
      </c>
      <c r="BD196" s="269">
        <f t="shared" si="79"/>
        <v>0</v>
      </c>
      <c r="BE196" s="269">
        <f t="shared" si="79"/>
        <v>0</v>
      </c>
      <c r="BF196" s="269">
        <f t="shared" si="79"/>
        <v>0</v>
      </c>
      <c r="BG196" s="269">
        <f t="shared" si="79"/>
        <v>0</v>
      </c>
      <c r="BH196" s="269">
        <f t="shared" si="79"/>
        <v>0</v>
      </c>
      <c r="BI196" s="269">
        <f t="shared" si="79"/>
        <v>0</v>
      </c>
      <c r="BJ196" s="269">
        <f t="shared" si="79"/>
        <v>2969.0489999999991</v>
      </c>
    </row>
    <row r="197" spans="2:63" s="182" customFormat="1" x14ac:dyDescent="0.2">
      <c r="B197" s="214">
        <v>537</v>
      </c>
      <c r="C197" s="197" t="s">
        <v>786</v>
      </c>
      <c r="D197" s="189">
        <v>3</v>
      </c>
      <c r="E197" s="189" t="s">
        <v>87</v>
      </c>
      <c r="F197" s="196">
        <v>2373.208000000001</v>
      </c>
      <c r="G197" s="213">
        <v>-1.2641068224565604</v>
      </c>
      <c r="H197" s="194">
        <v>191</v>
      </c>
      <c r="I197" s="212">
        <v>4</v>
      </c>
      <c r="J197" s="211" t="s">
        <v>785</v>
      </c>
      <c r="K197" s="183"/>
      <c r="P197" s="214">
        <v>666</v>
      </c>
      <c r="Q197" s="197" t="s">
        <v>36</v>
      </c>
      <c r="R197" s="237">
        <f>INDEX(א1!$C$10:$H$261,MATCH('אזורים סטטיסטיים עירוני 2008'!Q197,א1!$D$10:$D$261,0),6)</f>
        <v>10</v>
      </c>
      <c r="S197" s="275">
        <f t="shared" si="76"/>
        <v>0</v>
      </c>
      <c r="T197" s="212">
        <f t="shared" si="76"/>
        <v>0</v>
      </c>
      <c r="U197" s="274">
        <f t="shared" si="76"/>
        <v>0</v>
      </c>
      <c r="V197" s="275">
        <f t="shared" si="76"/>
        <v>0</v>
      </c>
      <c r="W197" s="212">
        <f t="shared" si="76"/>
        <v>0</v>
      </c>
      <c r="X197" s="274">
        <f t="shared" si="76"/>
        <v>0</v>
      </c>
      <c r="Y197" s="212">
        <f t="shared" si="76"/>
        <v>0</v>
      </c>
      <c r="Z197" s="212">
        <f t="shared" si="76"/>
        <v>0</v>
      </c>
      <c r="AA197" s="212">
        <f t="shared" si="76"/>
        <v>0</v>
      </c>
      <c r="AB197" s="212">
        <f t="shared" si="76"/>
        <v>0</v>
      </c>
      <c r="AC197" s="212">
        <f t="shared" si="77"/>
        <v>0</v>
      </c>
      <c r="AD197" s="212">
        <f t="shared" si="77"/>
        <v>0</v>
      </c>
      <c r="AE197" s="212">
        <f t="shared" si="77"/>
        <v>0</v>
      </c>
      <c r="AF197" s="212">
        <f t="shared" si="77"/>
        <v>0</v>
      </c>
      <c r="AG197" s="212">
        <f t="shared" si="77"/>
        <v>0</v>
      </c>
      <c r="AH197" s="212">
        <f t="shared" si="77"/>
        <v>0</v>
      </c>
      <c r="AI197" s="193">
        <f t="shared" si="77"/>
        <v>0</v>
      </c>
      <c r="AJ197" s="275">
        <f t="shared" si="77"/>
        <v>0</v>
      </c>
      <c r="AK197" s="212">
        <f t="shared" si="77"/>
        <v>1</v>
      </c>
      <c r="AL197" s="274">
        <f t="shared" si="77"/>
        <v>0</v>
      </c>
      <c r="AN197" s="214">
        <v>666</v>
      </c>
      <c r="AO197" s="197" t="s">
        <v>36</v>
      </c>
      <c r="AP197" s="237">
        <f>INDEX(א1!$C$10:$H$261,MATCH('אזורים סטטיסטיים עירוני 2008'!AO197,א1!$D$10:$D$261,0),6)</f>
        <v>10</v>
      </c>
      <c r="AQ197" s="269">
        <f t="shared" si="78"/>
        <v>0</v>
      </c>
      <c r="AR197" s="269">
        <f t="shared" si="78"/>
        <v>0</v>
      </c>
      <c r="AS197" s="269">
        <f t="shared" si="78"/>
        <v>0</v>
      </c>
      <c r="AT197" s="269">
        <f t="shared" si="78"/>
        <v>0</v>
      </c>
      <c r="AU197" s="269">
        <f t="shared" si="78"/>
        <v>0</v>
      </c>
      <c r="AV197" s="269">
        <f t="shared" si="78"/>
        <v>0</v>
      </c>
      <c r="AW197" s="269">
        <f t="shared" si="78"/>
        <v>0</v>
      </c>
      <c r="AX197" s="269">
        <f t="shared" si="78"/>
        <v>0</v>
      </c>
      <c r="AY197" s="269">
        <f t="shared" si="78"/>
        <v>0</v>
      </c>
      <c r="AZ197" s="269">
        <f t="shared" si="78"/>
        <v>0</v>
      </c>
      <c r="BA197" s="269">
        <f t="shared" si="79"/>
        <v>0</v>
      </c>
      <c r="BB197" s="269">
        <f t="shared" si="79"/>
        <v>0</v>
      </c>
      <c r="BC197" s="269">
        <f t="shared" si="79"/>
        <v>0</v>
      </c>
      <c r="BD197" s="269">
        <f t="shared" si="79"/>
        <v>0</v>
      </c>
      <c r="BE197" s="269">
        <f t="shared" si="79"/>
        <v>0</v>
      </c>
      <c r="BF197" s="269">
        <f t="shared" si="79"/>
        <v>0</v>
      </c>
      <c r="BG197" s="269">
        <f t="shared" si="79"/>
        <v>0</v>
      </c>
      <c r="BH197" s="269">
        <f t="shared" si="79"/>
        <v>0</v>
      </c>
      <c r="BI197" s="269">
        <f t="shared" si="79"/>
        <v>6190.251000000002</v>
      </c>
      <c r="BJ197" s="269">
        <f t="shared" si="79"/>
        <v>0</v>
      </c>
    </row>
    <row r="198" spans="2:63" s="182" customFormat="1" x14ac:dyDescent="0.2">
      <c r="B198" s="214">
        <v>516</v>
      </c>
      <c r="C198" s="197" t="s">
        <v>776</v>
      </c>
      <c r="D198" s="189">
        <v>3</v>
      </c>
      <c r="E198" s="189" t="s">
        <v>87</v>
      </c>
      <c r="F198" s="196">
        <v>2749.03</v>
      </c>
      <c r="G198" s="213">
        <v>-1.2621560775097072</v>
      </c>
      <c r="H198" s="194">
        <v>192</v>
      </c>
      <c r="I198" s="212">
        <v>4</v>
      </c>
      <c r="J198" s="211" t="s">
        <v>784</v>
      </c>
      <c r="K198" s="183"/>
      <c r="P198" s="238">
        <v>6000</v>
      </c>
      <c r="Q198" s="240" t="s">
        <v>670</v>
      </c>
      <c r="R198" s="270">
        <v>3</v>
      </c>
      <c r="S198" s="275">
        <f t="shared" si="76"/>
        <v>0</v>
      </c>
      <c r="T198" s="212">
        <f t="shared" si="76"/>
        <v>0</v>
      </c>
      <c r="U198" s="274">
        <f t="shared" si="76"/>
        <v>0</v>
      </c>
      <c r="V198" s="275">
        <f t="shared" si="76"/>
        <v>2</v>
      </c>
      <c r="W198" s="212">
        <f t="shared" si="76"/>
        <v>1</v>
      </c>
      <c r="X198" s="274">
        <f t="shared" si="76"/>
        <v>1</v>
      </c>
      <c r="Y198" s="212">
        <f t="shared" si="76"/>
        <v>1</v>
      </c>
      <c r="Z198" s="212">
        <f t="shared" si="76"/>
        <v>0</v>
      </c>
      <c r="AA198" s="212">
        <f t="shared" si="76"/>
        <v>0</v>
      </c>
      <c r="AB198" s="212">
        <f t="shared" si="76"/>
        <v>0</v>
      </c>
      <c r="AC198" s="212">
        <f t="shared" si="77"/>
        <v>0</v>
      </c>
      <c r="AD198" s="212">
        <f t="shared" si="77"/>
        <v>0</v>
      </c>
      <c r="AE198" s="212">
        <f t="shared" si="77"/>
        <v>0</v>
      </c>
      <c r="AF198" s="212">
        <f t="shared" si="77"/>
        <v>0</v>
      </c>
      <c r="AG198" s="212">
        <f t="shared" si="77"/>
        <v>0</v>
      </c>
      <c r="AH198" s="212">
        <f t="shared" si="77"/>
        <v>0</v>
      </c>
      <c r="AI198" s="193">
        <f t="shared" si="77"/>
        <v>0</v>
      </c>
      <c r="AJ198" s="275">
        <f t="shared" si="77"/>
        <v>0</v>
      </c>
      <c r="AK198" s="212">
        <f t="shared" si="77"/>
        <v>0</v>
      </c>
      <c r="AL198" s="274">
        <f t="shared" si="77"/>
        <v>0</v>
      </c>
      <c r="AN198" s="238">
        <v>6000</v>
      </c>
      <c r="AO198" s="240" t="s">
        <v>670</v>
      </c>
      <c r="AP198" s="270">
        <v>3</v>
      </c>
      <c r="AQ198" s="269">
        <f t="shared" si="78"/>
        <v>0</v>
      </c>
      <c r="AR198" s="269">
        <f t="shared" si="78"/>
        <v>0</v>
      </c>
      <c r="AS198" s="269">
        <f t="shared" si="78"/>
        <v>0</v>
      </c>
      <c r="AT198" s="269">
        <f t="shared" si="78"/>
        <v>7060.5020000000004</v>
      </c>
      <c r="AU198" s="269">
        <f t="shared" si="78"/>
        <v>7701.8060000000005</v>
      </c>
      <c r="AV198" s="269">
        <f t="shared" si="78"/>
        <v>5287.4939999999988</v>
      </c>
      <c r="AW198" s="269">
        <f t="shared" si="78"/>
        <v>4638.5990000000002</v>
      </c>
      <c r="AX198" s="269">
        <f t="shared" si="78"/>
        <v>0</v>
      </c>
      <c r="AY198" s="269">
        <f t="shared" si="78"/>
        <v>0</v>
      </c>
      <c r="AZ198" s="269">
        <f t="shared" si="78"/>
        <v>0</v>
      </c>
      <c r="BA198" s="269">
        <f t="shared" si="79"/>
        <v>0</v>
      </c>
      <c r="BB198" s="269">
        <f t="shared" si="79"/>
        <v>0</v>
      </c>
      <c r="BC198" s="269">
        <f t="shared" si="79"/>
        <v>0</v>
      </c>
      <c r="BD198" s="269">
        <f t="shared" si="79"/>
        <v>0</v>
      </c>
      <c r="BE198" s="269">
        <f t="shared" si="79"/>
        <v>0</v>
      </c>
      <c r="BF198" s="269">
        <f t="shared" si="79"/>
        <v>0</v>
      </c>
      <c r="BG198" s="269">
        <f t="shared" si="79"/>
        <v>0</v>
      </c>
      <c r="BH198" s="269">
        <f t="shared" si="79"/>
        <v>0</v>
      </c>
      <c r="BI198" s="269">
        <f t="shared" si="79"/>
        <v>0</v>
      </c>
      <c r="BJ198" s="269">
        <f t="shared" si="79"/>
        <v>0</v>
      </c>
    </row>
    <row r="199" spans="2:63" s="182" customFormat="1" x14ac:dyDescent="0.2">
      <c r="B199" s="238">
        <v>70</v>
      </c>
      <c r="C199" s="237" t="s">
        <v>308</v>
      </c>
      <c r="D199" s="189">
        <v>142</v>
      </c>
      <c r="E199" s="236" t="s">
        <v>783</v>
      </c>
      <c r="F199" s="235">
        <v>3010.96</v>
      </c>
      <c r="G199" s="234">
        <v>-1.2610718933194731</v>
      </c>
      <c r="H199" s="233">
        <v>193</v>
      </c>
      <c r="I199" s="232">
        <v>4</v>
      </c>
      <c r="J199" s="231" t="s">
        <v>307</v>
      </c>
      <c r="K199" s="183"/>
      <c r="P199" s="214">
        <v>483</v>
      </c>
      <c r="Q199" s="197" t="s">
        <v>782</v>
      </c>
      <c r="R199" s="270">
        <v>2</v>
      </c>
      <c r="S199" s="275">
        <f t="shared" si="76"/>
        <v>0</v>
      </c>
      <c r="T199" s="212">
        <f t="shared" si="76"/>
        <v>0</v>
      </c>
      <c r="U199" s="274">
        <f t="shared" si="76"/>
        <v>0</v>
      </c>
      <c r="V199" s="275">
        <f t="shared" si="76"/>
        <v>1</v>
      </c>
      <c r="W199" s="212">
        <f t="shared" si="76"/>
        <v>0</v>
      </c>
      <c r="X199" s="274">
        <f t="shared" si="76"/>
        <v>0</v>
      </c>
      <c r="Y199" s="212">
        <f t="shared" si="76"/>
        <v>0</v>
      </c>
      <c r="Z199" s="212">
        <f t="shared" si="76"/>
        <v>0</v>
      </c>
      <c r="AA199" s="212">
        <f t="shared" si="76"/>
        <v>0</v>
      </c>
      <c r="AB199" s="212">
        <f t="shared" si="76"/>
        <v>0</v>
      </c>
      <c r="AC199" s="212">
        <f t="shared" si="77"/>
        <v>0</v>
      </c>
      <c r="AD199" s="212">
        <f t="shared" si="77"/>
        <v>0</v>
      </c>
      <c r="AE199" s="212">
        <f t="shared" si="77"/>
        <v>0</v>
      </c>
      <c r="AF199" s="212">
        <f t="shared" si="77"/>
        <v>0</v>
      </c>
      <c r="AG199" s="212">
        <f t="shared" si="77"/>
        <v>0</v>
      </c>
      <c r="AH199" s="212">
        <f t="shared" si="77"/>
        <v>0</v>
      </c>
      <c r="AI199" s="193">
        <f t="shared" si="77"/>
        <v>0</v>
      </c>
      <c r="AJ199" s="275">
        <f t="shared" si="77"/>
        <v>0</v>
      </c>
      <c r="AK199" s="212">
        <f t="shared" si="77"/>
        <v>0</v>
      </c>
      <c r="AL199" s="274">
        <f t="shared" si="77"/>
        <v>0</v>
      </c>
      <c r="AN199" s="214">
        <v>483</v>
      </c>
      <c r="AO199" s="197" t="s">
        <v>782</v>
      </c>
      <c r="AP199" s="270">
        <v>2</v>
      </c>
      <c r="AQ199" s="269">
        <f t="shared" si="78"/>
        <v>0</v>
      </c>
      <c r="AR199" s="269">
        <f t="shared" si="78"/>
        <v>0</v>
      </c>
      <c r="AS199" s="269">
        <f t="shared" si="78"/>
        <v>0</v>
      </c>
      <c r="AT199" s="269">
        <f t="shared" si="78"/>
        <v>9480.7119999999995</v>
      </c>
      <c r="AU199" s="269">
        <f t="shared" si="78"/>
        <v>0</v>
      </c>
      <c r="AV199" s="269">
        <f t="shared" si="78"/>
        <v>0</v>
      </c>
      <c r="AW199" s="269">
        <f t="shared" si="78"/>
        <v>0</v>
      </c>
      <c r="AX199" s="269">
        <f t="shared" si="78"/>
        <v>0</v>
      </c>
      <c r="AY199" s="269">
        <f t="shared" si="78"/>
        <v>0</v>
      </c>
      <c r="AZ199" s="269">
        <f t="shared" si="78"/>
        <v>0</v>
      </c>
      <c r="BA199" s="269">
        <f t="shared" si="79"/>
        <v>0</v>
      </c>
      <c r="BB199" s="269">
        <f t="shared" si="79"/>
        <v>0</v>
      </c>
      <c r="BC199" s="269">
        <f t="shared" si="79"/>
        <v>0</v>
      </c>
      <c r="BD199" s="269">
        <f t="shared" si="79"/>
        <v>0</v>
      </c>
      <c r="BE199" s="269">
        <f t="shared" si="79"/>
        <v>0</v>
      </c>
      <c r="BF199" s="269">
        <f t="shared" si="79"/>
        <v>0</v>
      </c>
      <c r="BG199" s="269">
        <f t="shared" si="79"/>
        <v>0</v>
      </c>
      <c r="BH199" s="269">
        <f t="shared" si="79"/>
        <v>0</v>
      </c>
      <c r="BI199" s="269">
        <f t="shared" si="79"/>
        <v>0</v>
      </c>
      <c r="BJ199" s="269">
        <f t="shared" si="79"/>
        <v>0</v>
      </c>
    </row>
    <row r="200" spans="2:63" s="182" customFormat="1" x14ac:dyDescent="0.2">
      <c r="B200" s="214">
        <v>3000</v>
      </c>
      <c r="C200" s="197" t="s">
        <v>660</v>
      </c>
      <c r="D200" s="189">
        <v>2911</v>
      </c>
      <c r="E200" s="189" t="s">
        <v>781</v>
      </c>
      <c r="F200" s="196">
        <v>9293.84</v>
      </c>
      <c r="G200" s="213">
        <v>-1.2602180180883245</v>
      </c>
      <c r="H200" s="194">
        <v>194</v>
      </c>
      <c r="I200" s="212">
        <v>4</v>
      </c>
      <c r="J200" s="211" t="s">
        <v>658</v>
      </c>
      <c r="K200" s="183"/>
      <c r="P200" s="214">
        <v>628</v>
      </c>
      <c r="Q200" s="197" t="s">
        <v>706</v>
      </c>
      <c r="R200" s="270">
        <v>2</v>
      </c>
      <c r="S200" s="275">
        <f t="shared" si="76"/>
        <v>0</v>
      </c>
      <c r="T200" s="212">
        <f t="shared" si="76"/>
        <v>0</v>
      </c>
      <c r="U200" s="274">
        <f t="shared" si="76"/>
        <v>0</v>
      </c>
      <c r="V200" s="275">
        <f t="shared" si="76"/>
        <v>0</v>
      </c>
      <c r="W200" s="212">
        <f t="shared" si="76"/>
        <v>1</v>
      </c>
      <c r="X200" s="274">
        <f t="shared" si="76"/>
        <v>1</v>
      </c>
      <c r="Y200" s="212">
        <f t="shared" si="76"/>
        <v>0</v>
      </c>
      <c r="Z200" s="212">
        <f t="shared" si="76"/>
        <v>0</v>
      </c>
      <c r="AA200" s="212">
        <f t="shared" si="76"/>
        <v>0</v>
      </c>
      <c r="AB200" s="212">
        <f t="shared" si="76"/>
        <v>0</v>
      </c>
      <c r="AC200" s="212">
        <f t="shared" si="77"/>
        <v>0</v>
      </c>
      <c r="AD200" s="212">
        <f t="shared" si="77"/>
        <v>0</v>
      </c>
      <c r="AE200" s="212">
        <f t="shared" si="77"/>
        <v>0</v>
      </c>
      <c r="AF200" s="212">
        <f t="shared" si="77"/>
        <v>0</v>
      </c>
      <c r="AG200" s="212">
        <f t="shared" si="77"/>
        <v>0</v>
      </c>
      <c r="AH200" s="212">
        <f t="shared" si="77"/>
        <v>0</v>
      </c>
      <c r="AI200" s="193">
        <f t="shared" si="77"/>
        <v>0</v>
      </c>
      <c r="AJ200" s="275">
        <f t="shared" si="77"/>
        <v>0</v>
      </c>
      <c r="AK200" s="212">
        <f t="shared" si="77"/>
        <v>0</v>
      </c>
      <c r="AL200" s="274">
        <f t="shared" si="77"/>
        <v>0</v>
      </c>
      <c r="AN200" s="214">
        <v>628</v>
      </c>
      <c r="AO200" s="197" t="s">
        <v>706</v>
      </c>
      <c r="AP200" s="270">
        <v>2</v>
      </c>
      <c r="AQ200" s="269">
        <f t="shared" si="78"/>
        <v>0</v>
      </c>
      <c r="AR200" s="269">
        <f t="shared" si="78"/>
        <v>0</v>
      </c>
      <c r="AS200" s="269">
        <f t="shared" si="78"/>
        <v>0</v>
      </c>
      <c r="AT200" s="269">
        <f t="shared" si="78"/>
        <v>0</v>
      </c>
      <c r="AU200" s="269">
        <f t="shared" si="78"/>
        <v>3902.969000000001</v>
      </c>
      <c r="AV200" s="269">
        <f t="shared" si="78"/>
        <v>5056.0200000000004</v>
      </c>
      <c r="AW200" s="269">
        <f t="shared" si="78"/>
        <v>0</v>
      </c>
      <c r="AX200" s="269">
        <f t="shared" si="78"/>
        <v>0</v>
      </c>
      <c r="AY200" s="269">
        <f t="shared" si="78"/>
        <v>0</v>
      </c>
      <c r="AZ200" s="269">
        <f t="shared" si="78"/>
        <v>0</v>
      </c>
      <c r="BA200" s="269">
        <f t="shared" si="79"/>
        <v>0</v>
      </c>
      <c r="BB200" s="269">
        <f t="shared" si="79"/>
        <v>0</v>
      </c>
      <c r="BC200" s="269">
        <f t="shared" si="79"/>
        <v>0</v>
      </c>
      <c r="BD200" s="269">
        <f t="shared" si="79"/>
        <v>0</v>
      </c>
      <c r="BE200" s="269">
        <f t="shared" si="79"/>
        <v>0</v>
      </c>
      <c r="BF200" s="269">
        <f t="shared" si="79"/>
        <v>0</v>
      </c>
      <c r="BG200" s="269">
        <f t="shared" si="79"/>
        <v>0</v>
      </c>
      <c r="BH200" s="269">
        <f t="shared" si="79"/>
        <v>0</v>
      </c>
      <c r="BI200" s="269">
        <f t="shared" si="79"/>
        <v>0</v>
      </c>
      <c r="BJ200" s="269">
        <f t="shared" si="79"/>
        <v>0</v>
      </c>
    </row>
    <row r="201" spans="2:63" s="182" customFormat="1" x14ac:dyDescent="0.2">
      <c r="B201" s="214">
        <v>3000</v>
      </c>
      <c r="C201" s="197" t="s">
        <v>660</v>
      </c>
      <c r="D201" s="189">
        <v>2112</v>
      </c>
      <c r="E201" s="189" t="s">
        <v>780</v>
      </c>
      <c r="F201" s="196">
        <v>31852.285999999978</v>
      </c>
      <c r="G201" s="213">
        <v>-1.259688174136175</v>
      </c>
      <c r="H201" s="194">
        <v>195</v>
      </c>
      <c r="I201" s="212">
        <v>4</v>
      </c>
      <c r="J201" s="211" t="s">
        <v>658</v>
      </c>
      <c r="K201" s="183"/>
      <c r="P201" s="214">
        <v>494</v>
      </c>
      <c r="Q201" s="197" t="s">
        <v>664</v>
      </c>
      <c r="R201" s="270">
        <v>3</v>
      </c>
      <c r="S201" s="275">
        <f t="shared" si="76"/>
        <v>0</v>
      </c>
      <c r="T201" s="212">
        <f t="shared" si="76"/>
        <v>0</v>
      </c>
      <c r="U201" s="274">
        <f t="shared" si="76"/>
        <v>0</v>
      </c>
      <c r="V201" s="275">
        <f t="shared" si="76"/>
        <v>0</v>
      </c>
      <c r="W201" s="212">
        <f t="shared" si="76"/>
        <v>1</v>
      </c>
      <c r="X201" s="274">
        <f t="shared" si="76"/>
        <v>2</v>
      </c>
      <c r="Y201" s="212">
        <f t="shared" si="76"/>
        <v>1</v>
      </c>
      <c r="Z201" s="212">
        <f t="shared" si="76"/>
        <v>0</v>
      </c>
      <c r="AA201" s="212">
        <f t="shared" si="76"/>
        <v>0</v>
      </c>
      <c r="AB201" s="212">
        <f t="shared" si="76"/>
        <v>0</v>
      </c>
      <c r="AC201" s="212">
        <f t="shared" si="77"/>
        <v>0</v>
      </c>
      <c r="AD201" s="212">
        <f t="shared" si="77"/>
        <v>0</v>
      </c>
      <c r="AE201" s="212">
        <f t="shared" si="77"/>
        <v>0</v>
      </c>
      <c r="AF201" s="212">
        <f t="shared" si="77"/>
        <v>0</v>
      </c>
      <c r="AG201" s="212">
        <f t="shared" si="77"/>
        <v>0</v>
      </c>
      <c r="AH201" s="212">
        <f t="shared" si="77"/>
        <v>0</v>
      </c>
      <c r="AI201" s="193">
        <f t="shared" si="77"/>
        <v>0</v>
      </c>
      <c r="AJ201" s="275">
        <f t="shared" si="77"/>
        <v>0</v>
      </c>
      <c r="AK201" s="212">
        <f t="shared" si="77"/>
        <v>0</v>
      </c>
      <c r="AL201" s="274">
        <f t="shared" si="77"/>
        <v>0</v>
      </c>
      <c r="AN201" s="214">
        <v>494</v>
      </c>
      <c r="AO201" s="197" t="s">
        <v>664</v>
      </c>
      <c r="AP201" s="270">
        <v>3</v>
      </c>
      <c r="AQ201" s="269">
        <f t="shared" si="78"/>
        <v>0</v>
      </c>
      <c r="AR201" s="269">
        <f t="shared" si="78"/>
        <v>0</v>
      </c>
      <c r="AS201" s="269">
        <f t="shared" si="78"/>
        <v>0</v>
      </c>
      <c r="AT201" s="269">
        <f t="shared" si="78"/>
        <v>0</v>
      </c>
      <c r="AU201" s="269">
        <f t="shared" si="78"/>
        <v>4192.6259999999993</v>
      </c>
      <c r="AV201" s="269">
        <f t="shared" si="78"/>
        <v>7906.5939999999982</v>
      </c>
      <c r="AW201" s="269">
        <f t="shared" si="78"/>
        <v>3932.6340000000018</v>
      </c>
      <c r="AX201" s="269">
        <f t="shared" si="78"/>
        <v>0</v>
      </c>
      <c r="AY201" s="269">
        <f t="shared" si="78"/>
        <v>0</v>
      </c>
      <c r="AZ201" s="269">
        <f t="shared" si="78"/>
        <v>0</v>
      </c>
      <c r="BA201" s="269">
        <f t="shared" si="79"/>
        <v>0</v>
      </c>
      <c r="BB201" s="269">
        <f t="shared" si="79"/>
        <v>0</v>
      </c>
      <c r="BC201" s="269">
        <f t="shared" si="79"/>
        <v>0</v>
      </c>
      <c r="BD201" s="269">
        <f t="shared" si="79"/>
        <v>0</v>
      </c>
      <c r="BE201" s="269">
        <f t="shared" si="79"/>
        <v>0</v>
      </c>
      <c r="BF201" s="269">
        <f t="shared" si="79"/>
        <v>0</v>
      </c>
      <c r="BG201" s="269">
        <f t="shared" si="79"/>
        <v>0</v>
      </c>
      <c r="BH201" s="269">
        <f t="shared" si="79"/>
        <v>0</v>
      </c>
      <c r="BI201" s="269">
        <f t="shared" si="79"/>
        <v>0</v>
      </c>
      <c r="BJ201" s="269">
        <f t="shared" si="79"/>
        <v>0</v>
      </c>
    </row>
    <row r="202" spans="2:63" s="182" customFormat="1" x14ac:dyDescent="0.2">
      <c r="B202" s="238">
        <v>6000</v>
      </c>
      <c r="C202" s="240" t="s">
        <v>670</v>
      </c>
      <c r="D202" s="189">
        <v>2</v>
      </c>
      <c r="E202" s="236" t="s">
        <v>84</v>
      </c>
      <c r="F202" s="235">
        <v>2165.48</v>
      </c>
      <c r="G202" s="234">
        <v>-1.2586041132426617</v>
      </c>
      <c r="H202" s="233">
        <v>196</v>
      </c>
      <c r="I202" s="232">
        <v>4</v>
      </c>
      <c r="J202" s="231" t="s">
        <v>669</v>
      </c>
      <c r="K202" s="183"/>
      <c r="P202" s="214">
        <v>490</v>
      </c>
      <c r="Q202" s="197" t="s">
        <v>779</v>
      </c>
      <c r="R202" s="270">
        <v>2</v>
      </c>
      <c r="S202" s="275">
        <f t="shared" si="76"/>
        <v>0</v>
      </c>
      <c r="T202" s="212">
        <f t="shared" si="76"/>
        <v>0</v>
      </c>
      <c r="U202" s="274">
        <f t="shared" si="76"/>
        <v>0</v>
      </c>
      <c r="V202" s="275">
        <f t="shared" si="76"/>
        <v>3</v>
      </c>
      <c r="W202" s="212">
        <f t="shared" si="76"/>
        <v>0</v>
      </c>
      <c r="X202" s="274">
        <f t="shared" si="76"/>
        <v>0</v>
      </c>
      <c r="Y202" s="212">
        <f t="shared" si="76"/>
        <v>0</v>
      </c>
      <c r="Z202" s="212">
        <f t="shared" si="76"/>
        <v>0</v>
      </c>
      <c r="AA202" s="212">
        <f t="shared" si="76"/>
        <v>0</v>
      </c>
      <c r="AB202" s="212">
        <f t="shared" si="76"/>
        <v>0</v>
      </c>
      <c r="AC202" s="212">
        <f t="shared" si="77"/>
        <v>0</v>
      </c>
      <c r="AD202" s="212">
        <f t="shared" si="77"/>
        <v>0</v>
      </c>
      <c r="AE202" s="212">
        <f t="shared" si="77"/>
        <v>0</v>
      </c>
      <c r="AF202" s="212">
        <f t="shared" si="77"/>
        <v>0</v>
      </c>
      <c r="AG202" s="212">
        <f t="shared" si="77"/>
        <v>0</v>
      </c>
      <c r="AH202" s="212">
        <f t="shared" si="77"/>
        <v>0</v>
      </c>
      <c r="AI202" s="193">
        <f t="shared" si="77"/>
        <v>0</v>
      </c>
      <c r="AJ202" s="275">
        <f t="shared" si="77"/>
        <v>0</v>
      </c>
      <c r="AK202" s="212">
        <f t="shared" si="77"/>
        <v>0</v>
      </c>
      <c r="AL202" s="274">
        <f t="shared" si="77"/>
        <v>0</v>
      </c>
      <c r="AN202" s="214">
        <v>490</v>
      </c>
      <c r="AO202" s="197" t="s">
        <v>779</v>
      </c>
      <c r="AP202" s="270">
        <v>2</v>
      </c>
      <c r="AQ202" s="269">
        <f t="shared" si="78"/>
        <v>0</v>
      </c>
      <c r="AR202" s="269">
        <f t="shared" si="78"/>
        <v>0</v>
      </c>
      <c r="AS202" s="269">
        <f t="shared" si="78"/>
        <v>0</v>
      </c>
      <c r="AT202" s="269">
        <f t="shared" si="78"/>
        <v>10370.151</v>
      </c>
      <c r="AU202" s="269">
        <f t="shared" si="78"/>
        <v>0</v>
      </c>
      <c r="AV202" s="269">
        <f t="shared" si="78"/>
        <v>0</v>
      </c>
      <c r="AW202" s="269">
        <f t="shared" si="78"/>
        <v>0</v>
      </c>
      <c r="AX202" s="269">
        <f t="shared" si="78"/>
        <v>0</v>
      </c>
      <c r="AY202" s="269">
        <f t="shared" si="78"/>
        <v>0</v>
      </c>
      <c r="AZ202" s="269">
        <f t="shared" si="78"/>
        <v>0</v>
      </c>
      <c r="BA202" s="269">
        <f t="shared" si="79"/>
        <v>0</v>
      </c>
      <c r="BB202" s="269">
        <f t="shared" si="79"/>
        <v>0</v>
      </c>
      <c r="BC202" s="269">
        <f t="shared" si="79"/>
        <v>0</v>
      </c>
      <c r="BD202" s="269">
        <f t="shared" si="79"/>
        <v>0</v>
      </c>
      <c r="BE202" s="269">
        <f t="shared" si="79"/>
        <v>0</v>
      </c>
      <c r="BF202" s="269">
        <f t="shared" si="79"/>
        <v>0</v>
      </c>
      <c r="BG202" s="269">
        <f t="shared" si="79"/>
        <v>0</v>
      </c>
      <c r="BH202" s="269">
        <f t="shared" si="79"/>
        <v>0</v>
      </c>
      <c r="BI202" s="269">
        <f t="shared" si="79"/>
        <v>0</v>
      </c>
      <c r="BJ202" s="269">
        <f t="shared" si="79"/>
        <v>0</v>
      </c>
    </row>
    <row r="203" spans="2:63" s="182" customFormat="1" x14ac:dyDescent="0.2">
      <c r="B203" s="214">
        <v>520</v>
      </c>
      <c r="C203" s="197" t="s">
        <v>778</v>
      </c>
      <c r="D203" s="189">
        <v>1</v>
      </c>
      <c r="E203" s="189" t="s">
        <v>18</v>
      </c>
      <c r="F203" s="196">
        <v>6910.7269999999917</v>
      </c>
      <c r="G203" s="213">
        <v>-1.2571557314954016</v>
      </c>
      <c r="H203" s="194">
        <v>197</v>
      </c>
      <c r="I203" s="212">
        <v>4</v>
      </c>
      <c r="J203" s="211" t="s">
        <v>777</v>
      </c>
      <c r="K203" s="183"/>
      <c r="P203" s="214">
        <v>516</v>
      </c>
      <c r="Q203" s="197" t="s">
        <v>776</v>
      </c>
      <c r="R203" s="270">
        <v>2</v>
      </c>
      <c r="S203" s="275">
        <f t="shared" si="76"/>
        <v>0</v>
      </c>
      <c r="T203" s="212">
        <f t="shared" si="76"/>
        <v>0</v>
      </c>
      <c r="U203" s="274">
        <f t="shared" si="76"/>
        <v>0</v>
      </c>
      <c r="V203" s="275">
        <f t="shared" si="76"/>
        <v>3</v>
      </c>
      <c r="W203" s="212">
        <f t="shared" si="76"/>
        <v>0</v>
      </c>
      <c r="X203" s="274">
        <f t="shared" si="76"/>
        <v>0</v>
      </c>
      <c r="Y203" s="212">
        <f t="shared" si="76"/>
        <v>0</v>
      </c>
      <c r="Z203" s="212">
        <f t="shared" si="76"/>
        <v>0</v>
      </c>
      <c r="AA203" s="212">
        <f t="shared" si="76"/>
        <v>0</v>
      </c>
      <c r="AB203" s="212">
        <f t="shared" si="76"/>
        <v>0</v>
      </c>
      <c r="AC203" s="212">
        <f t="shared" si="77"/>
        <v>0</v>
      </c>
      <c r="AD203" s="212">
        <f t="shared" si="77"/>
        <v>0</v>
      </c>
      <c r="AE203" s="212">
        <f t="shared" si="77"/>
        <v>0</v>
      </c>
      <c r="AF203" s="212">
        <f t="shared" si="77"/>
        <v>0</v>
      </c>
      <c r="AG203" s="212">
        <f t="shared" si="77"/>
        <v>0</v>
      </c>
      <c r="AH203" s="212">
        <f t="shared" si="77"/>
        <v>0</v>
      </c>
      <c r="AI203" s="193">
        <f t="shared" si="77"/>
        <v>0</v>
      </c>
      <c r="AJ203" s="275">
        <f t="shared" si="77"/>
        <v>0</v>
      </c>
      <c r="AK203" s="212">
        <f t="shared" si="77"/>
        <v>0</v>
      </c>
      <c r="AL203" s="274">
        <f t="shared" si="77"/>
        <v>0</v>
      </c>
      <c r="AN203" s="214">
        <v>516</v>
      </c>
      <c r="AO203" s="197" t="s">
        <v>776</v>
      </c>
      <c r="AP203" s="270">
        <v>2</v>
      </c>
      <c r="AQ203" s="269">
        <f t="shared" si="78"/>
        <v>0</v>
      </c>
      <c r="AR203" s="269">
        <f t="shared" si="78"/>
        <v>0</v>
      </c>
      <c r="AS203" s="269">
        <f t="shared" si="78"/>
        <v>0</v>
      </c>
      <c r="AT203" s="269">
        <f t="shared" si="78"/>
        <v>10264.941000000003</v>
      </c>
      <c r="AU203" s="269">
        <f t="shared" si="78"/>
        <v>0</v>
      </c>
      <c r="AV203" s="269">
        <f t="shared" si="78"/>
        <v>0</v>
      </c>
      <c r="AW203" s="269">
        <f t="shared" si="78"/>
        <v>0</v>
      </c>
      <c r="AX203" s="269">
        <f t="shared" si="78"/>
        <v>0</v>
      </c>
      <c r="AY203" s="269">
        <f t="shared" si="78"/>
        <v>0</v>
      </c>
      <c r="AZ203" s="269">
        <f t="shared" si="78"/>
        <v>0</v>
      </c>
      <c r="BA203" s="269">
        <f t="shared" si="79"/>
        <v>0</v>
      </c>
      <c r="BB203" s="269">
        <f t="shared" si="79"/>
        <v>0</v>
      </c>
      <c r="BC203" s="269">
        <f t="shared" si="79"/>
        <v>0</v>
      </c>
      <c r="BD203" s="269">
        <f t="shared" si="79"/>
        <v>0</v>
      </c>
      <c r="BE203" s="269">
        <f t="shared" si="79"/>
        <v>0</v>
      </c>
      <c r="BF203" s="269">
        <f t="shared" si="79"/>
        <v>0</v>
      </c>
      <c r="BG203" s="269">
        <f t="shared" si="79"/>
        <v>0</v>
      </c>
      <c r="BH203" s="269">
        <f t="shared" si="79"/>
        <v>0</v>
      </c>
      <c r="BI203" s="269">
        <f t="shared" si="79"/>
        <v>0</v>
      </c>
      <c r="BJ203" s="269">
        <f t="shared" si="79"/>
        <v>0</v>
      </c>
    </row>
    <row r="204" spans="2:63" s="182" customFormat="1" ht="13.5" thickBot="1" x14ac:dyDescent="0.25">
      <c r="B204" s="214">
        <v>531</v>
      </c>
      <c r="C204" s="197" t="s">
        <v>709</v>
      </c>
      <c r="D204" s="189">
        <v>3</v>
      </c>
      <c r="E204" s="189" t="s">
        <v>87</v>
      </c>
      <c r="F204" s="196">
        <v>3497.3920000000007</v>
      </c>
      <c r="G204" s="213">
        <v>-1.2563548920948162</v>
      </c>
      <c r="H204" s="194">
        <v>198</v>
      </c>
      <c r="I204" s="212">
        <v>4</v>
      </c>
      <c r="J204" s="211" t="s">
        <v>708</v>
      </c>
      <c r="K204" s="183"/>
      <c r="P204" s="214">
        <v>534</v>
      </c>
      <c r="Q204" s="197" t="s">
        <v>617</v>
      </c>
      <c r="R204" s="270">
        <v>3</v>
      </c>
      <c r="S204" s="273">
        <f t="shared" si="76"/>
        <v>0</v>
      </c>
      <c r="T204" s="272">
        <f t="shared" si="76"/>
        <v>0</v>
      </c>
      <c r="U204" s="271">
        <f t="shared" si="76"/>
        <v>0</v>
      </c>
      <c r="V204" s="273">
        <f t="shared" si="76"/>
        <v>0</v>
      </c>
      <c r="W204" s="272">
        <f t="shared" si="76"/>
        <v>0</v>
      </c>
      <c r="X204" s="271">
        <f t="shared" si="76"/>
        <v>1</v>
      </c>
      <c r="Y204" s="212">
        <f t="shared" si="76"/>
        <v>1</v>
      </c>
      <c r="Z204" s="212">
        <f t="shared" si="76"/>
        <v>1</v>
      </c>
      <c r="AA204" s="212">
        <f t="shared" si="76"/>
        <v>0</v>
      </c>
      <c r="AB204" s="212">
        <f t="shared" si="76"/>
        <v>0</v>
      </c>
      <c r="AC204" s="212">
        <f t="shared" si="77"/>
        <v>0</v>
      </c>
      <c r="AD204" s="212">
        <f t="shared" si="77"/>
        <v>0</v>
      </c>
      <c r="AE204" s="212">
        <f t="shared" si="77"/>
        <v>0</v>
      </c>
      <c r="AF204" s="212">
        <f t="shared" si="77"/>
        <v>0</v>
      </c>
      <c r="AG204" s="212">
        <f t="shared" si="77"/>
        <v>0</v>
      </c>
      <c r="AH204" s="212">
        <f t="shared" si="77"/>
        <v>0</v>
      </c>
      <c r="AI204" s="193">
        <f t="shared" si="77"/>
        <v>0</v>
      </c>
      <c r="AJ204" s="273">
        <f t="shared" si="77"/>
        <v>0</v>
      </c>
      <c r="AK204" s="272">
        <f t="shared" si="77"/>
        <v>0</v>
      </c>
      <c r="AL204" s="271">
        <f t="shared" si="77"/>
        <v>0</v>
      </c>
      <c r="AN204" s="214">
        <v>534</v>
      </c>
      <c r="AO204" s="197" t="s">
        <v>617</v>
      </c>
      <c r="AP204" s="270">
        <v>3</v>
      </c>
      <c r="AQ204" s="269">
        <f t="shared" si="78"/>
        <v>0</v>
      </c>
      <c r="AR204" s="269">
        <f t="shared" si="78"/>
        <v>0</v>
      </c>
      <c r="AS204" s="269">
        <f t="shared" si="78"/>
        <v>0</v>
      </c>
      <c r="AT204" s="269">
        <f t="shared" si="78"/>
        <v>0</v>
      </c>
      <c r="AU204" s="269">
        <f t="shared" si="78"/>
        <v>0</v>
      </c>
      <c r="AV204" s="269">
        <f t="shared" si="78"/>
        <v>2295.7600000000002</v>
      </c>
      <c r="AW204" s="269">
        <f t="shared" si="78"/>
        <v>2422.8309999999988</v>
      </c>
      <c r="AX204" s="269">
        <f t="shared" si="78"/>
        <v>4807.0180000000009</v>
      </c>
      <c r="AY204" s="269">
        <f t="shared" si="78"/>
        <v>0</v>
      </c>
      <c r="AZ204" s="269">
        <f t="shared" si="78"/>
        <v>0</v>
      </c>
      <c r="BA204" s="269">
        <f t="shared" si="79"/>
        <v>0</v>
      </c>
      <c r="BB204" s="269">
        <f t="shared" si="79"/>
        <v>0</v>
      </c>
      <c r="BC204" s="269">
        <f t="shared" si="79"/>
        <v>0</v>
      </c>
      <c r="BD204" s="269">
        <f t="shared" si="79"/>
        <v>0</v>
      </c>
      <c r="BE204" s="269">
        <f t="shared" si="79"/>
        <v>0</v>
      </c>
      <c r="BF204" s="269">
        <f t="shared" si="79"/>
        <v>0</v>
      </c>
      <c r="BG204" s="269">
        <f t="shared" si="79"/>
        <v>0</v>
      </c>
      <c r="BH204" s="269">
        <f t="shared" si="79"/>
        <v>0</v>
      </c>
      <c r="BI204" s="269">
        <f t="shared" si="79"/>
        <v>0</v>
      </c>
      <c r="BJ204" s="269">
        <f t="shared" si="79"/>
        <v>0</v>
      </c>
    </row>
    <row r="205" spans="2:63" s="182" customFormat="1" x14ac:dyDescent="0.2">
      <c r="B205" s="214">
        <v>2730</v>
      </c>
      <c r="C205" s="197" t="s">
        <v>692</v>
      </c>
      <c r="D205" s="189">
        <v>3</v>
      </c>
      <c r="E205" s="189" t="s">
        <v>87</v>
      </c>
      <c r="F205" s="196">
        <v>2842.53</v>
      </c>
      <c r="G205" s="213">
        <v>-1.2510981234592415</v>
      </c>
      <c r="H205" s="194">
        <v>199</v>
      </c>
      <c r="I205" s="212">
        <v>4</v>
      </c>
      <c r="J205" s="211" t="s">
        <v>691</v>
      </c>
      <c r="K205" s="183"/>
      <c r="S205" s="172"/>
      <c r="AN205" s="182">
        <f>COUNT(AN6:AN204)</f>
        <v>199</v>
      </c>
      <c r="AQ205" s="172"/>
    </row>
    <row r="206" spans="2:63" s="182" customFormat="1" ht="13.5" thickBot="1" x14ac:dyDescent="0.25">
      <c r="B206" s="214">
        <v>3000</v>
      </c>
      <c r="C206" s="197" t="s">
        <v>39</v>
      </c>
      <c r="D206" s="189">
        <v>912</v>
      </c>
      <c r="E206" s="189" t="s">
        <v>129</v>
      </c>
      <c r="F206" s="196">
        <v>4044.7350000000001</v>
      </c>
      <c r="G206" s="213">
        <v>-1.2477337650448106</v>
      </c>
      <c r="H206" s="194">
        <v>200</v>
      </c>
      <c r="I206" s="212">
        <v>4</v>
      </c>
      <c r="J206" s="211" t="s">
        <v>37</v>
      </c>
      <c r="K206" s="183"/>
      <c r="P206" s="172"/>
      <c r="Q206" s="172"/>
      <c r="R206" s="172"/>
      <c r="S206" s="172"/>
      <c r="AN206" s="172"/>
      <c r="AO206" s="172"/>
      <c r="AP206" s="172"/>
      <c r="AQ206" s="172">
        <v>1</v>
      </c>
      <c r="AS206" s="182">
        <v>2</v>
      </c>
      <c r="AU206" s="182">
        <v>3</v>
      </c>
      <c r="AW206" s="182">
        <v>4</v>
      </c>
      <c r="AY206" s="182">
        <v>5</v>
      </c>
      <c r="BA206" s="182">
        <v>6</v>
      </c>
      <c r="BC206" s="182">
        <v>7</v>
      </c>
      <c r="BE206" s="182">
        <v>8</v>
      </c>
      <c r="BG206" s="182">
        <v>9</v>
      </c>
      <c r="BI206" s="182">
        <v>10</v>
      </c>
    </row>
    <row r="207" spans="2:63" s="182" customFormat="1" x14ac:dyDescent="0.2">
      <c r="B207" s="238">
        <v>480</v>
      </c>
      <c r="C207" s="237" t="s">
        <v>719</v>
      </c>
      <c r="D207" s="189">
        <v>2</v>
      </c>
      <c r="E207" s="236" t="s">
        <v>84</v>
      </c>
      <c r="F207" s="235">
        <v>3415.0420000000017</v>
      </c>
      <c r="G207" s="234">
        <v>-1.245856259604466</v>
      </c>
      <c r="H207" s="233">
        <v>201</v>
      </c>
      <c r="I207" s="232">
        <v>4</v>
      </c>
      <c r="J207" s="231" t="s">
        <v>718</v>
      </c>
      <c r="K207" s="183"/>
      <c r="P207" s="172"/>
      <c r="Q207" s="172"/>
      <c r="R207" s="172">
        <v>1</v>
      </c>
      <c r="S207" s="212">
        <f t="shared" ref="S207:AB216" si="80">SUMIF($R$6:$R$204,$R207,S$6:S$204)</f>
        <v>1</v>
      </c>
      <c r="T207" s="212">
        <f t="shared" si="80"/>
        <v>7</v>
      </c>
      <c r="U207" s="212">
        <f t="shared" si="80"/>
        <v>10</v>
      </c>
      <c r="V207" s="212">
        <f t="shared" si="80"/>
        <v>2</v>
      </c>
      <c r="W207" s="212">
        <f t="shared" si="80"/>
        <v>1</v>
      </c>
      <c r="X207" s="212">
        <f t="shared" si="80"/>
        <v>0</v>
      </c>
      <c r="Y207" s="212">
        <f t="shared" si="80"/>
        <v>0</v>
      </c>
      <c r="Z207" s="212">
        <f t="shared" si="80"/>
        <v>0</v>
      </c>
      <c r="AA207" s="212">
        <f t="shared" si="80"/>
        <v>0</v>
      </c>
      <c r="AB207" s="212">
        <f t="shared" si="80"/>
        <v>0</v>
      </c>
      <c r="AC207" s="212">
        <f t="shared" ref="AC207:AL216" si="81">SUMIF($R$6:$R$204,$R207,AC$6:AC$204)</f>
        <v>0</v>
      </c>
      <c r="AD207" s="212">
        <f t="shared" si="81"/>
        <v>0</v>
      </c>
      <c r="AE207" s="212">
        <f t="shared" si="81"/>
        <v>0</v>
      </c>
      <c r="AF207" s="212">
        <f t="shared" si="81"/>
        <v>0</v>
      </c>
      <c r="AG207" s="212">
        <f t="shared" si="81"/>
        <v>0</v>
      </c>
      <c r="AH207" s="212">
        <f t="shared" si="81"/>
        <v>0</v>
      </c>
      <c r="AI207" s="212">
        <f t="shared" si="81"/>
        <v>0</v>
      </c>
      <c r="AJ207" s="212">
        <f t="shared" si="81"/>
        <v>0</v>
      </c>
      <c r="AK207" s="212">
        <f t="shared" si="81"/>
        <v>0</v>
      </c>
      <c r="AL207" s="212">
        <f t="shared" si="81"/>
        <v>0</v>
      </c>
      <c r="AN207" s="172"/>
      <c r="AO207" s="584" t="s">
        <v>775</v>
      </c>
      <c r="AP207" s="172">
        <v>1</v>
      </c>
      <c r="AQ207" s="267">
        <f t="shared" ref="AQ207:AZ216" si="82">SUMIF($R$6:$R$204,$R207,AQ$6:AQ$204)</f>
        <v>7246.9170000000004</v>
      </c>
      <c r="AR207" s="266">
        <f t="shared" si="82"/>
        <v>33900.048000000003</v>
      </c>
      <c r="AS207" s="267">
        <f t="shared" si="82"/>
        <v>53980.040999999983</v>
      </c>
      <c r="AT207" s="266">
        <f t="shared" si="82"/>
        <v>9045.646999999999</v>
      </c>
      <c r="AU207" s="268">
        <f t="shared" si="82"/>
        <v>4078.9810000000002</v>
      </c>
      <c r="AV207" s="266">
        <f t="shared" si="82"/>
        <v>0</v>
      </c>
      <c r="AW207" s="267">
        <f t="shared" si="82"/>
        <v>0</v>
      </c>
      <c r="AX207" s="266">
        <f t="shared" si="82"/>
        <v>0</v>
      </c>
      <c r="AY207" s="267">
        <f t="shared" si="82"/>
        <v>0</v>
      </c>
      <c r="AZ207" s="266">
        <f t="shared" si="82"/>
        <v>0</v>
      </c>
      <c r="BA207" s="267">
        <f t="shared" ref="BA207:BJ216" si="83">SUMIF($R$6:$R$204,$R207,BA$6:BA$204)</f>
        <v>0</v>
      </c>
      <c r="BB207" s="266">
        <f t="shared" si="83"/>
        <v>0</v>
      </c>
      <c r="BC207" s="267">
        <f t="shared" si="83"/>
        <v>0</v>
      </c>
      <c r="BD207" s="266">
        <f t="shared" si="83"/>
        <v>0</v>
      </c>
      <c r="BE207" s="267">
        <f t="shared" si="83"/>
        <v>0</v>
      </c>
      <c r="BF207" s="266">
        <f t="shared" si="83"/>
        <v>0</v>
      </c>
      <c r="BG207" s="267">
        <f t="shared" si="83"/>
        <v>0</v>
      </c>
      <c r="BH207" s="266">
        <f t="shared" si="83"/>
        <v>0</v>
      </c>
      <c r="BI207" s="267">
        <f t="shared" si="83"/>
        <v>0</v>
      </c>
      <c r="BJ207" s="266">
        <f t="shared" si="83"/>
        <v>0</v>
      </c>
      <c r="BK207" s="259">
        <f t="shared" ref="BK207:BK216" si="84">SUM(AP207:BJ207)</f>
        <v>108252.63399999999</v>
      </c>
    </row>
    <row r="208" spans="2:63" s="182" customFormat="1" x14ac:dyDescent="0.2">
      <c r="B208" s="214">
        <v>489</v>
      </c>
      <c r="C208" s="197" t="s">
        <v>774</v>
      </c>
      <c r="D208" s="189">
        <v>1</v>
      </c>
      <c r="E208" s="189" t="s">
        <v>18</v>
      </c>
      <c r="F208" s="196">
        <v>8762.2280000000046</v>
      </c>
      <c r="G208" s="213">
        <v>-1.2390842168947562</v>
      </c>
      <c r="H208" s="194">
        <v>202</v>
      </c>
      <c r="I208" s="212">
        <v>4</v>
      </c>
      <c r="J208" s="211" t="s">
        <v>773</v>
      </c>
      <c r="K208" s="183"/>
      <c r="P208" s="172"/>
      <c r="Q208" s="172"/>
      <c r="R208" s="172">
        <v>2</v>
      </c>
      <c r="S208" s="212">
        <f t="shared" si="80"/>
        <v>2</v>
      </c>
      <c r="T208" s="212">
        <f t="shared" si="80"/>
        <v>5</v>
      </c>
      <c r="U208" s="212">
        <f t="shared" si="80"/>
        <v>23</v>
      </c>
      <c r="V208" s="212">
        <f t="shared" si="80"/>
        <v>65</v>
      </c>
      <c r="W208" s="212">
        <f t="shared" si="80"/>
        <v>20</v>
      </c>
      <c r="X208" s="212">
        <f t="shared" si="80"/>
        <v>7</v>
      </c>
      <c r="Y208" s="212">
        <f t="shared" si="80"/>
        <v>0</v>
      </c>
      <c r="Z208" s="212">
        <f t="shared" si="80"/>
        <v>0</v>
      </c>
      <c r="AA208" s="212">
        <f t="shared" si="80"/>
        <v>0</v>
      </c>
      <c r="AB208" s="212">
        <f t="shared" si="80"/>
        <v>0</v>
      </c>
      <c r="AC208" s="212">
        <f t="shared" si="81"/>
        <v>0</v>
      </c>
      <c r="AD208" s="212">
        <f t="shared" si="81"/>
        <v>0</v>
      </c>
      <c r="AE208" s="212">
        <f t="shared" si="81"/>
        <v>0</v>
      </c>
      <c r="AF208" s="212">
        <f t="shared" si="81"/>
        <v>0</v>
      </c>
      <c r="AG208" s="212">
        <f t="shared" si="81"/>
        <v>0</v>
      </c>
      <c r="AH208" s="212">
        <f t="shared" si="81"/>
        <v>0</v>
      </c>
      <c r="AI208" s="212">
        <f t="shared" si="81"/>
        <v>0</v>
      </c>
      <c r="AJ208" s="212">
        <f t="shared" si="81"/>
        <v>0</v>
      </c>
      <c r="AK208" s="212">
        <f t="shared" si="81"/>
        <v>0</v>
      </c>
      <c r="AL208" s="212">
        <f t="shared" si="81"/>
        <v>0</v>
      </c>
      <c r="AN208" s="172"/>
      <c r="AO208" s="585"/>
      <c r="AP208" s="172">
        <v>2</v>
      </c>
      <c r="AQ208" s="264">
        <f t="shared" si="82"/>
        <v>7182.5080000000016</v>
      </c>
      <c r="AR208" s="263">
        <f t="shared" si="82"/>
        <v>27330.004999999994</v>
      </c>
      <c r="AS208" s="264">
        <f t="shared" si="82"/>
        <v>111661.89399999999</v>
      </c>
      <c r="AT208" s="263">
        <f t="shared" si="82"/>
        <v>325719.891</v>
      </c>
      <c r="AU208" s="265">
        <f t="shared" si="82"/>
        <v>93915.94</v>
      </c>
      <c r="AV208" s="263">
        <f t="shared" si="82"/>
        <v>30089.946</v>
      </c>
      <c r="AW208" s="264">
        <f t="shared" si="82"/>
        <v>0</v>
      </c>
      <c r="AX208" s="263">
        <f t="shared" si="82"/>
        <v>0</v>
      </c>
      <c r="AY208" s="264">
        <f t="shared" si="82"/>
        <v>0</v>
      </c>
      <c r="AZ208" s="263">
        <f t="shared" si="82"/>
        <v>0</v>
      </c>
      <c r="BA208" s="264">
        <f t="shared" si="83"/>
        <v>0</v>
      </c>
      <c r="BB208" s="263">
        <f t="shared" si="83"/>
        <v>0</v>
      </c>
      <c r="BC208" s="264">
        <f t="shared" si="83"/>
        <v>0</v>
      </c>
      <c r="BD208" s="263">
        <f t="shared" si="83"/>
        <v>0</v>
      </c>
      <c r="BE208" s="264">
        <f t="shared" si="83"/>
        <v>0</v>
      </c>
      <c r="BF208" s="263">
        <f t="shared" si="83"/>
        <v>0</v>
      </c>
      <c r="BG208" s="264">
        <f t="shared" si="83"/>
        <v>0</v>
      </c>
      <c r="BH208" s="263">
        <f t="shared" si="83"/>
        <v>0</v>
      </c>
      <c r="BI208" s="264">
        <f t="shared" si="83"/>
        <v>0</v>
      </c>
      <c r="BJ208" s="263">
        <f t="shared" si="83"/>
        <v>0</v>
      </c>
      <c r="BK208" s="259">
        <f t="shared" si="84"/>
        <v>595902.18399999989</v>
      </c>
    </row>
    <row r="209" spans="2:63" s="182" customFormat="1" x14ac:dyDescent="0.2">
      <c r="B209" s="214">
        <v>1034</v>
      </c>
      <c r="C209" s="197" t="s">
        <v>595</v>
      </c>
      <c r="D209" s="189">
        <v>6</v>
      </c>
      <c r="E209" s="189" t="s">
        <v>139</v>
      </c>
      <c r="F209" s="196">
        <v>4480.5239999999994</v>
      </c>
      <c r="G209" s="213">
        <v>-1.2390104242615199</v>
      </c>
      <c r="H209" s="194">
        <v>203</v>
      </c>
      <c r="I209" s="212">
        <v>4</v>
      </c>
      <c r="J209" s="211" t="s">
        <v>594</v>
      </c>
      <c r="K209" s="183"/>
      <c r="P209" s="172"/>
      <c r="Q209" s="172"/>
      <c r="R209" s="172">
        <v>3</v>
      </c>
      <c r="S209" s="212">
        <f t="shared" si="80"/>
        <v>1</v>
      </c>
      <c r="T209" s="212">
        <f t="shared" si="80"/>
        <v>2</v>
      </c>
      <c r="U209" s="212">
        <f t="shared" si="80"/>
        <v>3</v>
      </c>
      <c r="V209" s="212">
        <f t="shared" si="80"/>
        <v>26</v>
      </c>
      <c r="W209" s="212">
        <f t="shared" si="80"/>
        <v>46</v>
      </c>
      <c r="X209" s="212">
        <f t="shared" si="80"/>
        <v>28</v>
      </c>
      <c r="Y209" s="212">
        <f t="shared" si="80"/>
        <v>24</v>
      </c>
      <c r="Z209" s="212">
        <f t="shared" si="80"/>
        <v>7</v>
      </c>
      <c r="AA209" s="212">
        <f t="shared" si="80"/>
        <v>3</v>
      </c>
      <c r="AB209" s="212">
        <f t="shared" si="80"/>
        <v>2</v>
      </c>
      <c r="AC209" s="212">
        <f t="shared" si="81"/>
        <v>4</v>
      </c>
      <c r="AD209" s="212">
        <f t="shared" si="81"/>
        <v>1</v>
      </c>
      <c r="AE209" s="212">
        <f t="shared" si="81"/>
        <v>0</v>
      </c>
      <c r="AF209" s="212">
        <f t="shared" si="81"/>
        <v>0</v>
      </c>
      <c r="AG209" s="212">
        <f t="shared" si="81"/>
        <v>0</v>
      </c>
      <c r="AH209" s="212">
        <f t="shared" si="81"/>
        <v>0</v>
      </c>
      <c r="AI209" s="212">
        <f t="shared" si="81"/>
        <v>0</v>
      </c>
      <c r="AJ209" s="212">
        <f t="shared" si="81"/>
        <v>0</v>
      </c>
      <c r="AK209" s="212">
        <f t="shared" si="81"/>
        <v>0</v>
      </c>
      <c r="AL209" s="212">
        <f t="shared" si="81"/>
        <v>0</v>
      </c>
      <c r="AN209" s="172"/>
      <c r="AO209" s="585"/>
      <c r="AP209" s="172">
        <v>3</v>
      </c>
      <c r="AQ209" s="264">
        <f t="shared" si="82"/>
        <v>5876.1280000000006</v>
      </c>
      <c r="AR209" s="263">
        <f t="shared" si="82"/>
        <v>9765.5400000000009</v>
      </c>
      <c r="AS209" s="264">
        <f t="shared" si="82"/>
        <v>14841.297999999999</v>
      </c>
      <c r="AT209" s="263">
        <f t="shared" si="82"/>
        <v>110455.40600000002</v>
      </c>
      <c r="AU209" s="265">
        <f t="shared" si="82"/>
        <v>199442.394</v>
      </c>
      <c r="AV209" s="263">
        <f t="shared" si="82"/>
        <v>138325.57400000002</v>
      </c>
      <c r="AW209" s="264">
        <f t="shared" si="82"/>
        <v>94841.108000000007</v>
      </c>
      <c r="AX209" s="263">
        <f t="shared" si="82"/>
        <v>29936.135999999999</v>
      </c>
      <c r="AY209" s="264">
        <f t="shared" si="82"/>
        <v>16719.938999999998</v>
      </c>
      <c r="AZ209" s="263">
        <f t="shared" si="82"/>
        <v>9128.7860000000019</v>
      </c>
      <c r="BA209" s="264">
        <f t="shared" si="83"/>
        <v>13073.673999999999</v>
      </c>
      <c r="BB209" s="263">
        <f t="shared" si="83"/>
        <v>2236.0729999999999</v>
      </c>
      <c r="BC209" s="264">
        <f t="shared" si="83"/>
        <v>0</v>
      </c>
      <c r="BD209" s="263">
        <f t="shared" si="83"/>
        <v>0</v>
      </c>
      <c r="BE209" s="264">
        <f t="shared" si="83"/>
        <v>0</v>
      </c>
      <c r="BF209" s="263">
        <f t="shared" si="83"/>
        <v>0</v>
      </c>
      <c r="BG209" s="264">
        <f t="shared" si="83"/>
        <v>0</v>
      </c>
      <c r="BH209" s="263">
        <f t="shared" si="83"/>
        <v>0</v>
      </c>
      <c r="BI209" s="264">
        <f t="shared" si="83"/>
        <v>0</v>
      </c>
      <c r="BJ209" s="263">
        <f t="shared" si="83"/>
        <v>0</v>
      </c>
      <c r="BK209" s="259">
        <f t="shared" si="84"/>
        <v>644645.05599999998</v>
      </c>
    </row>
    <row r="210" spans="2:63" s="182" customFormat="1" x14ac:dyDescent="0.2">
      <c r="B210" s="214">
        <v>637</v>
      </c>
      <c r="C210" s="197" t="s">
        <v>721</v>
      </c>
      <c r="D210" s="189">
        <v>4</v>
      </c>
      <c r="E210" s="189" t="s">
        <v>168</v>
      </c>
      <c r="F210" s="196">
        <v>4972.5189999999993</v>
      </c>
      <c r="G210" s="213">
        <v>-1.2388430893562714</v>
      </c>
      <c r="H210" s="194">
        <v>204</v>
      </c>
      <c r="I210" s="212">
        <v>4</v>
      </c>
      <c r="J210" s="211" t="s">
        <v>720</v>
      </c>
      <c r="K210" s="183"/>
      <c r="P210" s="172"/>
      <c r="Q210" s="172"/>
      <c r="R210" s="172">
        <v>4</v>
      </c>
      <c r="S210" s="212">
        <f t="shared" si="80"/>
        <v>0</v>
      </c>
      <c r="T210" s="212">
        <f t="shared" si="80"/>
        <v>13</v>
      </c>
      <c r="U210" s="212">
        <f t="shared" si="80"/>
        <v>10</v>
      </c>
      <c r="V210" s="212">
        <f t="shared" si="80"/>
        <v>28</v>
      </c>
      <c r="W210" s="212">
        <f t="shared" si="80"/>
        <v>11</v>
      </c>
      <c r="X210" s="212">
        <f t="shared" si="80"/>
        <v>28</v>
      </c>
      <c r="Y210" s="212">
        <f t="shared" si="80"/>
        <v>39</v>
      </c>
      <c r="Z210" s="212">
        <f t="shared" si="80"/>
        <v>15</v>
      </c>
      <c r="AA210" s="212">
        <f t="shared" si="80"/>
        <v>38</v>
      </c>
      <c r="AB210" s="212">
        <f t="shared" si="80"/>
        <v>29</v>
      </c>
      <c r="AC210" s="212">
        <f t="shared" si="81"/>
        <v>26</v>
      </c>
      <c r="AD210" s="212">
        <f t="shared" si="81"/>
        <v>14</v>
      </c>
      <c r="AE210" s="212">
        <f t="shared" si="81"/>
        <v>5</v>
      </c>
      <c r="AF210" s="212">
        <f t="shared" si="81"/>
        <v>8</v>
      </c>
      <c r="AG210" s="212">
        <f t="shared" si="81"/>
        <v>9</v>
      </c>
      <c r="AH210" s="212">
        <f t="shared" si="81"/>
        <v>5</v>
      </c>
      <c r="AI210" s="212">
        <f t="shared" si="81"/>
        <v>3</v>
      </c>
      <c r="AJ210" s="212">
        <f t="shared" si="81"/>
        <v>0</v>
      </c>
      <c r="AK210" s="212">
        <f t="shared" si="81"/>
        <v>1</v>
      </c>
      <c r="AL210" s="212">
        <f t="shared" si="81"/>
        <v>0</v>
      </c>
      <c r="AN210" s="172"/>
      <c r="AO210" s="585"/>
      <c r="AP210" s="172">
        <v>4</v>
      </c>
      <c r="AQ210" s="264">
        <f t="shared" si="82"/>
        <v>0</v>
      </c>
      <c r="AR210" s="263">
        <f t="shared" si="82"/>
        <v>134147.75599999999</v>
      </c>
      <c r="AS210" s="264">
        <f t="shared" si="82"/>
        <v>65099.239999999991</v>
      </c>
      <c r="AT210" s="263">
        <f t="shared" si="82"/>
        <v>186662.78999999998</v>
      </c>
      <c r="AU210" s="265">
        <f t="shared" si="82"/>
        <v>34671.483999999997</v>
      </c>
      <c r="AV210" s="263">
        <f t="shared" si="82"/>
        <v>98233.233000000007</v>
      </c>
      <c r="AW210" s="264">
        <f t="shared" si="82"/>
        <v>155008.25400000002</v>
      </c>
      <c r="AX210" s="263">
        <f t="shared" si="82"/>
        <v>56815.858000000007</v>
      </c>
      <c r="AY210" s="264">
        <f t="shared" si="82"/>
        <v>128737.38600000003</v>
      </c>
      <c r="AZ210" s="263">
        <f t="shared" si="82"/>
        <v>105888.86200000001</v>
      </c>
      <c r="BA210" s="264">
        <f t="shared" si="83"/>
        <v>96627.163999999975</v>
      </c>
      <c r="BB210" s="263">
        <f t="shared" si="83"/>
        <v>54099.953000000001</v>
      </c>
      <c r="BC210" s="264">
        <f t="shared" si="83"/>
        <v>18023.750999999997</v>
      </c>
      <c r="BD210" s="263">
        <f t="shared" si="83"/>
        <v>22734.638999999996</v>
      </c>
      <c r="BE210" s="264">
        <f t="shared" si="83"/>
        <v>23524.06</v>
      </c>
      <c r="BF210" s="263">
        <f t="shared" si="83"/>
        <v>19120.912</v>
      </c>
      <c r="BG210" s="264">
        <f t="shared" si="83"/>
        <v>9446.8820000000014</v>
      </c>
      <c r="BH210" s="263">
        <f t="shared" si="83"/>
        <v>0</v>
      </c>
      <c r="BI210" s="264">
        <f t="shared" si="83"/>
        <v>1419.615</v>
      </c>
      <c r="BJ210" s="263">
        <f t="shared" si="83"/>
        <v>0</v>
      </c>
      <c r="BK210" s="259">
        <f t="shared" si="84"/>
        <v>1210265.8389999999</v>
      </c>
    </row>
    <row r="211" spans="2:63" s="182" customFormat="1" x14ac:dyDescent="0.2">
      <c r="B211" s="214">
        <v>8900</v>
      </c>
      <c r="C211" s="197" t="s">
        <v>717</v>
      </c>
      <c r="D211" s="189">
        <v>6</v>
      </c>
      <c r="E211" s="189" t="s">
        <v>772</v>
      </c>
      <c r="F211" s="196">
        <v>3593.2339999999999</v>
      </c>
      <c r="G211" s="213">
        <v>-1.233028948083694</v>
      </c>
      <c r="H211" s="194">
        <v>205</v>
      </c>
      <c r="I211" s="212">
        <v>4</v>
      </c>
      <c r="J211" s="211" t="s">
        <v>716</v>
      </c>
      <c r="K211" s="183"/>
      <c r="P211" s="172"/>
      <c r="Q211" s="172"/>
      <c r="R211" s="172">
        <v>5</v>
      </c>
      <c r="S211" s="212">
        <f t="shared" si="80"/>
        <v>0</v>
      </c>
      <c r="T211" s="212">
        <f t="shared" si="80"/>
        <v>3</v>
      </c>
      <c r="U211" s="212">
        <f t="shared" si="80"/>
        <v>1</v>
      </c>
      <c r="V211" s="212">
        <f t="shared" si="80"/>
        <v>4</v>
      </c>
      <c r="W211" s="212">
        <f t="shared" si="80"/>
        <v>4</v>
      </c>
      <c r="X211" s="212">
        <f t="shared" si="80"/>
        <v>21</v>
      </c>
      <c r="Y211" s="212">
        <f t="shared" si="80"/>
        <v>34</v>
      </c>
      <c r="Z211" s="212">
        <f t="shared" si="80"/>
        <v>31</v>
      </c>
      <c r="AA211" s="212">
        <f t="shared" si="80"/>
        <v>55</v>
      </c>
      <c r="AB211" s="212">
        <f t="shared" si="80"/>
        <v>76</v>
      </c>
      <c r="AC211" s="212">
        <f t="shared" si="81"/>
        <v>84</v>
      </c>
      <c r="AD211" s="212">
        <f t="shared" si="81"/>
        <v>64</v>
      </c>
      <c r="AE211" s="212">
        <f t="shared" si="81"/>
        <v>27</v>
      </c>
      <c r="AF211" s="212">
        <f t="shared" si="81"/>
        <v>7</v>
      </c>
      <c r="AG211" s="212">
        <f t="shared" si="81"/>
        <v>4</v>
      </c>
      <c r="AH211" s="212">
        <f t="shared" si="81"/>
        <v>1</v>
      </c>
      <c r="AI211" s="212">
        <f t="shared" si="81"/>
        <v>2</v>
      </c>
      <c r="AJ211" s="212">
        <f t="shared" si="81"/>
        <v>0</v>
      </c>
      <c r="AK211" s="212">
        <f t="shared" si="81"/>
        <v>0</v>
      </c>
      <c r="AL211" s="212">
        <f t="shared" si="81"/>
        <v>0</v>
      </c>
      <c r="AN211" s="172"/>
      <c r="AO211" s="585"/>
      <c r="AP211" s="172">
        <v>5</v>
      </c>
      <c r="AQ211" s="264">
        <f t="shared" si="82"/>
        <v>0</v>
      </c>
      <c r="AR211" s="263">
        <f t="shared" si="82"/>
        <v>14020.581999999999</v>
      </c>
      <c r="AS211" s="264">
        <f t="shared" si="82"/>
        <v>8706.4719999999998</v>
      </c>
      <c r="AT211" s="263">
        <f t="shared" si="82"/>
        <v>16472.125999999997</v>
      </c>
      <c r="AU211" s="265">
        <f t="shared" si="82"/>
        <v>12280.985000000001</v>
      </c>
      <c r="AV211" s="263">
        <f t="shared" si="82"/>
        <v>75124.501999999993</v>
      </c>
      <c r="AW211" s="264">
        <f t="shared" si="82"/>
        <v>127348.02900000001</v>
      </c>
      <c r="AX211" s="263">
        <f t="shared" si="82"/>
        <v>115265.35999999999</v>
      </c>
      <c r="AY211" s="264">
        <f t="shared" si="82"/>
        <v>205603.39899999998</v>
      </c>
      <c r="AZ211" s="263">
        <f t="shared" si="82"/>
        <v>297454.45199999999</v>
      </c>
      <c r="BA211" s="264">
        <f t="shared" si="83"/>
        <v>327032.90500000009</v>
      </c>
      <c r="BB211" s="263">
        <f t="shared" si="83"/>
        <v>253226.95199999999</v>
      </c>
      <c r="BC211" s="264">
        <f t="shared" si="83"/>
        <v>105887.666</v>
      </c>
      <c r="BD211" s="263">
        <f t="shared" si="83"/>
        <v>36064.185999999987</v>
      </c>
      <c r="BE211" s="264">
        <f t="shared" si="83"/>
        <v>12494.284</v>
      </c>
      <c r="BF211" s="263">
        <f t="shared" si="83"/>
        <v>4283.4289999999992</v>
      </c>
      <c r="BG211" s="264">
        <f t="shared" si="83"/>
        <v>6095.7750000000015</v>
      </c>
      <c r="BH211" s="263">
        <f t="shared" si="83"/>
        <v>0</v>
      </c>
      <c r="BI211" s="264">
        <f t="shared" si="83"/>
        <v>0</v>
      </c>
      <c r="BJ211" s="263">
        <f t="shared" si="83"/>
        <v>0</v>
      </c>
      <c r="BK211" s="259">
        <f t="shared" si="84"/>
        <v>1617366.1039999998</v>
      </c>
    </row>
    <row r="212" spans="2:63" s="182" customFormat="1" x14ac:dyDescent="0.2">
      <c r="B212" s="214">
        <v>1161</v>
      </c>
      <c r="C212" s="197" t="s">
        <v>738</v>
      </c>
      <c r="D212" s="189">
        <v>1</v>
      </c>
      <c r="E212" s="189" t="s">
        <v>18</v>
      </c>
      <c r="F212" s="196">
        <v>3572.31</v>
      </c>
      <c r="G212" s="213">
        <v>-1.2256972954844876</v>
      </c>
      <c r="H212" s="194">
        <v>206</v>
      </c>
      <c r="I212" s="212">
        <v>4</v>
      </c>
      <c r="J212" s="211" t="s">
        <v>737</v>
      </c>
      <c r="K212" s="183"/>
      <c r="P212" s="172"/>
      <c r="Q212" s="172"/>
      <c r="R212" s="172">
        <v>6</v>
      </c>
      <c r="S212" s="212">
        <f t="shared" si="80"/>
        <v>0</v>
      </c>
      <c r="T212" s="212">
        <f t="shared" si="80"/>
        <v>0</v>
      </c>
      <c r="U212" s="212">
        <f t="shared" si="80"/>
        <v>0</v>
      </c>
      <c r="V212" s="212">
        <f t="shared" si="80"/>
        <v>0</v>
      </c>
      <c r="W212" s="212">
        <f t="shared" si="80"/>
        <v>3</v>
      </c>
      <c r="X212" s="212">
        <f t="shared" si="80"/>
        <v>1</v>
      </c>
      <c r="Y212" s="212">
        <f t="shared" si="80"/>
        <v>3</v>
      </c>
      <c r="Z212" s="212">
        <f t="shared" si="80"/>
        <v>3</v>
      </c>
      <c r="AA212" s="212">
        <f t="shared" si="80"/>
        <v>9</v>
      </c>
      <c r="AB212" s="212">
        <f t="shared" si="80"/>
        <v>29</v>
      </c>
      <c r="AC212" s="212">
        <f t="shared" si="81"/>
        <v>38</v>
      </c>
      <c r="AD212" s="212">
        <f t="shared" si="81"/>
        <v>30</v>
      </c>
      <c r="AE212" s="212">
        <f t="shared" si="81"/>
        <v>35</v>
      </c>
      <c r="AF212" s="212">
        <f t="shared" si="81"/>
        <v>19</v>
      </c>
      <c r="AG212" s="212">
        <f t="shared" si="81"/>
        <v>9</v>
      </c>
      <c r="AH212" s="212">
        <f t="shared" si="81"/>
        <v>5</v>
      </c>
      <c r="AI212" s="212">
        <f t="shared" si="81"/>
        <v>5</v>
      </c>
      <c r="AJ212" s="212">
        <f t="shared" si="81"/>
        <v>2</v>
      </c>
      <c r="AK212" s="212">
        <f t="shared" si="81"/>
        <v>0</v>
      </c>
      <c r="AL212" s="212">
        <f t="shared" si="81"/>
        <v>0</v>
      </c>
      <c r="AN212" s="172"/>
      <c r="AO212" s="585"/>
      <c r="AP212" s="172">
        <v>6</v>
      </c>
      <c r="AQ212" s="264">
        <f t="shared" si="82"/>
        <v>0</v>
      </c>
      <c r="AR212" s="263">
        <f t="shared" si="82"/>
        <v>0</v>
      </c>
      <c r="AS212" s="264">
        <f t="shared" si="82"/>
        <v>0</v>
      </c>
      <c r="AT212" s="263">
        <f t="shared" si="82"/>
        <v>0</v>
      </c>
      <c r="AU212" s="265">
        <f t="shared" si="82"/>
        <v>14390.874999999996</v>
      </c>
      <c r="AV212" s="263">
        <f t="shared" si="82"/>
        <v>3713.3070000000007</v>
      </c>
      <c r="AW212" s="264">
        <f t="shared" si="82"/>
        <v>9990.6470000000008</v>
      </c>
      <c r="AX212" s="263">
        <f t="shared" si="82"/>
        <v>13797.623</v>
      </c>
      <c r="AY212" s="264">
        <f t="shared" si="82"/>
        <v>27978.963000000003</v>
      </c>
      <c r="AZ212" s="263">
        <f t="shared" si="82"/>
        <v>119581.655</v>
      </c>
      <c r="BA212" s="264">
        <f t="shared" si="83"/>
        <v>147731.91</v>
      </c>
      <c r="BB212" s="263">
        <f t="shared" si="83"/>
        <v>118779.86600000001</v>
      </c>
      <c r="BC212" s="264">
        <f t="shared" si="83"/>
        <v>135987.859</v>
      </c>
      <c r="BD212" s="263">
        <f t="shared" si="83"/>
        <v>75849.169999999984</v>
      </c>
      <c r="BE212" s="264">
        <f t="shared" si="83"/>
        <v>43311.7</v>
      </c>
      <c r="BF212" s="263">
        <f t="shared" si="83"/>
        <v>16616.096000000005</v>
      </c>
      <c r="BG212" s="264">
        <f t="shared" si="83"/>
        <v>18960.898000000001</v>
      </c>
      <c r="BH212" s="263">
        <f t="shared" si="83"/>
        <v>7674.7119999999977</v>
      </c>
      <c r="BI212" s="264">
        <f t="shared" si="83"/>
        <v>0</v>
      </c>
      <c r="BJ212" s="263">
        <f t="shared" si="83"/>
        <v>0</v>
      </c>
      <c r="BK212" s="259">
        <f t="shared" si="84"/>
        <v>754371.28099999996</v>
      </c>
    </row>
    <row r="213" spans="2:63" s="182" customFormat="1" x14ac:dyDescent="0.2">
      <c r="B213" s="222">
        <v>7500</v>
      </c>
      <c r="C213" s="221" t="s">
        <v>683</v>
      </c>
      <c r="D213" s="220">
        <v>2</v>
      </c>
      <c r="E213" s="220" t="s">
        <v>84</v>
      </c>
      <c r="F213" s="219">
        <v>3908.135000000002</v>
      </c>
      <c r="G213" s="218">
        <v>-1.2250696690645539</v>
      </c>
      <c r="H213" s="217">
        <v>207</v>
      </c>
      <c r="I213" s="216">
        <v>4</v>
      </c>
      <c r="J213" s="215" t="s">
        <v>682</v>
      </c>
      <c r="K213" s="183"/>
      <c r="P213" s="172"/>
      <c r="Q213" s="172"/>
      <c r="R213" s="172">
        <v>7</v>
      </c>
      <c r="S213" s="212">
        <f t="shared" si="80"/>
        <v>0</v>
      </c>
      <c r="T213" s="212">
        <f t="shared" si="80"/>
        <v>0</v>
      </c>
      <c r="U213" s="212">
        <f t="shared" si="80"/>
        <v>0</v>
      </c>
      <c r="V213" s="212">
        <f t="shared" si="80"/>
        <v>0</v>
      </c>
      <c r="W213" s="212">
        <f t="shared" si="80"/>
        <v>1</v>
      </c>
      <c r="X213" s="212">
        <f t="shared" si="80"/>
        <v>5</v>
      </c>
      <c r="Y213" s="212">
        <f t="shared" si="80"/>
        <v>4</v>
      </c>
      <c r="Z213" s="212">
        <f t="shared" si="80"/>
        <v>5</v>
      </c>
      <c r="AA213" s="212">
        <f t="shared" si="80"/>
        <v>9</v>
      </c>
      <c r="AB213" s="212">
        <f t="shared" si="80"/>
        <v>11</v>
      </c>
      <c r="AC213" s="212">
        <f t="shared" si="81"/>
        <v>8</v>
      </c>
      <c r="AD213" s="212">
        <f t="shared" si="81"/>
        <v>19</v>
      </c>
      <c r="AE213" s="212">
        <f t="shared" si="81"/>
        <v>29</v>
      </c>
      <c r="AF213" s="212">
        <f t="shared" si="81"/>
        <v>21</v>
      </c>
      <c r="AG213" s="212">
        <f t="shared" si="81"/>
        <v>4</v>
      </c>
      <c r="AH213" s="212">
        <f t="shared" si="81"/>
        <v>7</v>
      </c>
      <c r="AI213" s="212">
        <f t="shared" si="81"/>
        <v>13</v>
      </c>
      <c r="AJ213" s="212">
        <f t="shared" si="81"/>
        <v>3</v>
      </c>
      <c r="AK213" s="212">
        <f t="shared" si="81"/>
        <v>3</v>
      </c>
      <c r="AL213" s="212">
        <f t="shared" si="81"/>
        <v>2</v>
      </c>
      <c r="AN213" s="172"/>
      <c r="AO213" s="585"/>
      <c r="AP213" s="172">
        <v>7</v>
      </c>
      <c r="AQ213" s="264">
        <f t="shared" si="82"/>
        <v>0</v>
      </c>
      <c r="AR213" s="263">
        <f t="shared" si="82"/>
        <v>0</v>
      </c>
      <c r="AS213" s="264">
        <f t="shared" si="82"/>
        <v>0</v>
      </c>
      <c r="AT213" s="263">
        <f t="shared" si="82"/>
        <v>0</v>
      </c>
      <c r="AU213" s="265">
        <f t="shared" si="82"/>
        <v>4322.165</v>
      </c>
      <c r="AV213" s="263">
        <f t="shared" si="82"/>
        <v>15153.199999999999</v>
      </c>
      <c r="AW213" s="264">
        <f t="shared" si="82"/>
        <v>12877.848999999998</v>
      </c>
      <c r="AX213" s="263">
        <f t="shared" si="82"/>
        <v>12011.583999999999</v>
      </c>
      <c r="AY213" s="264">
        <f t="shared" si="82"/>
        <v>33025.132999999994</v>
      </c>
      <c r="AZ213" s="263">
        <f t="shared" si="82"/>
        <v>43428.429000000004</v>
      </c>
      <c r="BA213" s="264">
        <f t="shared" si="83"/>
        <v>29621.10999999999</v>
      </c>
      <c r="BB213" s="263">
        <f t="shared" si="83"/>
        <v>69522.27</v>
      </c>
      <c r="BC213" s="264">
        <f t="shared" si="83"/>
        <v>109900.22899999999</v>
      </c>
      <c r="BD213" s="263">
        <f t="shared" si="83"/>
        <v>88770.093000000008</v>
      </c>
      <c r="BE213" s="264">
        <f t="shared" si="83"/>
        <v>13537.89</v>
      </c>
      <c r="BF213" s="263">
        <f t="shared" si="83"/>
        <v>24043.900999999994</v>
      </c>
      <c r="BG213" s="264">
        <f t="shared" si="83"/>
        <v>50107.237999999998</v>
      </c>
      <c r="BH213" s="263">
        <f t="shared" si="83"/>
        <v>10113.203999999996</v>
      </c>
      <c r="BI213" s="264">
        <f t="shared" si="83"/>
        <v>10586.875</v>
      </c>
      <c r="BJ213" s="263">
        <f t="shared" si="83"/>
        <v>7020.6399999999976</v>
      </c>
      <c r="BK213" s="259">
        <f t="shared" si="84"/>
        <v>534048.80999999994</v>
      </c>
    </row>
    <row r="214" spans="2:63" s="182" customFormat="1" x14ac:dyDescent="0.2">
      <c r="B214" s="214">
        <v>3000</v>
      </c>
      <c r="C214" s="197" t="s">
        <v>39</v>
      </c>
      <c r="D214" s="189">
        <v>425</v>
      </c>
      <c r="E214" s="189" t="s">
        <v>407</v>
      </c>
      <c r="F214" s="196">
        <v>3843.6</v>
      </c>
      <c r="G214" s="213">
        <v>-1.2161556577010961</v>
      </c>
      <c r="H214" s="194">
        <v>208</v>
      </c>
      <c r="I214" s="212">
        <v>5</v>
      </c>
      <c r="J214" s="211" t="s">
        <v>37</v>
      </c>
      <c r="K214" s="183"/>
      <c r="P214" s="172"/>
      <c r="Q214" s="172"/>
      <c r="R214" s="172">
        <v>8</v>
      </c>
      <c r="S214" s="212">
        <f t="shared" si="80"/>
        <v>0</v>
      </c>
      <c r="T214" s="212">
        <f t="shared" si="80"/>
        <v>0</v>
      </c>
      <c r="U214" s="212">
        <f t="shared" si="80"/>
        <v>0</v>
      </c>
      <c r="V214" s="212">
        <f t="shared" si="80"/>
        <v>1</v>
      </c>
      <c r="W214" s="212">
        <f t="shared" si="80"/>
        <v>1</v>
      </c>
      <c r="X214" s="212">
        <f t="shared" si="80"/>
        <v>4</v>
      </c>
      <c r="Y214" s="212">
        <f t="shared" si="80"/>
        <v>10</v>
      </c>
      <c r="Z214" s="212">
        <f t="shared" si="80"/>
        <v>6</v>
      </c>
      <c r="AA214" s="212">
        <f t="shared" si="80"/>
        <v>4</v>
      </c>
      <c r="AB214" s="212">
        <f t="shared" si="80"/>
        <v>8</v>
      </c>
      <c r="AC214" s="212">
        <f t="shared" si="81"/>
        <v>7</v>
      </c>
      <c r="AD214" s="212">
        <f t="shared" si="81"/>
        <v>21</v>
      </c>
      <c r="AE214" s="212">
        <f t="shared" si="81"/>
        <v>26</v>
      </c>
      <c r="AF214" s="212">
        <f t="shared" si="81"/>
        <v>41</v>
      </c>
      <c r="AG214" s="212">
        <f t="shared" si="81"/>
        <v>43</v>
      </c>
      <c r="AH214" s="212">
        <f t="shared" si="81"/>
        <v>32</v>
      </c>
      <c r="AI214" s="212">
        <f t="shared" si="81"/>
        <v>34</v>
      </c>
      <c r="AJ214" s="212">
        <f t="shared" si="81"/>
        <v>15</v>
      </c>
      <c r="AK214" s="212">
        <f t="shared" si="81"/>
        <v>16</v>
      </c>
      <c r="AL214" s="212">
        <f t="shared" si="81"/>
        <v>1</v>
      </c>
      <c r="AN214" s="172"/>
      <c r="AO214" s="585"/>
      <c r="AP214" s="172">
        <v>8</v>
      </c>
      <c r="AQ214" s="264">
        <f t="shared" si="82"/>
        <v>0</v>
      </c>
      <c r="AR214" s="263">
        <f t="shared" si="82"/>
        <v>0</v>
      </c>
      <c r="AS214" s="264">
        <f t="shared" si="82"/>
        <v>0</v>
      </c>
      <c r="AT214" s="263">
        <f t="shared" si="82"/>
        <v>1442.6059999999998</v>
      </c>
      <c r="AU214" s="265">
        <f t="shared" si="82"/>
        <v>3466.9590000000021</v>
      </c>
      <c r="AV214" s="263">
        <f t="shared" si="82"/>
        <v>13928.581000000004</v>
      </c>
      <c r="AW214" s="264">
        <f t="shared" si="82"/>
        <v>32639.264999999989</v>
      </c>
      <c r="AX214" s="263">
        <f t="shared" si="82"/>
        <v>21753.021000000001</v>
      </c>
      <c r="AY214" s="264">
        <f t="shared" si="82"/>
        <v>14790.712000000001</v>
      </c>
      <c r="AZ214" s="263">
        <f t="shared" si="82"/>
        <v>29564.816000000003</v>
      </c>
      <c r="BA214" s="264">
        <f t="shared" si="83"/>
        <v>25470.629999999997</v>
      </c>
      <c r="BB214" s="263">
        <f t="shared" si="83"/>
        <v>80236.006999999998</v>
      </c>
      <c r="BC214" s="264">
        <f t="shared" si="83"/>
        <v>91583.516000000003</v>
      </c>
      <c r="BD214" s="263">
        <f t="shared" si="83"/>
        <v>160439.96999999997</v>
      </c>
      <c r="BE214" s="264">
        <f t="shared" si="83"/>
        <v>162935.359</v>
      </c>
      <c r="BF214" s="263">
        <f t="shared" si="83"/>
        <v>115874.33499999999</v>
      </c>
      <c r="BG214" s="264">
        <f t="shared" si="83"/>
        <v>121507.26300000001</v>
      </c>
      <c r="BH214" s="263">
        <f t="shared" si="83"/>
        <v>47703.604000000007</v>
      </c>
      <c r="BI214" s="264">
        <f t="shared" si="83"/>
        <v>56290.493000000002</v>
      </c>
      <c r="BJ214" s="263">
        <f t="shared" si="83"/>
        <v>4789.9309999999987</v>
      </c>
      <c r="BK214" s="259">
        <f t="shared" si="84"/>
        <v>984425.06800000009</v>
      </c>
    </row>
    <row r="215" spans="2:63" s="182" customFormat="1" x14ac:dyDescent="0.2">
      <c r="B215" s="214">
        <v>4000</v>
      </c>
      <c r="C215" s="197" t="s">
        <v>22</v>
      </c>
      <c r="D215" s="189">
        <v>311</v>
      </c>
      <c r="E215" s="189" t="s">
        <v>771</v>
      </c>
      <c r="F215" s="196">
        <v>4322.165</v>
      </c>
      <c r="G215" s="213">
        <v>-1.2129359235634438</v>
      </c>
      <c r="H215" s="194">
        <v>209</v>
      </c>
      <c r="I215" s="212">
        <v>5</v>
      </c>
      <c r="J215" s="211" t="s">
        <v>20</v>
      </c>
      <c r="K215" s="183"/>
      <c r="P215" s="172"/>
      <c r="Q215" s="172"/>
      <c r="R215" s="172">
        <v>9</v>
      </c>
      <c r="S215" s="212">
        <f t="shared" si="80"/>
        <v>0</v>
      </c>
      <c r="T215" s="212">
        <f t="shared" si="80"/>
        <v>0</v>
      </c>
      <c r="U215" s="212">
        <f t="shared" si="80"/>
        <v>0</v>
      </c>
      <c r="V215" s="212">
        <f t="shared" si="80"/>
        <v>0</v>
      </c>
      <c r="W215" s="212">
        <f t="shared" si="80"/>
        <v>0</v>
      </c>
      <c r="X215" s="212">
        <f t="shared" si="80"/>
        <v>0</v>
      </c>
      <c r="Y215" s="212">
        <f t="shared" si="80"/>
        <v>0</v>
      </c>
      <c r="Z215" s="212">
        <f t="shared" si="80"/>
        <v>0</v>
      </c>
      <c r="AA215" s="212">
        <f t="shared" si="80"/>
        <v>0</v>
      </c>
      <c r="AB215" s="212">
        <f t="shared" si="80"/>
        <v>0</v>
      </c>
      <c r="AC215" s="212">
        <f t="shared" si="81"/>
        <v>1</v>
      </c>
      <c r="AD215" s="212">
        <f t="shared" si="81"/>
        <v>0</v>
      </c>
      <c r="AE215" s="212">
        <f t="shared" si="81"/>
        <v>1</v>
      </c>
      <c r="AF215" s="212">
        <f t="shared" si="81"/>
        <v>1</v>
      </c>
      <c r="AG215" s="212">
        <f t="shared" si="81"/>
        <v>1</v>
      </c>
      <c r="AH215" s="212">
        <f t="shared" si="81"/>
        <v>3</v>
      </c>
      <c r="AI215" s="212">
        <f t="shared" si="81"/>
        <v>3</v>
      </c>
      <c r="AJ215" s="212">
        <f t="shared" si="81"/>
        <v>5</v>
      </c>
      <c r="AK215" s="212">
        <f t="shared" si="81"/>
        <v>2</v>
      </c>
      <c r="AL215" s="212">
        <f t="shared" si="81"/>
        <v>1</v>
      </c>
      <c r="AN215" s="172"/>
      <c r="AO215" s="585"/>
      <c r="AP215" s="172">
        <v>9</v>
      </c>
      <c r="AQ215" s="264">
        <f t="shared" si="82"/>
        <v>0</v>
      </c>
      <c r="AR215" s="263">
        <f t="shared" si="82"/>
        <v>0</v>
      </c>
      <c r="AS215" s="264">
        <f t="shared" si="82"/>
        <v>0</v>
      </c>
      <c r="AT215" s="263">
        <f t="shared" si="82"/>
        <v>0</v>
      </c>
      <c r="AU215" s="265">
        <f t="shared" si="82"/>
        <v>0</v>
      </c>
      <c r="AV215" s="263">
        <f t="shared" si="82"/>
        <v>0</v>
      </c>
      <c r="AW215" s="264">
        <f t="shared" si="82"/>
        <v>0</v>
      </c>
      <c r="AX215" s="263">
        <f t="shared" si="82"/>
        <v>0</v>
      </c>
      <c r="AY215" s="264">
        <f t="shared" si="82"/>
        <v>0</v>
      </c>
      <c r="AZ215" s="263">
        <f t="shared" si="82"/>
        <v>0</v>
      </c>
      <c r="BA215" s="264">
        <f t="shared" si="83"/>
        <v>4944.6860000000015</v>
      </c>
      <c r="BB215" s="263">
        <f t="shared" si="83"/>
        <v>0</v>
      </c>
      <c r="BC215" s="264">
        <f t="shared" si="83"/>
        <v>4601.7529999999988</v>
      </c>
      <c r="BD215" s="263">
        <f t="shared" si="83"/>
        <v>3110.8</v>
      </c>
      <c r="BE215" s="264">
        <f t="shared" si="83"/>
        <v>2212.4290000000001</v>
      </c>
      <c r="BF215" s="263">
        <f t="shared" si="83"/>
        <v>14524.668999999996</v>
      </c>
      <c r="BG215" s="264">
        <f t="shared" si="83"/>
        <v>20191.199000000001</v>
      </c>
      <c r="BH215" s="263">
        <f t="shared" si="83"/>
        <v>17218.515999999996</v>
      </c>
      <c r="BI215" s="264">
        <f t="shared" si="83"/>
        <v>8839.1520000000019</v>
      </c>
      <c r="BJ215" s="263">
        <f t="shared" si="83"/>
        <v>2048.8219999999997</v>
      </c>
      <c r="BK215" s="259">
        <f t="shared" si="84"/>
        <v>77701.025999999998</v>
      </c>
    </row>
    <row r="216" spans="2:63" s="182" customFormat="1" ht="13.5" thickBot="1" x14ac:dyDescent="0.25">
      <c r="B216" s="214">
        <v>504</v>
      </c>
      <c r="C216" s="197" t="s">
        <v>770</v>
      </c>
      <c r="D216" s="189">
        <v>1</v>
      </c>
      <c r="E216" s="189" t="s">
        <v>18</v>
      </c>
      <c r="F216" s="196">
        <v>11929.251999999999</v>
      </c>
      <c r="G216" s="213">
        <v>-1.2101504018973557</v>
      </c>
      <c r="H216" s="194">
        <v>210</v>
      </c>
      <c r="I216" s="212">
        <v>5</v>
      </c>
      <c r="J216" s="211" t="s">
        <v>769</v>
      </c>
      <c r="K216" s="183"/>
      <c r="P216" s="172"/>
      <c r="Q216" s="172"/>
      <c r="R216" s="172">
        <v>10</v>
      </c>
      <c r="S216" s="212">
        <f t="shared" si="80"/>
        <v>0</v>
      </c>
      <c r="T216" s="212">
        <f t="shared" si="80"/>
        <v>0</v>
      </c>
      <c r="U216" s="212">
        <f t="shared" si="80"/>
        <v>0</v>
      </c>
      <c r="V216" s="212">
        <f t="shared" si="80"/>
        <v>0</v>
      </c>
      <c r="W216" s="212">
        <f t="shared" si="80"/>
        <v>0</v>
      </c>
      <c r="X216" s="212">
        <f t="shared" si="80"/>
        <v>0</v>
      </c>
      <c r="Y216" s="212">
        <f t="shared" si="80"/>
        <v>0</v>
      </c>
      <c r="Z216" s="212">
        <f t="shared" si="80"/>
        <v>0</v>
      </c>
      <c r="AA216" s="212">
        <f t="shared" si="80"/>
        <v>0</v>
      </c>
      <c r="AB216" s="212">
        <f t="shared" si="80"/>
        <v>0</v>
      </c>
      <c r="AC216" s="212">
        <f t="shared" si="81"/>
        <v>0</v>
      </c>
      <c r="AD216" s="212">
        <f t="shared" si="81"/>
        <v>0</v>
      </c>
      <c r="AE216" s="212">
        <f t="shared" si="81"/>
        <v>0</v>
      </c>
      <c r="AF216" s="212">
        <f t="shared" si="81"/>
        <v>0</v>
      </c>
      <c r="AG216" s="212">
        <f t="shared" si="81"/>
        <v>0</v>
      </c>
      <c r="AH216" s="212">
        <f t="shared" si="81"/>
        <v>0</v>
      </c>
      <c r="AI216" s="212">
        <f t="shared" si="81"/>
        <v>0</v>
      </c>
      <c r="AJ216" s="212">
        <f t="shared" si="81"/>
        <v>0</v>
      </c>
      <c r="AK216" s="212">
        <f t="shared" si="81"/>
        <v>2</v>
      </c>
      <c r="AL216" s="212">
        <f t="shared" si="81"/>
        <v>1</v>
      </c>
      <c r="AN216" s="172"/>
      <c r="AO216" s="585"/>
      <c r="AP216" s="172">
        <v>10</v>
      </c>
      <c r="AQ216" s="261">
        <f t="shared" si="82"/>
        <v>0</v>
      </c>
      <c r="AR216" s="260">
        <f t="shared" si="82"/>
        <v>0</v>
      </c>
      <c r="AS216" s="261">
        <f t="shared" si="82"/>
        <v>0</v>
      </c>
      <c r="AT216" s="260">
        <f t="shared" si="82"/>
        <v>0</v>
      </c>
      <c r="AU216" s="262">
        <f t="shared" si="82"/>
        <v>0</v>
      </c>
      <c r="AV216" s="260">
        <f t="shared" si="82"/>
        <v>0</v>
      </c>
      <c r="AW216" s="261">
        <f t="shared" si="82"/>
        <v>0</v>
      </c>
      <c r="AX216" s="260">
        <f t="shared" si="82"/>
        <v>0</v>
      </c>
      <c r="AY216" s="261">
        <f t="shared" si="82"/>
        <v>0</v>
      </c>
      <c r="AZ216" s="260">
        <f t="shared" si="82"/>
        <v>0</v>
      </c>
      <c r="BA216" s="261">
        <f t="shared" si="83"/>
        <v>0</v>
      </c>
      <c r="BB216" s="260">
        <f t="shared" si="83"/>
        <v>0</v>
      </c>
      <c r="BC216" s="261">
        <f t="shared" si="83"/>
        <v>0</v>
      </c>
      <c r="BD216" s="260">
        <f t="shared" si="83"/>
        <v>0</v>
      </c>
      <c r="BE216" s="261">
        <f t="shared" si="83"/>
        <v>0</v>
      </c>
      <c r="BF216" s="260">
        <f t="shared" si="83"/>
        <v>0</v>
      </c>
      <c r="BG216" s="261">
        <f t="shared" si="83"/>
        <v>0</v>
      </c>
      <c r="BH216" s="260">
        <f t="shared" si="83"/>
        <v>0</v>
      </c>
      <c r="BI216" s="261">
        <f t="shared" si="83"/>
        <v>7792.934000000002</v>
      </c>
      <c r="BJ216" s="260">
        <f t="shared" si="83"/>
        <v>2969.0489999999991</v>
      </c>
      <c r="BK216" s="259">
        <f t="shared" si="84"/>
        <v>10771.983</v>
      </c>
    </row>
    <row r="217" spans="2:63" s="182" customFormat="1" x14ac:dyDescent="0.2">
      <c r="B217" s="214">
        <v>7900</v>
      </c>
      <c r="C217" s="197" t="s">
        <v>92</v>
      </c>
      <c r="D217" s="189">
        <v>513</v>
      </c>
      <c r="E217" s="189" t="s">
        <v>128</v>
      </c>
      <c r="F217" s="196">
        <v>3349.04</v>
      </c>
      <c r="G217" s="213">
        <v>-1.2057678804683376</v>
      </c>
      <c r="H217" s="194">
        <v>211</v>
      </c>
      <c r="I217" s="212">
        <v>5</v>
      </c>
      <c r="J217" s="211" t="s">
        <v>91</v>
      </c>
      <c r="K217" s="183"/>
      <c r="P217" s="172"/>
      <c r="Q217" s="172"/>
      <c r="R217" s="172"/>
      <c r="S217" s="172"/>
      <c r="AP217" s="259"/>
      <c r="AR217" s="259">
        <f>SUM(AQ207:AR216)</f>
        <v>239469.484</v>
      </c>
      <c r="AT217" s="259">
        <f>SUM(AS207:AT216)</f>
        <v>904087.41099999996</v>
      </c>
      <c r="AV217" s="259">
        <f>SUM(AU207:AV216)</f>
        <v>741138.12600000005</v>
      </c>
      <c r="AX217" s="259">
        <f>SUM(AW207:AX216)</f>
        <v>682284.73400000005</v>
      </c>
      <c r="AZ217" s="259">
        <f>SUM(AY207:AZ216)</f>
        <v>1031902.5320000001</v>
      </c>
      <c r="BB217" s="259">
        <f>SUM(BA207:BB216)</f>
        <v>1222603.2</v>
      </c>
      <c r="BD217" s="259">
        <f>SUM(BC207:BD216)</f>
        <v>852953.63199999998</v>
      </c>
      <c r="BF217" s="259">
        <f>SUM(BE207:BF216)</f>
        <v>452479.0639999999</v>
      </c>
      <c r="BH217" s="259">
        <f>SUM(BG207:BH216)</f>
        <v>309019.29100000003</v>
      </c>
      <c r="BJ217" s="259">
        <f>SUM(BI207:BJ216)</f>
        <v>101757.511</v>
      </c>
      <c r="BK217" s="259">
        <f>SUM(BJ217,BH217,BF217,BD217,BB217,AZ217,AX217,AV217,AT217,AR217)</f>
        <v>6537694.9850000003</v>
      </c>
    </row>
    <row r="218" spans="2:63" s="182" customFormat="1" x14ac:dyDescent="0.2">
      <c r="B218" s="214">
        <v>1292</v>
      </c>
      <c r="C218" s="197" t="s">
        <v>734</v>
      </c>
      <c r="D218" s="189">
        <v>1</v>
      </c>
      <c r="E218" s="189" t="s">
        <v>18</v>
      </c>
      <c r="F218" s="196">
        <v>4811.9659999999976</v>
      </c>
      <c r="G218" s="213">
        <v>-1.2055643288602975</v>
      </c>
      <c r="H218" s="194">
        <v>212</v>
      </c>
      <c r="I218" s="212">
        <v>5</v>
      </c>
      <c r="J218" s="211" t="s">
        <v>733</v>
      </c>
      <c r="K218" s="183"/>
      <c r="P218" s="172"/>
      <c r="Q218" s="172"/>
      <c r="R218" s="172"/>
      <c r="S218" s="172"/>
    </row>
    <row r="219" spans="2:63" s="182" customFormat="1" x14ac:dyDescent="0.2">
      <c r="B219" s="214">
        <v>8500</v>
      </c>
      <c r="C219" s="197" t="s">
        <v>511</v>
      </c>
      <c r="D219" s="189">
        <v>17</v>
      </c>
      <c r="E219" s="189" t="s">
        <v>290</v>
      </c>
      <c r="F219" s="196">
        <v>3861.0330000000013</v>
      </c>
      <c r="G219" s="213">
        <v>-1.2029598143690674</v>
      </c>
      <c r="H219" s="194">
        <v>213</v>
      </c>
      <c r="I219" s="212">
        <v>5</v>
      </c>
      <c r="J219" s="211" t="s">
        <v>510</v>
      </c>
      <c r="K219" s="183"/>
      <c r="P219" s="172"/>
      <c r="Q219" s="172"/>
      <c r="R219" s="172"/>
      <c r="S219" s="172"/>
    </row>
    <row r="220" spans="2:63" s="182" customFormat="1" x14ac:dyDescent="0.2">
      <c r="B220" s="214">
        <v>532</v>
      </c>
      <c r="C220" s="197" t="s">
        <v>746</v>
      </c>
      <c r="D220" s="189">
        <v>3</v>
      </c>
      <c r="E220" s="189" t="s">
        <v>87</v>
      </c>
      <c r="F220" s="196">
        <v>3621.386</v>
      </c>
      <c r="G220" s="213">
        <v>-1.202046528063732</v>
      </c>
      <c r="H220" s="194">
        <v>214</v>
      </c>
      <c r="I220" s="212">
        <v>5</v>
      </c>
      <c r="J220" s="211" t="s">
        <v>745</v>
      </c>
      <c r="K220" s="183"/>
      <c r="P220" s="172"/>
      <c r="Q220" s="172"/>
      <c r="R220" s="172"/>
      <c r="S220" s="172"/>
    </row>
    <row r="221" spans="2:63" s="182" customFormat="1" ht="13.5" thickBot="1" x14ac:dyDescent="0.25">
      <c r="B221" s="214">
        <v>6100</v>
      </c>
      <c r="C221" s="197" t="s">
        <v>459</v>
      </c>
      <c r="D221" s="189">
        <v>422</v>
      </c>
      <c r="E221" s="189" t="s">
        <v>150</v>
      </c>
      <c r="F221" s="196">
        <v>2991.3769999999972</v>
      </c>
      <c r="G221" s="213">
        <v>-1.2003167606135086</v>
      </c>
      <c r="H221" s="194">
        <v>215</v>
      </c>
      <c r="I221" s="212">
        <v>5</v>
      </c>
      <c r="J221" s="211" t="s">
        <v>458</v>
      </c>
      <c r="K221" s="183"/>
      <c r="P221" s="172"/>
      <c r="Q221" s="172"/>
      <c r="R221" s="172"/>
      <c r="S221" s="172"/>
    </row>
    <row r="222" spans="2:63" s="182" customFormat="1" x14ac:dyDescent="0.2">
      <c r="B222" s="214">
        <v>3000</v>
      </c>
      <c r="C222" s="197" t="s">
        <v>660</v>
      </c>
      <c r="D222" s="189">
        <v>2513</v>
      </c>
      <c r="E222" s="189" t="s">
        <v>768</v>
      </c>
      <c r="F222" s="196">
        <v>1502.7339999999997</v>
      </c>
      <c r="G222" s="213">
        <v>-1.1963431618083677</v>
      </c>
      <c r="H222" s="194">
        <v>216</v>
      </c>
      <c r="I222" s="212">
        <v>5</v>
      </c>
      <c r="J222" s="211" t="s">
        <v>658</v>
      </c>
      <c r="K222" s="183"/>
      <c r="P222" s="172"/>
      <c r="Q222" s="172"/>
      <c r="R222" s="172"/>
      <c r="S222" s="172"/>
      <c r="AQ222" s="499">
        <f t="shared" ref="AQ222:BI222" si="85">AQ223-SUM(AQ224:AQ229)</f>
        <v>0</v>
      </c>
      <c r="AR222" s="499">
        <f t="shared" si="85"/>
        <v>0</v>
      </c>
      <c r="AS222" s="499">
        <f t="shared" si="85"/>
        <v>0</v>
      </c>
      <c r="AT222" s="499">
        <f t="shared" si="85"/>
        <v>1442.6059999999998</v>
      </c>
      <c r="AU222" s="499">
        <f t="shared" si="85"/>
        <v>-855.20599999999786</v>
      </c>
      <c r="AV222" s="499">
        <f t="shared" si="85"/>
        <v>-1224.6189999999951</v>
      </c>
      <c r="AW222" s="499">
        <f t="shared" si="85"/>
        <v>23255.846999999987</v>
      </c>
      <c r="AX222" s="499">
        <f t="shared" si="85"/>
        <v>7612.345000000003</v>
      </c>
      <c r="AY222" s="499">
        <f t="shared" si="85"/>
        <v>-13475.633999999998</v>
      </c>
      <c r="AZ222" s="499">
        <f t="shared" si="85"/>
        <v>-19524.945000000007</v>
      </c>
      <c r="BA222" s="499">
        <f t="shared" si="85"/>
        <v>-19425.846999999998</v>
      </c>
      <c r="BB222" s="499">
        <f t="shared" si="85"/>
        <v>9147.844000000001</v>
      </c>
      <c r="BC222" s="499">
        <f t="shared" si="85"/>
        <v>-5296.4749999999949</v>
      </c>
      <c r="BD222" s="499">
        <f t="shared" si="85"/>
        <v>3601.5809999999874</v>
      </c>
      <c r="BE222" s="499">
        <f t="shared" si="85"/>
        <v>27240.560999999991</v>
      </c>
      <c r="BF222" s="499">
        <f t="shared" si="85"/>
        <v>-15119.519</v>
      </c>
      <c r="BG222" s="499">
        <f t="shared" si="85"/>
        <v>6313.8749999999927</v>
      </c>
      <c r="BH222" s="499">
        <f t="shared" si="85"/>
        <v>-4434.6409999999923</v>
      </c>
      <c r="BI222" s="499">
        <f t="shared" si="85"/>
        <v>12717.595999999994</v>
      </c>
      <c r="BJ222" s="499">
        <f>BJ223-SUM(BJ224:BJ229)</f>
        <v>-4279.530999999999</v>
      </c>
      <c r="BK222" s="493">
        <f>SUM(AQ222:BJ222)</f>
        <v>7695.8379999999743</v>
      </c>
    </row>
    <row r="223" spans="2:63" s="182" customFormat="1" ht="13.5" thickBot="1" x14ac:dyDescent="0.25">
      <c r="B223" s="214">
        <v>2720</v>
      </c>
      <c r="C223" s="197" t="s">
        <v>679</v>
      </c>
      <c r="D223" s="189">
        <v>4</v>
      </c>
      <c r="E223" s="189" t="s">
        <v>168</v>
      </c>
      <c r="F223" s="196">
        <v>7361.8480000000018</v>
      </c>
      <c r="G223" s="213">
        <v>-1.1949806467375907</v>
      </c>
      <c r="H223" s="194">
        <v>217</v>
      </c>
      <c r="I223" s="212">
        <v>5</v>
      </c>
      <c r="J223" s="211" t="s">
        <v>677</v>
      </c>
      <c r="K223" s="183"/>
      <c r="P223" s="172"/>
      <c r="Q223" s="172"/>
      <c r="R223" s="172"/>
      <c r="S223" s="172"/>
      <c r="AN223" s="182">
        <v>5000</v>
      </c>
      <c r="AO223" s="182" t="s">
        <v>25</v>
      </c>
      <c r="AP223" s="182">
        <v>8</v>
      </c>
      <c r="AQ223" s="269">
        <v>0</v>
      </c>
      <c r="AR223" s="269">
        <v>0</v>
      </c>
      <c r="AS223" s="269">
        <v>0</v>
      </c>
      <c r="AT223" s="269">
        <v>1442.6059999999998</v>
      </c>
      <c r="AU223" s="269">
        <v>3466.9590000000021</v>
      </c>
      <c r="AV223" s="269">
        <v>13928.581000000004</v>
      </c>
      <c r="AW223" s="269">
        <v>32639.264999999989</v>
      </c>
      <c r="AX223" s="269">
        <v>16671.122000000003</v>
      </c>
      <c r="AY223" s="269">
        <v>11706.664000000001</v>
      </c>
      <c r="AZ223" s="269">
        <v>17792.527000000002</v>
      </c>
      <c r="BA223" s="269">
        <v>10044.899999999998</v>
      </c>
      <c r="BB223" s="269">
        <v>32284.441999999999</v>
      </c>
      <c r="BC223" s="269">
        <v>32727.107</v>
      </c>
      <c r="BD223" s="269">
        <v>36277.922999999988</v>
      </c>
      <c r="BE223" s="269">
        <v>39760.296999999991</v>
      </c>
      <c r="BF223" s="269">
        <v>24053.004999999997</v>
      </c>
      <c r="BG223" s="269">
        <v>61143.985000000001</v>
      </c>
      <c r="BH223" s="269">
        <v>25438.145000000004</v>
      </c>
      <c r="BI223" s="269">
        <v>31206.090999999997</v>
      </c>
      <c r="BJ223" s="269">
        <v>4789.9309999999987</v>
      </c>
      <c r="BK223" s="493">
        <f t="shared" ref="BK223:BK224" si="86">SUM(AQ223:BJ223)</f>
        <v>395373.54999999993</v>
      </c>
    </row>
    <row r="224" spans="2:63" s="182" customFormat="1" ht="13.5" thickBot="1" x14ac:dyDescent="0.25">
      <c r="B224" s="214">
        <v>8300</v>
      </c>
      <c r="C224" s="197" t="s">
        <v>227</v>
      </c>
      <c r="D224" s="189">
        <v>511</v>
      </c>
      <c r="E224" s="189" t="s">
        <v>109</v>
      </c>
      <c r="F224" s="196">
        <v>5073.6809999999996</v>
      </c>
      <c r="G224" s="213">
        <v>-1.1909009526577241</v>
      </c>
      <c r="H224" s="194">
        <v>218</v>
      </c>
      <c r="I224" s="212">
        <v>5</v>
      </c>
      <c r="J224" s="211" t="s">
        <v>226</v>
      </c>
      <c r="K224" s="183"/>
      <c r="P224" s="172"/>
      <c r="Q224" s="172"/>
      <c r="R224" s="172"/>
      <c r="S224" s="172"/>
      <c r="AN224" s="494">
        <v>4000</v>
      </c>
      <c r="AO224" s="495" t="s">
        <v>22</v>
      </c>
      <c r="AP224" s="182">
        <v>7</v>
      </c>
      <c r="AQ224" s="269">
        <v>0</v>
      </c>
      <c r="AR224" s="269">
        <v>0</v>
      </c>
      <c r="AS224" s="269">
        <v>0</v>
      </c>
      <c r="AT224" s="269">
        <v>0</v>
      </c>
      <c r="AU224" s="269">
        <v>4322.165</v>
      </c>
      <c r="AV224" s="269">
        <v>15153.199999999999</v>
      </c>
      <c r="AW224" s="269">
        <v>9383.4179999999997</v>
      </c>
      <c r="AX224" s="269">
        <v>9058.777</v>
      </c>
      <c r="AY224" s="269">
        <v>25182.297999999999</v>
      </c>
      <c r="AZ224" s="269">
        <v>34449.687000000005</v>
      </c>
      <c r="BA224" s="269">
        <v>16270.400999999994</v>
      </c>
      <c r="BB224" s="269">
        <v>16586.572999999997</v>
      </c>
      <c r="BC224" s="269">
        <v>25449.976000000002</v>
      </c>
      <c r="BD224" s="269">
        <v>23092.488000000001</v>
      </c>
      <c r="BE224" s="269">
        <v>3320.2280000000005</v>
      </c>
      <c r="BF224" s="269">
        <v>14461.182999999997</v>
      </c>
      <c r="BG224" s="269">
        <v>32937.444000000003</v>
      </c>
      <c r="BH224" s="269">
        <v>10113.203999999996</v>
      </c>
      <c r="BI224" s="269">
        <v>6553.0599999999995</v>
      </c>
      <c r="BJ224" s="269">
        <v>7020.6399999999976</v>
      </c>
      <c r="BK224" s="493">
        <f t="shared" si="86"/>
        <v>253354.74199999997</v>
      </c>
    </row>
    <row r="225" spans="2:63" s="182" customFormat="1" x14ac:dyDescent="0.2">
      <c r="B225" s="214">
        <v>8800</v>
      </c>
      <c r="C225" s="197" t="s">
        <v>634</v>
      </c>
      <c r="D225" s="189">
        <v>4</v>
      </c>
      <c r="E225" s="189" t="s">
        <v>168</v>
      </c>
      <c r="F225" s="196">
        <v>4051.6369999999997</v>
      </c>
      <c r="G225" s="213">
        <v>-1.1905836450661909</v>
      </c>
      <c r="H225" s="194">
        <v>219</v>
      </c>
      <c r="I225" s="212">
        <v>5</v>
      </c>
      <c r="J225" s="211" t="s">
        <v>633</v>
      </c>
      <c r="K225" s="183"/>
      <c r="P225" s="172"/>
      <c r="Q225" s="172"/>
      <c r="R225" s="172"/>
      <c r="S225" s="172"/>
      <c r="AN225" s="182">
        <v>6300</v>
      </c>
      <c r="AO225" s="182" t="s">
        <v>28</v>
      </c>
      <c r="AP225" s="182">
        <v>9</v>
      </c>
      <c r="AQ225" s="269">
        <v>0</v>
      </c>
      <c r="AR225" s="269">
        <v>0</v>
      </c>
      <c r="AS225" s="269">
        <v>0</v>
      </c>
      <c r="AT225" s="269">
        <v>0</v>
      </c>
      <c r="AU225" s="269">
        <v>0</v>
      </c>
      <c r="AV225" s="269">
        <v>0</v>
      </c>
      <c r="AW225" s="269">
        <v>0</v>
      </c>
      <c r="AX225" s="269">
        <v>0</v>
      </c>
      <c r="AY225" s="269">
        <v>0</v>
      </c>
      <c r="AZ225" s="269">
        <v>0</v>
      </c>
      <c r="BA225" s="269">
        <v>4944.6860000000015</v>
      </c>
      <c r="BB225" s="269">
        <v>0</v>
      </c>
      <c r="BC225" s="269">
        <v>4601.7529999999988</v>
      </c>
      <c r="BD225" s="269">
        <v>0</v>
      </c>
      <c r="BE225" s="269">
        <v>0</v>
      </c>
      <c r="BF225" s="269">
        <v>3344.8070000000007</v>
      </c>
      <c r="BG225" s="269">
        <v>4133.4770000000017</v>
      </c>
      <c r="BH225" s="269">
        <v>10149.338</v>
      </c>
      <c r="BI225" s="269">
        <v>8839.1520000000019</v>
      </c>
      <c r="BJ225" s="269">
        <v>2048.8219999999997</v>
      </c>
      <c r="BK225" s="493">
        <f>SUM(AQ225:BJ225)</f>
        <v>38062.035000000003</v>
      </c>
    </row>
    <row r="226" spans="2:63" s="182" customFormat="1" x14ac:dyDescent="0.2">
      <c r="B226" s="238">
        <v>2710</v>
      </c>
      <c r="C226" s="237" t="s">
        <v>765</v>
      </c>
      <c r="D226" s="189">
        <v>12</v>
      </c>
      <c r="E226" s="236" t="s">
        <v>121</v>
      </c>
      <c r="F226" s="235">
        <v>4654.0210000000025</v>
      </c>
      <c r="G226" s="234">
        <v>-1.1897159246098898</v>
      </c>
      <c r="H226" s="233">
        <v>220</v>
      </c>
      <c r="I226" s="232">
        <v>5</v>
      </c>
      <c r="J226" s="231" t="s">
        <v>763</v>
      </c>
      <c r="K226" s="183"/>
      <c r="P226" s="172"/>
      <c r="Q226" s="172"/>
      <c r="R226" s="172"/>
      <c r="S226" s="172"/>
      <c r="AN226" s="182">
        <v>2620</v>
      </c>
      <c r="AO226" s="182" t="s">
        <v>56</v>
      </c>
      <c r="AP226" s="182">
        <v>8</v>
      </c>
      <c r="AQ226" s="269">
        <v>0</v>
      </c>
      <c r="AR226" s="269">
        <v>0</v>
      </c>
      <c r="AS226" s="269">
        <v>0</v>
      </c>
      <c r="AT226" s="269">
        <v>0</v>
      </c>
      <c r="AU226" s="269">
        <v>0</v>
      </c>
      <c r="AV226" s="269">
        <v>0</v>
      </c>
      <c r="AW226" s="269">
        <v>0</v>
      </c>
      <c r="AX226" s="269">
        <v>0</v>
      </c>
      <c r="AY226" s="269">
        <v>0</v>
      </c>
      <c r="AZ226" s="269">
        <v>0</v>
      </c>
      <c r="BA226" s="269">
        <v>5440.813000000001</v>
      </c>
      <c r="BB226" s="269">
        <v>6550.0250000000005</v>
      </c>
      <c r="BC226" s="269">
        <v>4915.6259999999984</v>
      </c>
      <c r="BD226" s="269">
        <v>0</v>
      </c>
      <c r="BE226" s="269">
        <v>0</v>
      </c>
      <c r="BF226" s="269">
        <v>5512.484999999996</v>
      </c>
      <c r="BG226" s="269">
        <v>0</v>
      </c>
      <c r="BH226" s="269">
        <v>4187.4940000000015</v>
      </c>
      <c r="BI226" s="269">
        <v>3096.2830000000017</v>
      </c>
      <c r="BJ226" s="269">
        <v>0</v>
      </c>
    </row>
    <row r="227" spans="2:63" s="182" customFormat="1" x14ac:dyDescent="0.2">
      <c r="B227" s="238">
        <v>6100</v>
      </c>
      <c r="C227" s="237" t="s">
        <v>459</v>
      </c>
      <c r="D227" s="189">
        <v>312</v>
      </c>
      <c r="E227" s="236" t="s">
        <v>208</v>
      </c>
      <c r="F227" s="235">
        <v>3224.6150000000011</v>
      </c>
      <c r="G227" s="234">
        <v>-1.1843645300506633</v>
      </c>
      <c r="H227" s="233">
        <v>221</v>
      </c>
      <c r="I227" s="232">
        <v>5</v>
      </c>
      <c r="J227" s="231" t="s">
        <v>458</v>
      </c>
      <c r="K227" s="183"/>
      <c r="P227" s="172"/>
      <c r="Q227" s="172"/>
      <c r="R227" s="172"/>
      <c r="S227" s="172"/>
      <c r="AO227" s="182" t="s">
        <v>90</v>
      </c>
      <c r="AP227" s="182">
        <v>8</v>
      </c>
      <c r="AQ227" s="269">
        <v>0</v>
      </c>
      <c r="AR227" s="269">
        <v>0</v>
      </c>
      <c r="AS227" s="269">
        <v>0</v>
      </c>
      <c r="AT227" s="269">
        <v>0</v>
      </c>
      <c r="AU227" s="269">
        <v>0</v>
      </c>
      <c r="AV227" s="269">
        <v>0</v>
      </c>
      <c r="AW227" s="269">
        <v>0</v>
      </c>
      <c r="AX227" s="269">
        <v>0</v>
      </c>
      <c r="AY227" s="269">
        <v>0</v>
      </c>
      <c r="AZ227" s="269">
        <v>2867.7850000000012</v>
      </c>
      <c r="BA227" s="269">
        <v>2814.8469999999993</v>
      </c>
      <c r="BB227" s="269">
        <v>0</v>
      </c>
      <c r="BC227" s="269">
        <v>3056.2270000000017</v>
      </c>
      <c r="BD227" s="269">
        <v>9583.8539999999994</v>
      </c>
      <c r="BE227" s="269">
        <v>9199.5079999999998</v>
      </c>
      <c r="BF227" s="269">
        <v>15854.049000000003</v>
      </c>
      <c r="BG227" s="269">
        <v>17759.189000000006</v>
      </c>
      <c r="BH227" s="269">
        <v>5422.7500000000009</v>
      </c>
      <c r="BI227" s="269">
        <v>0</v>
      </c>
      <c r="BJ227" s="269">
        <v>0</v>
      </c>
      <c r="BK227" s="182">
        <v>66558.209000000017</v>
      </c>
    </row>
    <row r="228" spans="2:63" s="182" customFormat="1" x14ac:dyDescent="0.2">
      <c r="B228" s="214">
        <v>505</v>
      </c>
      <c r="C228" s="197" t="s">
        <v>767</v>
      </c>
      <c r="D228" s="189">
        <v>1</v>
      </c>
      <c r="E228" s="189" t="s">
        <v>18</v>
      </c>
      <c r="F228" s="196">
        <v>2730.840999999999</v>
      </c>
      <c r="G228" s="213">
        <v>-1.1815671744427925</v>
      </c>
      <c r="H228" s="194">
        <v>222</v>
      </c>
      <c r="I228" s="212">
        <v>5</v>
      </c>
      <c r="J228" s="211" t="s">
        <v>766</v>
      </c>
      <c r="K228" s="183"/>
      <c r="P228" s="172"/>
      <c r="Q228" s="172"/>
      <c r="R228" s="172"/>
      <c r="S228" s="172"/>
    </row>
    <row r="229" spans="2:63" s="182" customFormat="1" x14ac:dyDescent="0.2">
      <c r="B229" s="214">
        <v>6100</v>
      </c>
      <c r="C229" s="197" t="s">
        <v>459</v>
      </c>
      <c r="D229" s="189">
        <v>411</v>
      </c>
      <c r="E229" s="189" t="s">
        <v>137</v>
      </c>
      <c r="F229" s="196">
        <v>5559.1590000000042</v>
      </c>
      <c r="G229" s="213">
        <v>-1.1781654897001723</v>
      </c>
      <c r="H229" s="194">
        <v>223</v>
      </c>
      <c r="I229" s="212">
        <v>5</v>
      </c>
      <c r="J229" s="211" t="s">
        <v>458</v>
      </c>
      <c r="K229" s="183"/>
      <c r="P229" s="172"/>
      <c r="Q229" s="172"/>
      <c r="R229" s="172"/>
      <c r="S229" s="172"/>
    </row>
    <row r="230" spans="2:63" s="182" customFormat="1" ht="13.5" thickBot="1" x14ac:dyDescent="0.25">
      <c r="B230" s="238">
        <v>2710</v>
      </c>
      <c r="C230" s="237" t="s">
        <v>765</v>
      </c>
      <c r="D230" s="189">
        <v>13</v>
      </c>
      <c r="E230" s="236" t="s">
        <v>764</v>
      </c>
      <c r="F230" s="235">
        <v>4010.4520000000007</v>
      </c>
      <c r="G230" s="234">
        <v>-1.1708697743451038</v>
      </c>
      <c r="H230" s="233">
        <v>224</v>
      </c>
      <c r="I230" s="232">
        <v>5</v>
      </c>
      <c r="J230" s="231" t="s">
        <v>763</v>
      </c>
      <c r="K230" s="183"/>
      <c r="P230" s="172"/>
      <c r="Q230" s="172"/>
      <c r="R230" s="172"/>
      <c r="S230" s="172"/>
    </row>
    <row r="231" spans="2:63" s="182" customFormat="1" ht="13.5" thickBot="1" x14ac:dyDescent="0.25">
      <c r="B231" s="238">
        <v>6000</v>
      </c>
      <c r="C231" s="240" t="s">
        <v>670</v>
      </c>
      <c r="D231" s="189">
        <v>5</v>
      </c>
      <c r="E231" s="236" t="s">
        <v>558</v>
      </c>
      <c r="F231" s="235">
        <v>7701.8060000000005</v>
      </c>
      <c r="G231" s="234">
        <v>-1.1698882967744897</v>
      </c>
      <c r="H231" s="233">
        <v>225</v>
      </c>
      <c r="I231" s="232">
        <v>5</v>
      </c>
      <c r="J231" s="231" t="s">
        <v>669</v>
      </c>
      <c r="K231" s="183"/>
      <c r="P231" s="172"/>
      <c r="Q231" s="172"/>
      <c r="R231" s="172"/>
      <c r="S231" s="172"/>
      <c r="AO231" s="497"/>
      <c r="AP231" s="498"/>
      <c r="AQ231" s="498"/>
      <c r="AR231" s="499">
        <f>AR232-SUM(AR234:AR237)</f>
        <v>0</v>
      </c>
      <c r="AS231" s="499">
        <f>AS232-SUM(AS234:AS237)</f>
        <v>0</v>
      </c>
      <c r="AT231" s="499">
        <f>AT232-SUM(AT234:AT237)</f>
        <v>0</v>
      </c>
      <c r="AU231" s="499">
        <f t="shared" ref="AU231:BJ231" si="87">AU232-SUM(AU234:AU239)</f>
        <v>779.45699999999943</v>
      </c>
      <c r="AV231" s="499">
        <f t="shared" si="87"/>
        <v>11517.111000000001</v>
      </c>
      <c r="AW231" s="499">
        <f t="shared" si="87"/>
        <v>5742.4319999999989</v>
      </c>
      <c r="AX231" s="499">
        <f t="shared" si="87"/>
        <v>908.89800000000469</v>
      </c>
      <c r="AY231" s="499">
        <f t="shared" si="87"/>
        <v>5934.48</v>
      </c>
      <c r="AZ231" s="499">
        <f t="shared" si="87"/>
        <v>-3261.4759999999951</v>
      </c>
      <c r="BA231" s="499">
        <f t="shared" si="87"/>
        <v>-14869.333000000006</v>
      </c>
      <c r="BB231" s="499">
        <f t="shared" si="87"/>
        <v>8439.6329999999962</v>
      </c>
      <c r="BC231" s="499">
        <f t="shared" si="87"/>
        <v>-1640.5480000000025</v>
      </c>
      <c r="BD231" s="499">
        <f t="shared" si="87"/>
        <v>718.64000000000306</v>
      </c>
      <c r="BE231" s="499">
        <f t="shared" si="87"/>
        <v>-5879.2799999999988</v>
      </c>
      <c r="BF231" s="499">
        <f t="shared" si="87"/>
        <v>-4737.6730000000061</v>
      </c>
      <c r="BG231" s="499">
        <f t="shared" si="87"/>
        <v>11044.777999999995</v>
      </c>
      <c r="BH231" s="499">
        <f t="shared" si="87"/>
        <v>-5458.8840000000037</v>
      </c>
      <c r="BI231" s="499">
        <f t="shared" si="87"/>
        <v>-2286.0920000000024</v>
      </c>
      <c r="BJ231" s="499">
        <f t="shared" si="87"/>
        <v>4971.8179999999975</v>
      </c>
      <c r="BK231" s="493">
        <f>SUM(AQ231:BJ231)</f>
        <v>11923.960999999981</v>
      </c>
    </row>
    <row r="232" spans="2:63" s="182" customFormat="1" ht="13.5" thickBot="1" x14ac:dyDescent="0.25">
      <c r="B232" s="214">
        <v>3797</v>
      </c>
      <c r="C232" s="197" t="s">
        <v>762</v>
      </c>
      <c r="D232" s="189">
        <v>6</v>
      </c>
      <c r="E232" s="189" t="s">
        <v>761</v>
      </c>
      <c r="F232" s="196">
        <v>4078.9810000000002</v>
      </c>
      <c r="G232" s="213">
        <v>-1.16943963875243</v>
      </c>
      <c r="H232" s="194">
        <v>226</v>
      </c>
      <c r="I232" s="212">
        <v>5</v>
      </c>
      <c r="J232" s="211" t="s">
        <v>760</v>
      </c>
      <c r="K232" s="183"/>
      <c r="P232" s="172"/>
      <c r="Q232" s="172"/>
      <c r="R232" s="172"/>
      <c r="S232" s="172"/>
      <c r="AN232" s="494">
        <v>4000</v>
      </c>
      <c r="AO232" s="495" t="s">
        <v>22</v>
      </c>
      <c r="AP232" s="495">
        <v>7</v>
      </c>
      <c r="AQ232" s="496">
        <v>0</v>
      </c>
      <c r="AR232" s="496">
        <v>0</v>
      </c>
      <c r="AS232" s="496">
        <v>0</v>
      </c>
      <c r="AT232" s="496">
        <v>0</v>
      </c>
      <c r="AU232" s="496">
        <v>4322.165</v>
      </c>
      <c r="AV232" s="496">
        <v>15153.199999999999</v>
      </c>
      <c r="AW232" s="496">
        <v>9383.4179999999997</v>
      </c>
      <c r="AX232" s="496">
        <v>9058.777</v>
      </c>
      <c r="AY232" s="496">
        <v>25182.297999999999</v>
      </c>
      <c r="AZ232" s="496">
        <v>34449.687000000005</v>
      </c>
      <c r="BA232" s="496">
        <v>16270.400999999994</v>
      </c>
      <c r="BB232" s="496">
        <v>16586.572999999997</v>
      </c>
      <c r="BC232" s="496">
        <v>25449.976000000002</v>
      </c>
      <c r="BD232" s="496">
        <v>23092.488000000001</v>
      </c>
      <c r="BE232" s="496">
        <v>3320.2280000000005</v>
      </c>
      <c r="BF232" s="496">
        <v>14461.182999999997</v>
      </c>
      <c r="BG232" s="496">
        <v>32937.444000000003</v>
      </c>
      <c r="BH232" s="496">
        <v>10113.203999999996</v>
      </c>
      <c r="BI232" s="496">
        <v>6553.0599999999995</v>
      </c>
      <c r="BJ232" s="496">
        <v>7020.6399999999976</v>
      </c>
      <c r="BK232" s="500">
        <f t="shared" ref="BK232" si="88">SUM(AQ232:BJ232)</f>
        <v>253354.74199999997</v>
      </c>
    </row>
    <row r="233" spans="2:63" s="182" customFormat="1" x14ac:dyDescent="0.2">
      <c r="B233" s="214">
        <v>1327</v>
      </c>
      <c r="C233" s="197" t="s">
        <v>759</v>
      </c>
      <c r="D233" s="189">
        <v>4</v>
      </c>
      <c r="E233" s="189" t="s">
        <v>168</v>
      </c>
      <c r="F233" s="196">
        <v>4050.4459999999995</v>
      </c>
      <c r="G233" s="213">
        <v>-1.1682882696797545</v>
      </c>
      <c r="H233" s="194">
        <v>227</v>
      </c>
      <c r="I233" s="212">
        <v>5</v>
      </c>
      <c r="J233" s="211" t="s">
        <v>758</v>
      </c>
      <c r="K233" s="183"/>
      <c r="P233" s="172"/>
      <c r="Q233" s="172"/>
      <c r="R233" s="172"/>
      <c r="S233" s="172"/>
      <c r="AN233" s="182">
        <v>529</v>
      </c>
      <c r="AO233" s="182" t="s">
        <v>711</v>
      </c>
      <c r="AP233" s="182">
        <v>3</v>
      </c>
      <c r="AQ233" s="269">
        <v>0</v>
      </c>
      <c r="AR233" s="269">
        <v>0</v>
      </c>
      <c r="AS233" s="269">
        <v>0</v>
      </c>
      <c r="AT233" s="269">
        <v>0</v>
      </c>
      <c r="AU233" s="269">
        <v>7045.3420000000006</v>
      </c>
      <c r="AV233" s="269">
        <v>4169.2309999999998</v>
      </c>
      <c r="AW233" s="269">
        <v>0</v>
      </c>
      <c r="AX233" s="269">
        <v>0</v>
      </c>
      <c r="AY233" s="269">
        <v>0</v>
      </c>
      <c r="AZ233" s="269">
        <v>0</v>
      </c>
      <c r="BA233" s="269">
        <v>0</v>
      </c>
      <c r="BB233" s="269">
        <v>0</v>
      </c>
      <c r="BC233" s="269">
        <v>0</v>
      </c>
      <c r="BD233" s="269">
        <v>0</v>
      </c>
      <c r="BE233" s="269">
        <v>0</v>
      </c>
      <c r="BF233" s="269">
        <v>0</v>
      </c>
      <c r="BG233" s="269">
        <v>0</v>
      </c>
      <c r="BH233" s="269">
        <v>0</v>
      </c>
      <c r="BI233" s="269">
        <v>0</v>
      </c>
      <c r="BJ233" s="269">
        <v>0</v>
      </c>
      <c r="BK233" s="493">
        <f t="shared" ref="BK233:BK241" si="89">SUM(AQ233:BJ233)</f>
        <v>11214.573</v>
      </c>
    </row>
    <row r="234" spans="2:63" s="182" customFormat="1" x14ac:dyDescent="0.2">
      <c r="B234" s="238">
        <v>6100</v>
      </c>
      <c r="C234" s="237" t="s">
        <v>459</v>
      </c>
      <c r="D234" s="189">
        <v>413</v>
      </c>
      <c r="E234" s="236" t="s">
        <v>757</v>
      </c>
      <c r="F234" s="235">
        <v>6159.5820000000022</v>
      </c>
      <c r="G234" s="234">
        <v>-1.1671361079916449</v>
      </c>
      <c r="H234" s="233">
        <v>228</v>
      </c>
      <c r="I234" s="232">
        <v>5</v>
      </c>
      <c r="J234" s="231" t="s">
        <v>458</v>
      </c>
      <c r="K234" s="183"/>
      <c r="P234" s="172"/>
      <c r="Q234" s="172"/>
      <c r="R234" s="172"/>
      <c r="S234" s="172"/>
      <c r="AN234" s="182">
        <v>6800</v>
      </c>
      <c r="AO234" s="182" t="s">
        <v>323</v>
      </c>
      <c r="AP234" s="182">
        <v>5</v>
      </c>
      <c r="AQ234" s="269">
        <v>0</v>
      </c>
      <c r="AR234" s="269">
        <v>0</v>
      </c>
      <c r="AS234" s="269">
        <v>0</v>
      </c>
      <c r="AT234" s="269">
        <v>0</v>
      </c>
      <c r="AU234" s="269">
        <v>0</v>
      </c>
      <c r="AV234" s="269">
        <v>0</v>
      </c>
      <c r="AW234" s="269">
        <v>3640.9860000000003</v>
      </c>
      <c r="AX234" s="269">
        <v>4452.8259999999973</v>
      </c>
      <c r="AY234" s="269">
        <v>10750.227999999999</v>
      </c>
      <c r="AZ234" s="269">
        <v>14439.579000000002</v>
      </c>
      <c r="BA234" s="269">
        <v>5707.4550000000036</v>
      </c>
      <c r="BB234" s="269">
        <v>4928.213999999999</v>
      </c>
      <c r="BC234" s="269">
        <v>0</v>
      </c>
      <c r="BD234" s="269">
        <v>5352.4319999999989</v>
      </c>
      <c r="BE234" s="269">
        <v>0</v>
      </c>
      <c r="BF234" s="269">
        <v>0</v>
      </c>
      <c r="BG234" s="269">
        <v>0</v>
      </c>
      <c r="BH234" s="269">
        <v>0</v>
      </c>
      <c r="BI234" s="269">
        <v>0</v>
      </c>
      <c r="BJ234" s="269">
        <v>0</v>
      </c>
      <c r="BK234" s="493">
        <f t="shared" si="89"/>
        <v>49271.72</v>
      </c>
    </row>
    <row r="235" spans="2:63" s="182" customFormat="1" x14ac:dyDescent="0.2">
      <c r="B235" s="238">
        <v>478</v>
      </c>
      <c r="C235" s="239" t="s">
        <v>756</v>
      </c>
      <c r="D235" s="189">
        <v>3</v>
      </c>
      <c r="E235" s="236" t="s">
        <v>87</v>
      </c>
      <c r="F235" s="235">
        <v>2934.3029999999985</v>
      </c>
      <c r="G235" s="234">
        <v>-1.1565767077630993</v>
      </c>
      <c r="H235" s="233">
        <v>229</v>
      </c>
      <c r="I235" s="232">
        <v>5</v>
      </c>
      <c r="J235" s="231" t="s">
        <v>755</v>
      </c>
      <c r="K235" s="183"/>
      <c r="P235" s="172"/>
      <c r="Q235" s="172"/>
      <c r="R235" s="172"/>
      <c r="S235" s="172"/>
      <c r="AN235" s="182">
        <v>7700</v>
      </c>
      <c r="AO235" s="197" t="s">
        <v>431</v>
      </c>
      <c r="AP235" s="237">
        <v>5</v>
      </c>
      <c r="AQ235" s="269">
        <v>0</v>
      </c>
      <c r="AR235" s="269">
        <v>0</v>
      </c>
      <c r="AS235" s="269">
        <v>0</v>
      </c>
      <c r="AT235" s="269">
        <v>0</v>
      </c>
      <c r="AU235" s="269">
        <v>3542.7080000000005</v>
      </c>
      <c r="AV235" s="269">
        <v>3636.088999999999</v>
      </c>
      <c r="AW235" s="269">
        <v>0</v>
      </c>
      <c r="AX235" s="269">
        <v>3697.0529999999985</v>
      </c>
      <c r="AY235" s="269">
        <v>8497.59</v>
      </c>
      <c r="AZ235" s="269">
        <v>5530.8409999999976</v>
      </c>
      <c r="BA235" s="269">
        <v>10807.153999999997</v>
      </c>
      <c r="BB235" s="269">
        <v>3218.7260000000019</v>
      </c>
      <c r="BC235" s="269">
        <v>0</v>
      </c>
      <c r="BD235" s="269">
        <v>0</v>
      </c>
      <c r="BE235" s="269">
        <v>0</v>
      </c>
      <c r="BF235" s="269">
        <v>0</v>
      </c>
      <c r="BG235" s="269">
        <v>0</v>
      </c>
      <c r="BH235" s="269">
        <v>0</v>
      </c>
      <c r="BI235" s="269">
        <v>0</v>
      </c>
      <c r="BJ235" s="269">
        <v>0</v>
      </c>
      <c r="BK235" s="493">
        <f t="shared" si="89"/>
        <v>38930.160999999993</v>
      </c>
    </row>
    <row r="236" spans="2:63" s="182" customFormat="1" x14ac:dyDescent="0.2">
      <c r="B236" s="214">
        <v>7500</v>
      </c>
      <c r="C236" s="197" t="s">
        <v>683</v>
      </c>
      <c r="D236" s="189">
        <v>3</v>
      </c>
      <c r="E236" s="189" t="s">
        <v>87</v>
      </c>
      <c r="F236" s="196">
        <v>2632.0109999999986</v>
      </c>
      <c r="G236" s="213">
        <v>-1.1545416612060302</v>
      </c>
      <c r="H236" s="194">
        <v>230</v>
      </c>
      <c r="I236" s="212">
        <v>5</v>
      </c>
      <c r="J236" s="211" t="s">
        <v>682</v>
      </c>
      <c r="K236" s="183"/>
      <c r="P236" s="172"/>
      <c r="Q236" s="172"/>
      <c r="R236" s="172"/>
      <c r="S236" s="172"/>
      <c r="AN236" s="182">
        <v>7800</v>
      </c>
      <c r="AO236" s="182" t="s">
        <v>275</v>
      </c>
      <c r="AP236" s="182">
        <v>6</v>
      </c>
      <c r="AQ236" s="269">
        <v>0</v>
      </c>
      <c r="AR236" s="269">
        <v>0</v>
      </c>
      <c r="AS236" s="269">
        <v>0</v>
      </c>
      <c r="AT236" s="269">
        <v>0</v>
      </c>
      <c r="AU236" s="269">
        <v>0</v>
      </c>
      <c r="AV236" s="269">
        <v>0</v>
      </c>
      <c r="AW236" s="269">
        <v>0</v>
      </c>
      <c r="AX236" s="269">
        <v>0</v>
      </c>
      <c r="AY236" s="269">
        <v>0</v>
      </c>
      <c r="AZ236" s="269">
        <v>12078.544999999995</v>
      </c>
      <c r="BA236" s="269">
        <v>3331.6180000000004</v>
      </c>
      <c r="BB236" s="269">
        <v>0</v>
      </c>
      <c r="BC236" s="269">
        <v>6789.0649999999996</v>
      </c>
      <c r="BD236" s="269">
        <v>7437.5620000000008</v>
      </c>
      <c r="BE236" s="269">
        <v>0</v>
      </c>
      <c r="BF236" s="269">
        <v>0</v>
      </c>
      <c r="BG236" s="269">
        <v>0</v>
      </c>
      <c r="BH236" s="269">
        <v>0</v>
      </c>
      <c r="BI236" s="269">
        <v>0</v>
      </c>
      <c r="BJ236" s="269">
        <v>0</v>
      </c>
      <c r="BK236" s="493">
        <f t="shared" si="89"/>
        <v>29636.789999999997</v>
      </c>
    </row>
    <row r="237" spans="2:63" s="182" customFormat="1" x14ac:dyDescent="0.2">
      <c r="B237" s="214">
        <v>8800</v>
      </c>
      <c r="C237" s="197" t="s">
        <v>634</v>
      </c>
      <c r="D237" s="189">
        <v>3</v>
      </c>
      <c r="E237" s="189" t="s">
        <v>87</v>
      </c>
      <c r="F237" s="196">
        <v>1994.4549999999999</v>
      </c>
      <c r="G237" s="213">
        <v>-1.1539512226764452</v>
      </c>
      <c r="H237" s="194">
        <v>231</v>
      </c>
      <c r="I237" s="212">
        <v>5</v>
      </c>
      <c r="J237" s="211" t="s">
        <v>633</v>
      </c>
      <c r="K237" s="183"/>
      <c r="P237" s="172"/>
      <c r="Q237" s="172"/>
      <c r="R237" s="172"/>
      <c r="S237" s="172"/>
      <c r="AN237" s="182">
        <v>2550</v>
      </c>
      <c r="AO237" s="182" t="s">
        <v>359</v>
      </c>
      <c r="AP237" s="182">
        <v>6</v>
      </c>
      <c r="AQ237" s="269">
        <v>0</v>
      </c>
      <c r="AR237" s="269">
        <v>0</v>
      </c>
      <c r="AS237" s="269">
        <v>0</v>
      </c>
      <c r="AT237" s="269">
        <v>0</v>
      </c>
      <c r="AU237" s="269">
        <v>0</v>
      </c>
      <c r="AV237" s="269">
        <v>0</v>
      </c>
      <c r="AW237" s="269">
        <v>0</v>
      </c>
      <c r="AX237" s="269">
        <v>0</v>
      </c>
      <c r="AY237" s="269">
        <v>0</v>
      </c>
      <c r="AZ237" s="269">
        <v>2794.4130000000009</v>
      </c>
      <c r="BA237" s="269">
        <v>3533.9740000000006</v>
      </c>
      <c r="BB237" s="269">
        <v>0</v>
      </c>
      <c r="BC237" s="269">
        <v>12643.479000000003</v>
      </c>
      <c r="BD237" s="269">
        <v>0</v>
      </c>
      <c r="BE237" s="269">
        <v>0</v>
      </c>
      <c r="BF237" s="269">
        <v>0</v>
      </c>
      <c r="BG237" s="269">
        <v>0</v>
      </c>
      <c r="BH237" s="269">
        <v>0</v>
      </c>
      <c r="BI237" s="269">
        <v>0</v>
      </c>
      <c r="BJ237" s="269">
        <v>0</v>
      </c>
      <c r="BK237" s="493">
        <f t="shared" si="89"/>
        <v>18971.866000000005</v>
      </c>
    </row>
    <row r="238" spans="2:63" s="182" customFormat="1" x14ac:dyDescent="0.2">
      <c r="B238" s="214">
        <v>3000</v>
      </c>
      <c r="C238" s="197" t="s">
        <v>39</v>
      </c>
      <c r="D238" s="189">
        <v>832</v>
      </c>
      <c r="E238" s="189" t="s">
        <v>754</v>
      </c>
      <c r="F238" s="196">
        <v>3709.5659999999984</v>
      </c>
      <c r="G238" s="213">
        <v>-1.1516708499916093</v>
      </c>
      <c r="H238" s="194">
        <v>232</v>
      </c>
      <c r="I238" s="212">
        <v>5</v>
      </c>
      <c r="J238" s="211" t="s">
        <v>37</v>
      </c>
      <c r="K238" s="183"/>
      <c r="P238" s="172"/>
      <c r="Q238" s="172"/>
      <c r="R238" s="172"/>
      <c r="S238" s="172"/>
      <c r="AN238" s="182">
        <v>8700</v>
      </c>
      <c r="AO238" s="182" t="s">
        <v>90</v>
      </c>
      <c r="AP238" s="182">
        <v>8</v>
      </c>
      <c r="AQ238" s="269">
        <v>0</v>
      </c>
      <c r="AR238" s="269">
        <v>0</v>
      </c>
      <c r="AS238" s="269">
        <v>0</v>
      </c>
      <c r="AT238" s="269">
        <v>0</v>
      </c>
      <c r="AU238" s="269">
        <v>0</v>
      </c>
      <c r="AV238" s="269">
        <v>0</v>
      </c>
      <c r="AW238" s="269">
        <v>0</v>
      </c>
      <c r="AX238" s="269">
        <v>0</v>
      </c>
      <c r="AY238" s="269">
        <v>0</v>
      </c>
      <c r="AZ238" s="269">
        <v>2867.7850000000012</v>
      </c>
      <c r="BA238" s="269">
        <v>2814.8469999999993</v>
      </c>
      <c r="BB238" s="269">
        <v>0</v>
      </c>
      <c r="BC238" s="269">
        <v>3056.2270000000017</v>
      </c>
      <c r="BD238" s="269">
        <v>9583.8539999999994</v>
      </c>
      <c r="BE238" s="269">
        <v>9199.5079999999998</v>
      </c>
      <c r="BF238" s="269">
        <v>15854.049000000003</v>
      </c>
      <c r="BG238" s="269">
        <v>17759.189000000006</v>
      </c>
      <c r="BH238" s="269">
        <v>5422.7500000000009</v>
      </c>
      <c r="BI238" s="269">
        <v>0</v>
      </c>
      <c r="BJ238" s="269">
        <v>0</v>
      </c>
      <c r="BK238" s="493">
        <f t="shared" si="89"/>
        <v>66558.209000000017</v>
      </c>
    </row>
    <row r="239" spans="2:63" s="182" customFormat="1" x14ac:dyDescent="0.2">
      <c r="B239" s="214">
        <v>8500</v>
      </c>
      <c r="C239" s="197" t="s">
        <v>511</v>
      </c>
      <c r="D239" s="189">
        <v>32</v>
      </c>
      <c r="E239" s="189" t="s">
        <v>95</v>
      </c>
      <c r="F239" s="196">
        <v>3387.1769999999988</v>
      </c>
      <c r="G239" s="213">
        <v>-1.1508745579029696</v>
      </c>
      <c r="H239" s="194">
        <v>233</v>
      </c>
      <c r="I239" s="212">
        <v>5</v>
      </c>
      <c r="J239" s="211" t="s">
        <v>510</v>
      </c>
      <c r="K239" s="183"/>
      <c r="P239" s="172"/>
      <c r="Q239" s="172"/>
      <c r="R239" s="172"/>
      <c r="S239" s="172"/>
      <c r="AN239" s="182">
        <v>6300</v>
      </c>
      <c r="AO239" s="182" t="s">
        <v>28</v>
      </c>
      <c r="AP239" s="182">
        <v>9</v>
      </c>
      <c r="AQ239" s="269">
        <v>0</v>
      </c>
      <c r="AR239" s="269">
        <v>0</v>
      </c>
      <c r="AS239" s="269">
        <v>0</v>
      </c>
      <c r="AT239" s="269">
        <v>0</v>
      </c>
      <c r="AU239" s="269">
        <v>0</v>
      </c>
      <c r="AV239" s="269">
        <v>0</v>
      </c>
      <c r="AW239" s="269">
        <v>0</v>
      </c>
      <c r="AX239" s="269">
        <v>0</v>
      </c>
      <c r="AY239" s="269">
        <v>0</v>
      </c>
      <c r="AZ239" s="269">
        <v>0</v>
      </c>
      <c r="BA239" s="269">
        <v>4944.6860000000015</v>
      </c>
      <c r="BB239" s="269">
        <v>0</v>
      </c>
      <c r="BC239" s="269">
        <v>4601.7529999999988</v>
      </c>
      <c r="BD239" s="269">
        <v>0</v>
      </c>
      <c r="BE239" s="269">
        <v>0</v>
      </c>
      <c r="BF239" s="269">
        <v>3344.8070000000007</v>
      </c>
      <c r="BG239" s="269">
        <v>4133.4770000000017</v>
      </c>
      <c r="BH239" s="269">
        <v>10149.338</v>
      </c>
      <c r="BI239" s="269">
        <v>8839.1520000000019</v>
      </c>
      <c r="BJ239" s="269">
        <v>2048.8219999999997</v>
      </c>
      <c r="BK239" s="493">
        <f t="shared" si="89"/>
        <v>38062.035000000003</v>
      </c>
    </row>
    <row r="240" spans="2:63" s="182" customFormat="1" x14ac:dyDescent="0.2">
      <c r="B240" s="214">
        <v>7300</v>
      </c>
      <c r="C240" s="197" t="s">
        <v>420</v>
      </c>
      <c r="D240" s="189">
        <v>13</v>
      </c>
      <c r="E240" s="189" t="s">
        <v>753</v>
      </c>
      <c r="F240" s="196">
        <v>6543.7039999999961</v>
      </c>
      <c r="G240" s="213">
        <v>-1.1503256858440094</v>
      </c>
      <c r="H240" s="194">
        <v>234</v>
      </c>
      <c r="I240" s="212">
        <v>5</v>
      </c>
      <c r="J240" s="211" t="s">
        <v>419</v>
      </c>
      <c r="K240" s="183"/>
      <c r="P240" s="172"/>
      <c r="Q240" s="172"/>
      <c r="R240" s="172"/>
      <c r="S240" s="172"/>
      <c r="AN240" s="182">
        <v>267</v>
      </c>
      <c r="AO240" s="182" t="s">
        <v>31</v>
      </c>
      <c r="AP240" s="182">
        <v>10</v>
      </c>
      <c r="AQ240" s="269">
        <v>0</v>
      </c>
      <c r="AR240" s="269">
        <v>0</v>
      </c>
      <c r="AS240" s="269">
        <v>0</v>
      </c>
      <c r="AT240" s="269">
        <v>0</v>
      </c>
      <c r="AU240" s="269">
        <v>0</v>
      </c>
      <c r="AV240" s="269">
        <v>0</v>
      </c>
      <c r="AW240" s="269">
        <v>0</v>
      </c>
      <c r="AX240" s="269">
        <v>0</v>
      </c>
      <c r="AY240" s="269">
        <v>0</v>
      </c>
      <c r="AZ240" s="269">
        <v>0</v>
      </c>
      <c r="BA240" s="269">
        <v>0</v>
      </c>
      <c r="BB240" s="269">
        <v>0</v>
      </c>
      <c r="BC240" s="269">
        <v>0</v>
      </c>
      <c r="BD240" s="269">
        <v>0</v>
      </c>
      <c r="BE240" s="269">
        <v>0</v>
      </c>
      <c r="BF240" s="269">
        <v>0</v>
      </c>
      <c r="BG240" s="269">
        <v>0</v>
      </c>
      <c r="BH240" s="269">
        <v>0</v>
      </c>
      <c r="BI240" s="269">
        <v>1602.683</v>
      </c>
      <c r="BJ240" s="269">
        <v>0</v>
      </c>
      <c r="BK240" s="493">
        <f t="shared" si="89"/>
        <v>1602.683</v>
      </c>
    </row>
    <row r="241" spans="2:64" s="182" customFormat="1" x14ac:dyDescent="0.2">
      <c r="B241" s="214">
        <v>8400</v>
      </c>
      <c r="C241" s="197" t="s">
        <v>146</v>
      </c>
      <c r="D241" s="189">
        <v>432</v>
      </c>
      <c r="E241" s="189" t="s">
        <v>752</v>
      </c>
      <c r="F241" s="196">
        <v>5968.1539999999968</v>
      </c>
      <c r="G241" s="213">
        <v>-1.1485838248371423</v>
      </c>
      <c r="H241" s="194">
        <v>235</v>
      </c>
      <c r="I241" s="212">
        <v>5</v>
      </c>
      <c r="J241" s="211" t="s">
        <v>145</v>
      </c>
      <c r="K241" s="183"/>
      <c r="P241" s="172"/>
      <c r="Q241" s="172"/>
      <c r="R241" s="172"/>
      <c r="S241" s="172"/>
      <c r="AN241" s="182">
        <v>587</v>
      </c>
      <c r="AO241" s="182" t="s">
        <v>19</v>
      </c>
      <c r="AP241" s="182">
        <v>10</v>
      </c>
      <c r="AQ241" s="269">
        <v>0</v>
      </c>
      <c r="AR241" s="269">
        <v>0</v>
      </c>
      <c r="AS241" s="269">
        <v>0</v>
      </c>
      <c r="AT241" s="269">
        <v>0</v>
      </c>
      <c r="AU241" s="269">
        <v>0</v>
      </c>
      <c r="AV241" s="269">
        <v>0</v>
      </c>
      <c r="AW241" s="269">
        <v>0</v>
      </c>
      <c r="AX241" s="269">
        <v>0</v>
      </c>
      <c r="AY241" s="269">
        <v>0</v>
      </c>
      <c r="AZ241" s="269">
        <v>0</v>
      </c>
      <c r="BA241" s="269">
        <v>0</v>
      </c>
      <c r="BB241" s="269">
        <v>0</v>
      </c>
      <c r="BC241" s="269">
        <v>0</v>
      </c>
      <c r="BD241" s="269">
        <v>0</v>
      </c>
      <c r="BE241" s="269">
        <v>0</v>
      </c>
      <c r="BF241" s="269">
        <v>0</v>
      </c>
      <c r="BG241" s="269">
        <v>0</v>
      </c>
      <c r="BH241" s="269">
        <v>0</v>
      </c>
      <c r="BI241" s="269">
        <v>0</v>
      </c>
      <c r="BJ241" s="269">
        <v>2969.0489999999991</v>
      </c>
      <c r="BK241" s="493">
        <f t="shared" si="89"/>
        <v>2969.0489999999991</v>
      </c>
    </row>
    <row r="242" spans="2:64" s="182" customFormat="1" x14ac:dyDescent="0.2">
      <c r="B242" s="214">
        <v>1295</v>
      </c>
      <c r="C242" s="197" t="s">
        <v>751</v>
      </c>
      <c r="D242" s="189">
        <v>1</v>
      </c>
      <c r="E242" s="189" t="s">
        <v>18</v>
      </c>
      <c r="F242" s="196">
        <v>5558.447000000001</v>
      </c>
      <c r="G242" s="213">
        <v>-1.1426498053736551</v>
      </c>
      <c r="H242" s="194">
        <v>236</v>
      </c>
      <c r="I242" s="212">
        <v>5</v>
      </c>
      <c r="J242" s="211" t="s">
        <v>750</v>
      </c>
      <c r="K242" s="183"/>
      <c r="P242" s="172"/>
      <c r="Q242" s="172"/>
      <c r="R242" s="172"/>
      <c r="S242" s="172"/>
    </row>
    <row r="243" spans="2:64" s="182" customFormat="1" ht="13.5" thickBot="1" x14ac:dyDescent="0.25">
      <c r="B243" s="238">
        <v>529</v>
      </c>
      <c r="C243" s="239" t="s">
        <v>711</v>
      </c>
      <c r="D243" s="189">
        <v>3</v>
      </c>
      <c r="E243" s="236" t="s">
        <v>87</v>
      </c>
      <c r="F243" s="235">
        <v>3582.1020000000008</v>
      </c>
      <c r="G243" s="234">
        <v>-1.1421135729009533</v>
      </c>
      <c r="H243" s="233">
        <v>237</v>
      </c>
      <c r="I243" s="232">
        <v>5</v>
      </c>
      <c r="J243" s="231" t="s">
        <v>710</v>
      </c>
      <c r="K243" s="183"/>
      <c r="P243" s="172"/>
      <c r="Q243" s="172"/>
      <c r="R243" s="172"/>
      <c r="S243" s="172"/>
    </row>
    <row r="244" spans="2:64" s="182" customFormat="1" ht="13.5" thickBot="1" x14ac:dyDescent="0.25">
      <c r="B244" s="214">
        <v>634</v>
      </c>
      <c r="C244" s="197" t="s">
        <v>698</v>
      </c>
      <c r="D244" s="189">
        <v>1</v>
      </c>
      <c r="E244" s="189" t="s">
        <v>749</v>
      </c>
      <c r="F244" s="196">
        <v>4637.1550000000016</v>
      </c>
      <c r="G244" s="213">
        <v>-1.1418975347874172</v>
      </c>
      <c r="H244" s="194">
        <v>238</v>
      </c>
      <c r="I244" s="212">
        <v>5</v>
      </c>
      <c r="J244" s="211" t="s">
        <v>697</v>
      </c>
      <c r="K244" s="183"/>
      <c r="P244" s="172"/>
      <c r="Q244" s="172"/>
      <c r="R244" s="172"/>
      <c r="S244" s="172"/>
      <c r="AO244" s="494"/>
      <c r="AP244" s="495"/>
      <c r="AQ244" s="495"/>
      <c r="AR244" s="496">
        <f t="shared" ref="AR244:BJ244" si="90">AR245-SUM(AR246:AR265)</f>
        <v>102065.55900000001</v>
      </c>
      <c r="AS244" s="496">
        <f t="shared" si="90"/>
        <v>-992.48500000000058</v>
      </c>
      <c r="AT244" s="496">
        <f t="shared" si="90"/>
        <v>69878.694999999963</v>
      </c>
      <c r="AU244" s="496">
        <f t="shared" si="90"/>
        <v>-200.19500000001062</v>
      </c>
      <c r="AV244" s="496">
        <f t="shared" si="90"/>
        <v>-4544.6839999999938</v>
      </c>
      <c r="AW244" s="496">
        <f t="shared" si="90"/>
        <v>-9973.8450000000048</v>
      </c>
      <c r="AX244" s="496">
        <f t="shared" si="90"/>
        <v>-21354.112000000001</v>
      </c>
      <c r="AY244" s="496">
        <f t="shared" si="90"/>
        <v>4831.9470000000001</v>
      </c>
      <c r="AZ244" s="496">
        <f t="shared" si="90"/>
        <v>-11291.124000000011</v>
      </c>
      <c r="BA244" s="496">
        <f t="shared" si="90"/>
        <v>5372.8039999999892</v>
      </c>
      <c r="BB244" s="496">
        <f t="shared" si="90"/>
        <v>-12538.825000000012</v>
      </c>
      <c r="BC244" s="496">
        <f t="shared" si="90"/>
        <v>-19873.105000000003</v>
      </c>
      <c r="BD244" s="496">
        <f t="shared" si="90"/>
        <v>7244.0110000000022</v>
      </c>
      <c r="BE244" s="496">
        <f t="shared" si="90"/>
        <v>-11522.939999999999</v>
      </c>
      <c r="BF244" s="496">
        <f t="shared" si="90"/>
        <v>5191.8529999999973</v>
      </c>
      <c r="BG244" s="496">
        <f t="shared" si="90"/>
        <v>2536.3540000000012</v>
      </c>
      <c r="BH244" s="496">
        <f t="shared" si="90"/>
        <v>0</v>
      </c>
      <c r="BI244" s="496">
        <f t="shared" si="90"/>
        <v>-2893.9290000000037</v>
      </c>
      <c r="BJ244" s="496">
        <f t="shared" si="90"/>
        <v>0</v>
      </c>
      <c r="BK244" s="493">
        <f t="shared" ref="BK244:BK262" si="91">SUM(AQ244:BJ244)</f>
        <v>101935.97899999992</v>
      </c>
    </row>
    <row r="245" spans="2:64" s="182" customFormat="1" x14ac:dyDescent="0.2">
      <c r="B245" s="214">
        <v>6100</v>
      </c>
      <c r="C245" s="197" t="s">
        <v>459</v>
      </c>
      <c r="D245" s="189">
        <v>213</v>
      </c>
      <c r="E245" s="189" t="s">
        <v>135</v>
      </c>
      <c r="F245" s="196">
        <v>2578.4239999999995</v>
      </c>
      <c r="G245" s="213">
        <v>-1.1399052097945781</v>
      </c>
      <c r="H245" s="194">
        <v>239</v>
      </c>
      <c r="I245" s="212">
        <v>5</v>
      </c>
      <c r="J245" s="211" t="s">
        <v>458</v>
      </c>
      <c r="K245" s="183"/>
      <c r="P245" s="172"/>
      <c r="Q245" s="172"/>
      <c r="R245" s="172"/>
      <c r="S245" s="172"/>
      <c r="AN245" s="182">
        <v>3000</v>
      </c>
      <c r="AO245" s="182" t="s">
        <v>39</v>
      </c>
      <c r="AP245" s="182">
        <v>4</v>
      </c>
      <c r="AQ245" s="269">
        <v>0</v>
      </c>
      <c r="AR245" s="269">
        <v>128450.003</v>
      </c>
      <c r="AS245" s="269">
        <v>48889.752999999997</v>
      </c>
      <c r="AT245" s="269">
        <v>173742.04599999997</v>
      </c>
      <c r="AU245" s="269">
        <v>20687.445999999993</v>
      </c>
      <c r="AV245" s="269">
        <v>24872.350000000002</v>
      </c>
      <c r="AW245" s="269">
        <v>23452.588999999996</v>
      </c>
      <c r="AX245" s="269">
        <v>0</v>
      </c>
      <c r="AY245" s="269">
        <v>48672.132999999994</v>
      </c>
      <c r="AZ245" s="269">
        <v>47965.309000000001</v>
      </c>
      <c r="BA245" s="269">
        <v>72019.114999999991</v>
      </c>
      <c r="BB245" s="269">
        <v>47612.574000000001</v>
      </c>
      <c r="BC245" s="269">
        <v>18023.750999999997</v>
      </c>
      <c r="BD245" s="269">
        <v>22734.638999999996</v>
      </c>
      <c r="BE245" s="269">
        <v>23524.06</v>
      </c>
      <c r="BF245" s="269">
        <v>19120.912</v>
      </c>
      <c r="BG245" s="269">
        <v>9446.8820000000014</v>
      </c>
      <c r="BH245" s="269">
        <v>0</v>
      </c>
      <c r="BI245" s="269">
        <v>1419.615</v>
      </c>
      <c r="BJ245" s="269">
        <v>0</v>
      </c>
      <c r="BK245" s="493">
        <f t="shared" si="91"/>
        <v>730633.17700000003</v>
      </c>
    </row>
    <row r="246" spans="2:64" s="182" customFormat="1" x14ac:dyDescent="0.2">
      <c r="B246" s="214">
        <v>2720</v>
      </c>
      <c r="C246" s="197" t="s">
        <v>679</v>
      </c>
      <c r="D246" s="189">
        <v>1</v>
      </c>
      <c r="E246" s="189" t="s">
        <v>18</v>
      </c>
      <c r="F246" s="196">
        <v>3907.6769999999992</v>
      </c>
      <c r="G246" s="213">
        <v>-1.1388523890048396</v>
      </c>
      <c r="H246" s="194">
        <v>240</v>
      </c>
      <c r="I246" s="212">
        <v>5</v>
      </c>
      <c r="J246" s="211" t="s">
        <v>677</v>
      </c>
      <c r="K246" s="183"/>
      <c r="P246" s="172"/>
      <c r="Q246" s="172"/>
      <c r="R246" s="172"/>
      <c r="S246" s="172"/>
      <c r="AN246" s="182">
        <v>3797</v>
      </c>
      <c r="AO246" s="182" t="s">
        <v>762</v>
      </c>
      <c r="AP246" s="182">
        <v>1</v>
      </c>
      <c r="AQ246" s="269">
        <v>0</v>
      </c>
      <c r="AR246" s="269">
        <v>7753.2819999999983</v>
      </c>
      <c r="AS246" s="269">
        <v>23542.614999999994</v>
      </c>
      <c r="AT246" s="269">
        <v>4144.244999999999</v>
      </c>
      <c r="AU246" s="269">
        <v>4078.9810000000002</v>
      </c>
      <c r="AV246" s="269">
        <v>0</v>
      </c>
      <c r="AW246" s="269">
        <v>0</v>
      </c>
      <c r="AX246" s="269">
        <v>0</v>
      </c>
      <c r="AY246" s="269">
        <v>0</v>
      </c>
      <c r="AZ246" s="269">
        <v>0</v>
      </c>
      <c r="BA246" s="269">
        <v>0</v>
      </c>
      <c r="BB246" s="269">
        <v>0</v>
      </c>
      <c r="BC246" s="269">
        <v>0</v>
      </c>
      <c r="BD246" s="269">
        <v>0</v>
      </c>
      <c r="BE246" s="269">
        <v>0</v>
      </c>
      <c r="BF246" s="269">
        <v>0</v>
      </c>
      <c r="BG246" s="269">
        <v>0</v>
      </c>
      <c r="BH246" s="269">
        <v>0</v>
      </c>
      <c r="BI246" s="269">
        <v>0</v>
      </c>
      <c r="BJ246" s="269">
        <v>0</v>
      </c>
      <c r="BK246" s="493">
        <f t="shared" si="91"/>
        <v>39519.122999999992</v>
      </c>
      <c r="BL246" s="493">
        <f>SUM(BK246:BK261)</f>
        <v>577121.79799999995</v>
      </c>
    </row>
    <row r="247" spans="2:64" s="182" customFormat="1" x14ac:dyDescent="0.2">
      <c r="B247" s="214">
        <v>978</v>
      </c>
      <c r="C247" s="197" t="s">
        <v>748</v>
      </c>
      <c r="D247" s="189">
        <v>1</v>
      </c>
      <c r="E247" s="189" t="s">
        <v>18</v>
      </c>
      <c r="F247" s="196">
        <v>4276.4780000000001</v>
      </c>
      <c r="G247" s="213">
        <v>-1.1369100596891408</v>
      </c>
      <c r="H247" s="194">
        <v>241</v>
      </c>
      <c r="I247" s="212">
        <v>5</v>
      </c>
      <c r="J247" s="211" t="s">
        <v>747</v>
      </c>
      <c r="K247" s="183"/>
      <c r="P247" s="172"/>
      <c r="Q247" s="172"/>
      <c r="R247" s="172"/>
      <c r="S247" s="172"/>
      <c r="AN247" s="182">
        <v>2710</v>
      </c>
      <c r="AO247" s="182" t="s">
        <v>765</v>
      </c>
      <c r="AP247" s="182">
        <v>2</v>
      </c>
      <c r="AQ247" s="269">
        <v>0</v>
      </c>
      <c r="AR247" s="269">
        <v>4610.58</v>
      </c>
      <c r="AS247" s="269">
        <v>11917.848</v>
      </c>
      <c r="AT247" s="269">
        <v>19819.642000000003</v>
      </c>
      <c r="AU247" s="269">
        <v>8664.4730000000036</v>
      </c>
      <c r="AV247" s="269">
        <v>0</v>
      </c>
      <c r="AW247" s="269">
        <v>0</v>
      </c>
      <c r="AX247" s="269">
        <v>0</v>
      </c>
      <c r="AY247" s="269">
        <v>0</v>
      </c>
      <c r="AZ247" s="269">
        <v>0</v>
      </c>
      <c r="BA247" s="269">
        <v>0</v>
      </c>
      <c r="BB247" s="269">
        <v>0</v>
      </c>
      <c r="BC247" s="269">
        <v>0</v>
      </c>
      <c r="BD247" s="269">
        <v>0</v>
      </c>
      <c r="BE247" s="269">
        <v>0</v>
      </c>
      <c r="BF247" s="269">
        <v>0</v>
      </c>
      <c r="BG247" s="269">
        <v>0</v>
      </c>
      <c r="BH247" s="269">
        <v>0</v>
      </c>
      <c r="BI247" s="269">
        <v>0</v>
      </c>
      <c r="BJ247" s="269">
        <v>0</v>
      </c>
      <c r="BK247" s="493">
        <f t="shared" si="91"/>
        <v>45012.543000000012</v>
      </c>
    </row>
    <row r="248" spans="2:64" s="182" customFormat="1" x14ac:dyDescent="0.2">
      <c r="B248" s="238">
        <v>2400</v>
      </c>
      <c r="C248" s="237" t="s">
        <v>259</v>
      </c>
      <c r="D248" s="189">
        <v>5</v>
      </c>
      <c r="E248" s="236" t="s">
        <v>99</v>
      </c>
      <c r="F248" s="235">
        <v>2117.44</v>
      </c>
      <c r="G248" s="234">
        <v>-1.1352802298411193</v>
      </c>
      <c r="H248" s="233">
        <v>242</v>
      </c>
      <c r="I248" s="232">
        <v>5</v>
      </c>
      <c r="J248" s="231" t="s">
        <v>257</v>
      </c>
      <c r="K248" s="183"/>
      <c r="P248" s="172"/>
      <c r="Q248" s="172"/>
      <c r="R248" s="172"/>
      <c r="S248" s="172"/>
      <c r="AN248" s="182">
        <v>482</v>
      </c>
      <c r="AO248" s="182" t="s">
        <v>806</v>
      </c>
      <c r="AP248" s="182">
        <v>2</v>
      </c>
      <c r="AQ248" s="269">
        <v>0</v>
      </c>
      <c r="AR248" s="269">
        <v>0</v>
      </c>
      <c r="AS248" s="269">
        <v>0</v>
      </c>
      <c r="AT248" s="269">
        <v>7835.444000000005</v>
      </c>
      <c r="AU248" s="269">
        <v>0</v>
      </c>
      <c r="AV248" s="269">
        <v>0</v>
      </c>
      <c r="AW248" s="269">
        <v>0</v>
      </c>
      <c r="AX248" s="269">
        <v>0</v>
      </c>
      <c r="AY248" s="269">
        <v>0</v>
      </c>
      <c r="AZ248" s="269">
        <v>0</v>
      </c>
      <c r="BA248" s="269">
        <v>0</v>
      </c>
      <c r="BB248" s="269">
        <v>0</v>
      </c>
      <c r="BC248" s="269">
        <v>0</v>
      </c>
      <c r="BD248" s="269">
        <v>0</v>
      </c>
      <c r="BE248" s="269">
        <v>0</v>
      </c>
      <c r="BF248" s="269">
        <v>0</v>
      </c>
      <c r="BG248" s="269">
        <v>0</v>
      </c>
      <c r="BH248" s="269">
        <v>0</v>
      </c>
      <c r="BI248" s="269">
        <v>0</v>
      </c>
      <c r="BJ248" s="269">
        <v>0</v>
      </c>
      <c r="BK248" s="493">
        <f t="shared" si="91"/>
        <v>7835.444000000005</v>
      </c>
    </row>
    <row r="249" spans="2:64" s="182" customFormat="1" x14ac:dyDescent="0.2">
      <c r="B249" s="214">
        <v>532</v>
      </c>
      <c r="C249" s="197" t="s">
        <v>746</v>
      </c>
      <c r="D249" s="189">
        <v>2</v>
      </c>
      <c r="E249" s="189" t="s">
        <v>84</v>
      </c>
      <c r="F249" s="196">
        <v>4580.701</v>
      </c>
      <c r="G249" s="213">
        <v>-1.135165020102215</v>
      </c>
      <c r="H249" s="194">
        <v>243</v>
      </c>
      <c r="I249" s="212">
        <v>5</v>
      </c>
      <c r="J249" s="211" t="s">
        <v>745</v>
      </c>
      <c r="K249" s="183"/>
      <c r="P249" s="172"/>
      <c r="Q249" s="172"/>
      <c r="R249" s="172"/>
      <c r="S249" s="172"/>
      <c r="AN249" s="182">
        <v>4001</v>
      </c>
      <c r="AO249" s="182" t="s">
        <v>846</v>
      </c>
      <c r="AP249" s="182">
        <v>2</v>
      </c>
      <c r="AQ249" s="269">
        <v>0</v>
      </c>
      <c r="AR249" s="269">
        <v>0</v>
      </c>
      <c r="AS249" s="269">
        <v>5715.3030000000008</v>
      </c>
      <c r="AT249" s="269">
        <v>0</v>
      </c>
      <c r="AU249" s="269">
        <v>0</v>
      </c>
      <c r="AV249" s="269">
        <v>0</v>
      </c>
      <c r="AW249" s="269">
        <v>0</v>
      </c>
      <c r="AX249" s="269">
        <v>0</v>
      </c>
      <c r="AY249" s="269">
        <v>0</v>
      </c>
      <c r="AZ249" s="269">
        <v>0</v>
      </c>
      <c r="BA249" s="269">
        <v>0</v>
      </c>
      <c r="BB249" s="269">
        <v>0</v>
      </c>
      <c r="BC249" s="269">
        <v>0</v>
      </c>
      <c r="BD249" s="269">
        <v>0</v>
      </c>
      <c r="BE249" s="269">
        <v>0</v>
      </c>
      <c r="BF249" s="269">
        <v>0</v>
      </c>
      <c r="BG249" s="269">
        <v>0</v>
      </c>
      <c r="BH249" s="269">
        <v>0</v>
      </c>
      <c r="BI249" s="269">
        <v>0</v>
      </c>
      <c r="BJ249" s="269">
        <v>0</v>
      </c>
      <c r="BK249" s="493">
        <f t="shared" si="91"/>
        <v>5715.3030000000008</v>
      </c>
    </row>
    <row r="250" spans="2:64" s="182" customFormat="1" x14ac:dyDescent="0.2">
      <c r="B250" s="214">
        <v>7500</v>
      </c>
      <c r="C250" s="197" t="s">
        <v>683</v>
      </c>
      <c r="D250" s="189">
        <v>7</v>
      </c>
      <c r="E250" s="189" t="s">
        <v>156</v>
      </c>
      <c r="F250" s="196">
        <v>3535.2450000000003</v>
      </c>
      <c r="G250" s="213">
        <v>-1.1329083054926739</v>
      </c>
      <c r="H250" s="194">
        <v>244</v>
      </c>
      <c r="I250" s="212">
        <v>5</v>
      </c>
      <c r="J250" s="211" t="s">
        <v>682</v>
      </c>
      <c r="K250" s="183"/>
      <c r="P250" s="172"/>
      <c r="Q250" s="172"/>
      <c r="R250" s="172"/>
      <c r="S250" s="172"/>
      <c r="AN250" s="182">
        <v>998</v>
      </c>
      <c r="AO250" s="182" t="s">
        <v>824</v>
      </c>
      <c r="AP250" s="182">
        <v>2</v>
      </c>
      <c r="AQ250" s="269">
        <v>0</v>
      </c>
      <c r="AR250" s="269">
        <v>0</v>
      </c>
      <c r="AS250" s="269">
        <v>0</v>
      </c>
      <c r="AT250" s="269">
        <v>7436.6990000000042</v>
      </c>
      <c r="AU250" s="269">
        <v>0</v>
      </c>
      <c r="AV250" s="269">
        <v>0</v>
      </c>
      <c r="AW250" s="269">
        <v>0</v>
      </c>
      <c r="AX250" s="269">
        <v>0</v>
      </c>
      <c r="AY250" s="269">
        <v>0</v>
      </c>
      <c r="AZ250" s="269">
        <v>0</v>
      </c>
      <c r="BA250" s="269">
        <v>0</v>
      </c>
      <c r="BB250" s="269">
        <v>0</v>
      </c>
      <c r="BC250" s="269">
        <v>0</v>
      </c>
      <c r="BD250" s="269">
        <v>0</v>
      </c>
      <c r="BE250" s="269">
        <v>0</v>
      </c>
      <c r="BF250" s="269">
        <v>0</v>
      </c>
      <c r="BG250" s="269">
        <v>0</v>
      </c>
      <c r="BH250" s="269">
        <v>0</v>
      </c>
      <c r="BI250" s="269">
        <v>0</v>
      </c>
      <c r="BJ250" s="269">
        <v>0</v>
      </c>
      <c r="BK250" s="493">
        <f t="shared" si="91"/>
        <v>7436.6990000000042</v>
      </c>
    </row>
    <row r="251" spans="2:64" s="182" customFormat="1" x14ac:dyDescent="0.2">
      <c r="B251" s="214">
        <v>922</v>
      </c>
      <c r="C251" s="197" t="s">
        <v>744</v>
      </c>
      <c r="D251" s="189">
        <v>1</v>
      </c>
      <c r="E251" s="189" t="s">
        <v>18</v>
      </c>
      <c r="F251" s="196">
        <v>8150.1750000000002</v>
      </c>
      <c r="G251" s="213">
        <v>-1.1299560567105058</v>
      </c>
      <c r="H251" s="194">
        <v>245</v>
      </c>
      <c r="I251" s="212">
        <v>5</v>
      </c>
      <c r="J251" s="211" t="s">
        <v>743</v>
      </c>
      <c r="K251" s="183"/>
      <c r="P251" s="172"/>
      <c r="Q251" s="172"/>
      <c r="R251" s="172"/>
      <c r="S251" s="172"/>
      <c r="AN251" s="182">
        <v>1326</v>
      </c>
      <c r="AO251" s="182" t="s">
        <v>815</v>
      </c>
      <c r="AP251" s="182">
        <v>2</v>
      </c>
      <c r="AQ251" s="269">
        <v>0</v>
      </c>
      <c r="AR251" s="269">
        <v>0</v>
      </c>
      <c r="AS251" s="269">
        <v>0</v>
      </c>
      <c r="AT251" s="269">
        <v>7561.8309999999983</v>
      </c>
      <c r="AU251" s="269">
        <v>0</v>
      </c>
      <c r="AV251" s="269">
        <v>0</v>
      </c>
      <c r="AW251" s="269">
        <v>0</v>
      </c>
      <c r="AX251" s="269">
        <v>0</v>
      </c>
      <c r="AY251" s="269">
        <v>0</v>
      </c>
      <c r="AZ251" s="269">
        <v>0</v>
      </c>
      <c r="BA251" s="269">
        <v>0</v>
      </c>
      <c r="BB251" s="269">
        <v>0</v>
      </c>
      <c r="BC251" s="269">
        <v>0</v>
      </c>
      <c r="BD251" s="269">
        <v>0</v>
      </c>
      <c r="BE251" s="269">
        <v>0</v>
      </c>
      <c r="BF251" s="269">
        <v>0</v>
      </c>
      <c r="BG251" s="269">
        <v>0</v>
      </c>
      <c r="BH251" s="269">
        <v>0</v>
      </c>
      <c r="BI251" s="269">
        <v>0</v>
      </c>
      <c r="BJ251" s="269">
        <v>0</v>
      </c>
      <c r="BK251" s="493">
        <f t="shared" si="91"/>
        <v>7561.8309999999983</v>
      </c>
    </row>
    <row r="252" spans="2:64" s="182" customFormat="1" x14ac:dyDescent="0.2">
      <c r="B252" s="238">
        <v>6100</v>
      </c>
      <c r="C252" s="237" t="s">
        <v>459</v>
      </c>
      <c r="D252" s="189">
        <v>222</v>
      </c>
      <c r="E252" s="236" t="s">
        <v>324</v>
      </c>
      <c r="F252" s="235">
        <v>4790.2889999999998</v>
      </c>
      <c r="G252" s="234">
        <v>-1.1289083981818337</v>
      </c>
      <c r="H252" s="233">
        <v>246</v>
      </c>
      <c r="I252" s="232">
        <v>5</v>
      </c>
      <c r="J252" s="231" t="s">
        <v>458</v>
      </c>
      <c r="K252" s="183"/>
      <c r="P252" s="172"/>
      <c r="Q252" s="172"/>
      <c r="R252" s="172"/>
      <c r="S252" s="172"/>
      <c r="AN252" s="182">
        <v>944</v>
      </c>
      <c r="AO252" s="182" t="s">
        <v>790</v>
      </c>
      <c r="AP252" s="182">
        <v>2</v>
      </c>
      <c r="AQ252" s="269">
        <v>0</v>
      </c>
      <c r="AR252" s="269">
        <v>0</v>
      </c>
      <c r="AS252" s="269">
        <v>0</v>
      </c>
      <c r="AT252" s="269">
        <v>6666.335</v>
      </c>
      <c r="AU252" s="269">
        <v>0</v>
      </c>
      <c r="AV252" s="269">
        <v>0</v>
      </c>
      <c r="AW252" s="269">
        <v>0</v>
      </c>
      <c r="AX252" s="269">
        <v>0</v>
      </c>
      <c r="AY252" s="269">
        <v>0</v>
      </c>
      <c r="AZ252" s="269">
        <v>0</v>
      </c>
      <c r="BA252" s="269">
        <v>0</v>
      </c>
      <c r="BB252" s="269">
        <v>0</v>
      </c>
      <c r="BC252" s="269">
        <v>0</v>
      </c>
      <c r="BD252" s="269">
        <v>0</v>
      </c>
      <c r="BE252" s="269">
        <v>0</v>
      </c>
      <c r="BF252" s="269">
        <v>0</v>
      </c>
      <c r="BG252" s="269">
        <v>0</v>
      </c>
      <c r="BH252" s="269">
        <v>0</v>
      </c>
      <c r="BI252" s="269">
        <v>0</v>
      </c>
      <c r="BJ252" s="269">
        <v>0</v>
      </c>
      <c r="BK252" s="493">
        <f t="shared" si="91"/>
        <v>6666.335</v>
      </c>
    </row>
    <row r="253" spans="2:64" s="182" customFormat="1" x14ac:dyDescent="0.2">
      <c r="B253" s="214">
        <v>8900</v>
      </c>
      <c r="C253" s="197" t="s">
        <v>717</v>
      </c>
      <c r="D253" s="189">
        <v>3</v>
      </c>
      <c r="E253" s="189" t="s">
        <v>87</v>
      </c>
      <c r="F253" s="196">
        <v>2902.712</v>
      </c>
      <c r="G253" s="213">
        <v>-1.1259097994605738</v>
      </c>
      <c r="H253" s="194">
        <v>247</v>
      </c>
      <c r="I253" s="212">
        <v>5</v>
      </c>
      <c r="J253" s="211" t="s">
        <v>716</v>
      </c>
      <c r="K253" s="183"/>
      <c r="P253" s="172"/>
      <c r="Q253" s="172"/>
      <c r="R253" s="172"/>
      <c r="S253" s="172"/>
      <c r="AN253" s="182">
        <v>489</v>
      </c>
      <c r="AO253" s="182" t="s">
        <v>774</v>
      </c>
      <c r="AP253" s="182">
        <v>2</v>
      </c>
      <c r="AQ253" s="269">
        <v>0</v>
      </c>
      <c r="AR253" s="269">
        <v>0</v>
      </c>
      <c r="AS253" s="269">
        <v>0</v>
      </c>
      <c r="AT253" s="269">
        <v>8762.2280000000046</v>
      </c>
      <c r="AU253" s="269">
        <v>0</v>
      </c>
      <c r="AV253" s="269">
        <v>0</v>
      </c>
      <c r="AW253" s="269">
        <v>0</v>
      </c>
      <c r="AX253" s="269">
        <v>0</v>
      </c>
      <c r="AY253" s="269">
        <v>0</v>
      </c>
      <c r="AZ253" s="269">
        <v>0</v>
      </c>
      <c r="BA253" s="269">
        <v>0</v>
      </c>
      <c r="BB253" s="269">
        <v>0</v>
      </c>
      <c r="BC253" s="269">
        <v>0</v>
      </c>
      <c r="BD253" s="269">
        <v>0</v>
      </c>
      <c r="BE253" s="269">
        <v>0</v>
      </c>
      <c r="BF253" s="269">
        <v>0</v>
      </c>
      <c r="BG253" s="269">
        <v>0</v>
      </c>
      <c r="BH253" s="269">
        <v>0</v>
      </c>
      <c r="BI253" s="269">
        <v>0</v>
      </c>
      <c r="BJ253" s="269">
        <v>0</v>
      </c>
      <c r="BK253" s="493">
        <f t="shared" si="91"/>
        <v>8762.2280000000046</v>
      </c>
    </row>
    <row r="254" spans="2:64" s="182" customFormat="1" x14ac:dyDescent="0.2">
      <c r="B254" s="214">
        <v>3000</v>
      </c>
      <c r="C254" s="197" t="s">
        <v>39</v>
      </c>
      <c r="D254" s="189">
        <v>114</v>
      </c>
      <c r="E254" s="189" t="s">
        <v>106</v>
      </c>
      <c r="F254" s="196">
        <v>2897.4519999999966</v>
      </c>
      <c r="G254" s="213">
        <v>-1.1204860332641757</v>
      </c>
      <c r="H254" s="194">
        <v>248</v>
      </c>
      <c r="I254" s="212">
        <v>5</v>
      </c>
      <c r="J254" s="211" t="s">
        <v>37</v>
      </c>
      <c r="K254" s="183"/>
      <c r="P254" s="172"/>
      <c r="Q254" s="172"/>
      <c r="R254" s="172"/>
      <c r="S254" s="172"/>
      <c r="AN254" s="182">
        <v>975</v>
      </c>
      <c r="AO254" s="182" t="s">
        <v>820</v>
      </c>
      <c r="AP254" s="182">
        <v>2</v>
      </c>
      <c r="AQ254" s="269">
        <v>0</v>
      </c>
      <c r="AR254" s="269">
        <v>0</v>
      </c>
      <c r="AS254" s="269">
        <v>0</v>
      </c>
      <c r="AT254" s="269">
        <v>6248.14</v>
      </c>
      <c r="AU254" s="269">
        <v>0</v>
      </c>
      <c r="AV254" s="269">
        <v>0</v>
      </c>
      <c r="AW254" s="269">
        <v>0</v>
      </c>
      <c r="AX254" s="269">
        <v>0</v>
      </c>
      <c r="AY254" s="269">
        <v>0</v>
      </c>
      <c r="AZ254" s="269">
        <v>0</v>
      </c>
      <c r="BA254" s="269">
        <v>0</v>
      </c>
      <c r="BB254" s="269">
        <v>0</v>
      </c>
      <c r="BC254" s="269">
        <v>0</v>
      </c>
      <c r="BD254" s="269">
        <v>0</v>
      </c>
      <c r="BE254" s="269">
        <v>0</v>
      </c>
      <c r="BF254" s="269">
        <v>0</v>
      </c>
      <c r="BG254" s="269">
        <v>0</v>
      </c>
      <c r="BH254" s="269">
        <v>0</v>
      </c>
      <c r="BI254" s="269">
        <v>0</v>
      </c>
      <c r="BJ254" s="269">
        <v>0</v>
      </c>
      <c r="BK254" s="493">
        <f t="shared" si="91"/>
        <v>6248.14</v>
      </c>
    </row>
    <row r="255" spans="2:64" s="182" customFormat="1" x14ac:dyDescent="0.2">
      <c r="B255" s="214">
        <v>525</v>
      </c>
      <c r="C255" s="197" t="s">
        <v>742</v>
      </c>
      <c r="D255" s="189">
        <v>1</v>
      </c>
      <c r="E255" s="189" t="s">
        <v>18</v>
      </c>
      <c r="F255" s="196">
        <v>3679.2719999999999</v>
      </c>
      <c r="G255" s="213">
        <v>-1.1188006649292512</v>
      </c>
      <c r="H255" s="194">
        <v>249</v>
      </c>
      <c r="I255" s="212">
        <v>5</v>
      </c>
      <c r="J255" s="211" t="s">
        <v>741</v>
      </c>
      <c r="K255" s="183"/>
      <c r="P255" s="172"/>
      <c r="Q255" s="172"/>
      <c r="R255" s="172"/>
      <c r="S255" s="172"/>
      <c r="AN255" s="182">
        <v>1303</v>
      </c>
      <c r="AO255" s="182" t="s">
        <v>834</v>
      </c>
      <c r="AP255" s="182">
        <v>2</v>
      </c>
      <c r="AQ255" s="269">
        <v>0</v>
      </c>
      <c r="AR255" s="269">
        <v>0</v>
      </c>
      <c r="AS255" s="269">
        <v>0</v>
      </c>
      <c r="AT255" s="269">
        <v>15969.3</v>
      </c>
      <c r="AU255" s="269">
        <v>0</v>
      </c>
      <c r="AV255" s="269">
        <v>0</v>
      </c>
      <c r="AW255" s="269">
        <v>0</v>
      </c>
      <c r="AX255" s="269">
        <v>0</v>
      </c>
      <c r="AY255" s="269">
        <v>0</v>
      </c>
      <c r="AZ255" s="269">
        <v>0</v>
      </c>
      <c r="BA255" s="269">
        <v>0</v>
      </c>
      <c r="BB255" s="269">
        <v>0</v>
      </c>
      <c r="BC255" s="269">
        <v>0</v>
      </c>
      <c r="BD255" s="269">
        <v>0</v>
      </c>
      <c r="BE255" s="269">
        <v>0</v>
      </c>
      <c r="BF255" s="269">
        <v>0</v>
      </c>
      <c r="BG255" s="269">
        <v>0</v>
      </c>
      <c r="BH255" s="269">
        <v>0</v>
      </c>
      <c r="BI255" s="269">
        <v>0</v>
      </c>
      <c r="BJ255" s="269">
        <v>0</v>
      </c>
      <c r="BK255" s="493">
        <f t="shared" si="91"/>
        <v>15969.3</v>
      </c>
    </row>
    <row r="256" spans="2:64" s="182" customFormat="1" x14ac:dyDescent="0.2">
      <c r="B256" s="214">
        <v>481</v>
      </c>
      <c r="C256" s="197" t="s">
        <v>740</v>
      </c>
      <c r="D256" s="189">
        <v>3</v>
      </c>
      <c r="E256" s="189" t="s">
        <v>87</v>
      </c>
      <c r="F256" s="196">
        <v>2213.8889999999992</v>
      </c>
      <c r="G256" s="213">
        <v>-1.1158964232429138</v>
      </c>
      <c r="H256" s="194">
        <v>250</v>
      </c>
      <c r="I256" s="212">
        <v>5</v>
      </c>
      <c r="J256" s="211" t="s">
        <v>739</v>
      </c>
      <c r="K256" s="183"/>
      <c r="P256" s="172"/>
      <c r="Q256" s="172"/>
      <c r="R256" s="172"/>
      <c r="S256" s="172"/>
      <c r="AN256" s="182">
        <v>520</v>
      </c>
      <c r="AO256" s="182" t="s">
        <v>778</v>
      </c>
      <c r="AP256" s="182">
        <v>2</v>
      </c>
      <c r="AQ256" s="269">
        <v>0</v>
      </c>
      <c r="AR256" s="269">
        <v>0</v>
      </c>
      <c r="AS256" s="269">
        <v>0</v>
      </c>
      <c r="AT256" s="269">
        <v>6910.7269999999917</v>
      </c>
      <c r="AU256" s="269">
        <v>0</v>
      </c>
      <c r="AV256" s="269">
        <v>0</v>
      </c>
      <c r="AW256" s="269">
        <v>0</v>
      </c>
      <c r="AX256" s="269">
        <v>0</v>
      </c>
      <c r="AY256" s="269">
        <v>0</v>
      </c>
      <c r="AZ256" s="269">
        <v>0</v>
      </c>
      <c r="BA256" s="269">
        <v>0</v>
      </c>
      <c r="BB256" s="269">
        <v>0</v>
      </c>
      <c r="BC256" s="269">
        <v>0</v>
      </c>
      <c r="BD256" s="269">
        <v>0</v>
      </c>
      <c r="BE256" s="269">
        <v>0</v>
      </c>
      <c r="BF256" s="269">
        <v>0</v>
      </c>
      <c r="BG256" s="269">
        <v>0</v>
      </c>
      <c r="BH256" s="269">
        <v>0</v>
      </c>
      <c r="BI256" s="269">
        <v>0</v>
      </c>
      <c r="BJ256" s="269">
        <v>0</v>
      </c>
      <c r="BK256" s="493">
        <f t="shared" si="91"/>
        <v>6910.7269999999917</v>
      </c>
    </row>
    <row r="257" spans="1:63" s="182" customFormat="1" x14ac:dyDescent="0.2">
      <c r="B257" s="214">
        <v>531</v>
      </c>
      <c r="C257" s="197" t="s">
        <v>709</v>
      </c>
      <c r="D257" s="189">
        <v>5</v>
      </c>
      <c r="E257" s="189" t="s">
        <v>99</v>
      </c>
      <c r="F257" s="196">
        <v>4047.2790000000009</v>
      </c>
      <c r="G257" s="213">
        <v>-1.114013214399495</v>
      </c>
      <c r="H257" s="194">
        <v>251</v>
      </c>
      <c r="I257" s="212">
        <v>5</v>
      </c>
      <c r="J257" s="211" t="s">
        <v>708</v>
      </c>
      <c r="K257" s="183"/>
      <c r="P257" s="172"/>
      <c r="Q257" s="172"/>
      <c r="R257" s="172"/>
      <c r="S257" s="172"/>
      <c r="AN257" s="238">
        <v>70</v>
      </c>
      <c r="AO257" s="237" t="s">
        <v>308</v>
      </c>
      <c r="AP257" s="237">
        <v>5</v>
      </c>
      <c r="AQ257" s="269">
        <v>0</v>
      </c>
      <c r="AR257" s="269">
        <v>14020.581999999999</v>
      </c>
      <c r="AS257" s="269">
        <v>8706.4719999999998</v>
      </c>
      <c r="AT257" s="269">
        <v>12508.759999999998</v>
      </c>
      <c r="AU257" s="269">
        <v>4601.4790000000012</v>
      </c>
      <c r="AV257" s="269">
        <v>17993.830999999998</v>
      </c>
      <c r="AW257" s="269">
        <v>6166.1700000000019</v>
      </c>
      <c r="AX257" s="269">
        <v>8225.2109999999975</v>
      </c>
      <c r="AY257" s="269">
        <v>13790.516</v>
      </c>
      <c r="AZ257" s="269">
        <v>30586.753000000004</v>
      </c>
      <c r="BA257" s="269">
        <v>33431.270000000004</v>
      </c>
      <c r="BB257" s="269">
        <v>30666.732000000004</v>
      </c>
      <c r="BC257" s="269">
        <v>14386.160999999998</v>
      </c>
      <c r="BD257" s="269">
        <v>4564.8839999999982</v>
      </c>
      <c r="BE257" s="269">
        <v>0</v>
      </c>
      <c r="BF257" s="269">
        <v>0</v>
      </c>
      <c r="BG257" s="269">
        <v>0</v>
      </c>
      <c r="BH257" s="269">
        <v>0</v>
      </c>
      <c r="BI257" s="269">
        <v>0</v>
      </c>
      <c r="BJ257" s="269">
        <v>0</v>
      </c>
      <c r="BK257" s="493">
        <f t="shared" si="91"/>
        <v>199648.821</v>
      </c>
    </row>
    <row r="258" spans="1:63" s="182" customFormat="1" x14ac:dyDescent="0.2">
      <c r="A258" s="183"/>
      <c r="B258" s="214">
        <v>637</v>
      </c>
      <c r="C258" s="197" t="s">
        <v>721</v>
      </c>
      <c r="D258" s="189">
        <v>1</v>
      </c>
      <c r="E258" s="189" t="s">
        <v>18</v>
      </c>
      <c r="F258" s="196">
        <v>10002.916999999998</v>
      </c>
      <c r="G258" s="213">
        <v>-1.1098689647284483</v>
      </c>
      <c r="H258" s="194">
        <v>252</v>
      </c>
      <c r="I258" s="212">
        <v>5</v>
      </c>
      <c r="J258" s="211" t="s">
        <v>720</v>
      </c>
      <c r="K258" s="183"/>
      <c r="P258" s="172"/>
      <c r="Q258" s="172"/>
      <c r="R258" s="172"/>
      <c r="S258" s="172"/>
      <c r="AN258" s="182">
        <v>7100</v>
      </c>
      <c r="AO258" s="182" t="s">
        <v>335</v>
      </c>
      <c r="AP258" s="182">
        <v>5</v>
      </c>
      <c r="AQ258" s="269">
        <v>0</v>
      </c>
      <c r="AR258" s="269">
        <v>0</v>
      </c>
      <c r="AS258" s="269">
        <v>0</v>
      </c>
      <c r="AT258" s="269">
        <v>0</v>
      </c>
      <c r="AU258" s="269">
        <v>0</v>
      </c>
      <c r="AV258" s="269">
        <v>7787.1139999999978</v>
      </c>
      <c r="AW258" s="269">
        <v>20256.187000000002</v>
      </c>
      <c r="AX258" s="269">
        <v>5211.1870000000008</v>
      </c>
      <c r="AY258" s="269">
        <v>18486.791000000001</v>
      </c>
      <c r="AZ258" s="269">
        <v>15422.548000000001</v>
      </c>
      <c r="BA258" s="269">
        <v>14686.087</v>
      </c>
      <c r="BB258" s="269">
        <v>13844.073</v>
      </c>
      <c r="BC258" s="269">
        <v>11941.993999999999</v>
      </c>
      <c r="BD258" s="269">
        <v>0</v>
      </c>
      <c r="BE258" s="269">
        <v>0</v>
      </c>
      <c r="BF258" s="269">
        <v>0</v>
      </c>
      <c r="BG258" s="269">
        <v>0</v>
      </c>
      <c r="BH258" s="269">
        <v>0</v>
      </c>
      <c r="BI258" s="269">
        <v>0</v>
      </c>
      <c r="BJ258" s="269">
        <v>0</v>
      </c>
      <c r="BK258" s="493">
        <f t="shared" si="91"/>
        <v>107635.981</v>
      </c>
    </row>
    <row r="259" spans="1:63" s="182" customFormat="1" x14ac:dyDescent="0.2">
      <c r="B259" s="238">
        <v>473</v>
      </c>
      <c r="C259" s="237" t="s">
        <v>715</v>
      </c>
      <c r="D259" s="189">
        <v>1</v>
      </c>
      <c r="E259" s="236" t="s">
        <v>18</v>
      </c>
      <c r="F259" s="235">
        <v>4060.405999999999</v>
      </c>
      <c r="G259" s="234">
        <v>-1.1075133293762192</v>
      </c>
      <c r="H259" s="233">
        <v>253</v>
      </c>
      <c r="I259" s="232">
        <v>5</v>
      </c>
      <c r="J259" s="231" t="s">
        <v>714</v>
      </c>
      <c r="K259" s="183"/>
      <c r="P259" s="172"/>
      <c r="Q259" s="172"/>
      <c r="R259" s="172"/>
      <c r="S259" s="172"/>
      <c r="AN259" s="182">
        <v>7700</v>
      </c>
      <c r="AO259" s="197" t="s">
        <v>431</v>
      </c>
      <c r="AP259" s="237">
        <v>5</v>
      </c>
      <c r="AQ259" s="269">
        <v>0</v>
      </c>
      <c r="AR259" s="269">
        <v>0</v>
      </c>
      <c r="AS259" s="269">
        <v>0</v>
      </c>
      <c r="AT259" s="269">
        <v>0</v>
      </c>
      <c r="AU259" s="269">
        <v>3542.7080000000005</v>
      </c>
      <c r="AV259" s="269">
        <v>3636.088999999999</v>
      </c>
      <c r="AW259" s="269">
        <v>0</v>
      </c>
      <c r="AX259" s="269">
        <v>3697.0529999999985</v>
      </c>
      <c r="AY259" s="269">
        <v>8497.59</v>
      </c>
      <c r="AZ259" s="269">
        <v>5530.8409999999976</v>
      </c>
      <c r="BA259" s="269">
        <v>10807.153999999997</v>
      </c>
      <c r="BB259" s="269">
        <v>3218.7260000000019</v>
      </c>
      <c r="BC259" s="269">
        <v>0</v>
      </c>
      <c r="BD259" s="269">
        <v>0</v>
      </c>
      <c r="BE259" s="269">
        <v>0</v>
      </c>
      <c r="BF259" s="269">
        <v>0</v>
      </c>
      <c r="BG259" s="269">
        <v>0</v>
      </c>
      <c r="BH259" s="269">
        <v>0</v>
      </c>
      <c r="BI259" s="269">
        <v>0</v>
      </c>
      <c r="BJ259" s="269">
        <v>0</v>
      </c>
      <c r="BK259" s="493">
        <f t="shared" si="91"/>
        <v>38930.160999999993</v>
      </c>
    </row>
    <row r="260" spans="1:63" s="182" customFormat="1" x14ac:dyDescent="0.2">
      <c r="B260" s="214">
        <v>542</v>
      </c>
      <c r="C260" s="197" t="s">
        <v>673</v>
      </c>
      <c r="D260" s="189">
        <v>1</v>
      </c>
      <c r="E260" s="189" t="s">
        <v>18</v>
      </c>
      <c r="F260" s="196">
        <v>2958.8980000000001</v>
      </c>
      <c r="G260" s="213">
        <v>-1.1034863664342043</v>
      </c>
      <c r="H260" s="194">
        <v>254</v>
      </c>
      <c r="I260" s="212">
        <v>5</v>
      </c>
      <c r="J260" s="211" t="s">
        <v>672</v>
      </c>
      <c r="K260" s="183"/>
      <c r="P260" s="172"/>
      <c r="Q260" s="172"/>
      <c r="R260" s="172"/>
      <c r="S260" s="172"/>
      <c r="AN260" s="182">
        <v>2640</v>
      </c>
      <c r="AO260" s="182" t="s">
        <v>149</v>
      </c>
      <c r="AP260" s="182">
        <v>6</v>
      </c>
      <c r="AQ260" s="269">
        <v>0</v>
      </c>
      <c r="AR260" s="269">
        <v>0</v>
      </c>
      <c r="AS260" s="269">
        <v>0</v>
      </c>
      <c r="AT260" s="269">
        <v>0</v>
      </c>
      <c r="AU260" s="269">
        <v>0</v>
      </c>
      <c r="AV260" s="269">
        <v>0</v>
      </c>
      <c r="AW260" s="269">
        <v>3509.6459999999988</v>
      </c>
      <c r="AX260" s="269">
        <v>4220.6610000000019</v>
      </c>
      <c r="AY260" s="269">
        <v>3065.2890000000002</v>
      </c>
      <c r="AZ260" s="269">
        <v>7716.291000000002</v>
      </c>
      <c r="BA260" s="269">
        <v>0</v>
      </c>
      <c r="BB260" s="269">
        <v>3868.0820000000003</v>
      </c>
      <c r="BC260" s="269">
        <v>6256.4750000000004</v>
      </c>
      <c r="BD260" s="269">
        <v>0</v>
      </c>
      <c r="BE260" s="269">
        <v>5897.6809999999978</v>
      </c>
      <c r="BF260" s="269">
        <v>0</v>
      </c>
      <c r="BG260" s="269">
        <v>3136.0050000000006</v>
      </c>
      <c r="BH260" s="269">
        <v>0</v>
      </c>
      <c r="BI260" s="269">
        <v>0</v>
      </c>
      <c r="BJ260" s="269">
        <v>0</v>
      </c>
      <c r="BK260" s="493">
        <f t="shared" si="91"/>
        <v>37670.129999999997</v>
      </c>
    </row>
    <row r="261" spans="1:63" s="182" customFormat="1" x14ac:dyDescent="0.2">
      <c r="B261" s="238">
        <v>6100</v>
      </c>
      <c r="C261" s="237" t="s">
        <v>459</v>
      </c>
      <c r="D261" s="189">
        <v>113</v>
      </c>
      <c r="E261" s="236" t="s">
        <v>67</v>
      </c>
      <c r="F261" s="235">
        <v>2878.3570000000013</v>
      </c>
      <c r="G261" s="234">
        <v>-1.1016205113867052</v>
      </c>
      <c r="H261" s="233">
        <v>255</v>
      </c>
      <c r="I261" s="232">
        <v>5</v>
      </c>
      <c r="J261" s="231" t="s">
        <v>458</v>
      </c>
      <c r="K261" s="183"/>
      <c r="P261" s="172"/>
      <c r="Q261" s="172"/>
      <c r="R261" s="172"/>
      <c r="S261" s="172"/>
      <c r="AN261" s="182">
        <v>7200</v>
      </c>
      <c r="AO261" s="182" t="s">
        <v>140</v>
      </c>
      <c r="AP261" s="182">
        <v>7</v>
      </c>
      <c r="AQ261" s="182">
        <v>0</v>
      </c>
      <c r="AR261" s="269">
        <v>0</v>
      </c>
      <c r="AS261" s="269">
        <v>0</v>
      </c>
      <c r="AT261" s="269">
        <v>0</v>
      </c>
      <c r="AU261" s="269">
        <v>0</v>
      </c>
      <c r="AV261" s="269">
        <v>0</v>
      </c>
      <c r="AW261" s="269">
        <v>3494.4309999999996</v>
      </c>
      <c r="AX261" s="269">
        <v>0</v>
      </c>
      <c r="AY261" s="269">
        <v>0</v>
      </c>
      <c r="AZ261" s="269">
        <v>0</v>
      </c>
      <c r="BA261" s="269">
        <v>7721.8</v>
      </c>
      <c r="BB261" s="269">
        <v>8553.7860000000001</v>
      </c>
      <c r="BC261" s="269">
        <v>5312.2260000000006</v>
      </c>
      <c r="BD261" s="269">
        <v>0</v>
      </c>
      <c r="BE261" s="269">
        <v>3831.7890000000007</v>
      </c>
      <c r="BF261" s="269">
        <v>2910.4770000000003</v>
      </c>
      <c r="BG261" s="269">
        <v>3774.5230000000001</v>
      </c>
      <c r="BH261" s="269">
        <v>0</v>
      </c>
      <c r="BI261" s="269">
        <v>0</v>
      </c>
      <c r="BJ261" s="269">
        <v>0</v>
      </c>
      <c r="BK261" s="493">
        <f t="shared" si="91"/>
        <v>35599.031999999999</v>
      </c>
    </row>
    <row r="262" spans="1:63" s="182" customFormat="1" x14ac:dyDescent="0.2">
      <c r="B262" s="238">
        <v>2610</v>
      </c>
      <c r="C262" s="237" t="s">
        <v>464</v>
      </c>
      <c r="D262" s="189">
        <v>34</v>
      </c>
      <c r="E262" s="236" t="s">
        <v>204</v>
      </c>
      <c r="F262" s="235">
        <v>5698.5339999999997</v>
      </c>
      <c r="G262" s="234">
        <v>-1.1014905875417647</v>
      </c>
      <c r="H262" s="233">
        <v>256</v>
      </c>
      <c r="I262" s="232">
        <v>5</v>
      </c>
      <c r="J262" s="231" t="s">
        <v>463</v>
      </c>
      <c r="K262" s="183"/>
      <c r="P262" s="172"/>
      <c r="Q262" s="172"/>
      <c r="R262" s="172"/>
      <c r="S262" s="172"/>
      <c r="AN262" s="182">
        <v>6300</v>
      </c>
      <c r="AO262" s="182" t="s">
        <v>48</v>
      </c>
      <c r="AP262" s="182">
        <v>8</v>
      </c>
      <c r="AQ262" s="269">
        <v>0</v>
      </c>
      <c r="AR262" s="269">
        <v>0</v>
      </c>
      <c r="AS262" s="269">
        <v>0</v>
      </c>
      <c r="AT262" s="269">
        <v>0</v>
      </c>
      <c r="AU262" s="269">
        <v>0</v>
      </c>
      <c r="AV262" s="269">
        <v>0</v>
      </c>
      <c r="AW262" s="269">
        <v>0</v>
      </c>
      <c r="AX262" s="269">
        <v>0</v>
      </c>
      <c r="AY262" s="269">
        <v>0</v>
      </c>
      <c r="AZ262" s="269">
        <v>0</v>
      </c>
      <c r="BA262" s="269">
        <v>0</v>
      </c>
      <c r="BB262" s="269">
        <v>0</v>
      </c>
      <c r="BC262" s="269">
        <v>0</v>
      </c>
      <c r="BD262" s="269">
        <v>10925.743999999995</v>
      </c>
      <c r="BE262" s="269">
        <v>25317.530000000002</v>
      </c>
      <c r="BF262" s="269">
        <v>11018.582000000002</v>
      </c>
      <c r="BG262" s="269">
        <v>0</v>
      </c>
      <c r="BH262" s="269">
        <v>0</v>
      </c>
      <c r="BI262" s="269">
        <v>4313.5440000000035</v>
      </c>
      <c r="BJ262" s="269">
        <v>0</v>
      </c>
      <c r="BK262" s="493">
        <f t="shared" si="91"/>
        <v>51575.4</v>
      </c>
    </row>
    <row r="263" spans="1:63" s="182" customFormat="1" x14ac:dyDescent="0.2">
      <c r="B263" s="214">
        <v>7700</v>
      </c>
      <c r="C263" s="197" t="s">
        <v>431</v>
      </c>
      <c r="D263" s="189">
        <v>15</v>
      </c>
      <c r="E263" s="189" t="s">
        <v>89</v>
      </c>
      <c r="F263" s="196">
        <v>3542.7080000000005</v>
      </c>
      <c r="G263" s="213">
        <v>-1.0994502079704112</v>
      </c>
      <c r="H263" s="194">
        <v>257</v>
      </c>
      <c r="I263" s="212">
        <v>5</v>
      </c>
      <c r="J263" s="211" t="s">
        <v>430</v>
      </c>
      <c r="K263" s="183"/>
      <c r="P263" s="172"/>
      <c r="Q263" s="172"/>
      <c r="R263" s="172"/>
      <c r="S263" s="172"/>
    </row>
    <row r="264" spans="1:63" s="182" customFormat="1" x14ac:dyDescent="0.2">
      <c r="B264" s="214">
        <v>8900</v>
      </c>
      <c r="C264" s="197" t="s">
        <v>717</v>
      </c>
      <c r="D264" s="189">
        <v>4</v>
      </c>
      <c r="E264" s="189" t="s">
        <v>168</v>
      </c>
      <c r="F264" s="196">
        <v>3093.6879999999992</v>
      </c>
      <c r="G264" s="213">
        <v>-1.0994267910578974</v>
      </c>
      <c r="H264" s="194">
        <v>258</v>
      </c>
      <c r="I264" s="212">
        <v>5</v>
      </c>
      <c r="J264" s="211" t="s">
        <v>716</v>
      </c>
      <c r="K264" s="183"/>
      <c r="P264" s="172"/>
      <c r="Q264" s="172"/>
      <c r="R264" s="172"/>
      <c r="S264" s="172"/>
    </row>
    <row r="265" spans="1:63" s="182" customFormat="1" x14ac:dyDescent="0.2">
      <c r="B265" s="214">
        <v>499</v>
      </c>
      <c r="C265" s="197" t="s">
        <v>657</v>
      </c>
      <c r="D265" s="189">
        <v>2</v>
      </c>
      <c r="E265" s="189" t="s">
        <v>84</v>
      </c>
      <c r="F265" s="196">
        <v>2597.2800000000002</v>
      </c>
      <c r="G265" s="213">
        <v>-1.0934746359316072</v>
      </c>
      <c r="H265" s="194">
        <v>259</v>
      </c>
      <c r="I265" s="212">
        <v>5</v>
      </c>
      <c r="J265" s="211" t="s">
        <v>656</v>
      </c>
      <c r="K265" s="183"/>
      <c r="P265" s="172"/>
      <c r="Q265" s="172"/>
      <c r="R265" s="172"/>
      <c r="S265" s="172"/>
    </row>
    <row r="266" spans="1:63" s="182" customFormat="1" x14ac:dyDescent="0.2">
      <c r="B266" s="214">
        <v>6100</v>
      </c>
      <c r="C266" s="197" t="s">
        <v>459</v>
      </c>
      <c r="D266" s="189">
        <v>424</v>
      </c>
      <c r="E266" s="189" t="s">
        <v>108</v>
      </c>
      <c r="F266" s="196">
        <v>3985.4480000000003</v>
      </c>
      <c r="G266" s="213">
        <v>-1.0891878961696668</v>
      </c>
      <c r="H266" s="194">
        <v>260</v>
      </c>
      <c r="I266" s="212">
        <v>5</v>
      </c>
      <c r="J266" s="211" t="s">
        <v>458</v>
      </c>
      <c r="K266" s="183"/>
      <c r="P266" s="172"/>
      <c r="Q266" s="172"/>
      <c r="R266" s="172"/>
      <c r="S266" s="172"/>
    </row>
    <row r="267" spans="1:63" s="182" customFormat="1" x14ac:dyDescent="0.2">
      <c r="B267" s="214">
        <v>2730</v>
      </c>
      <c r="C267" s="197" t="s">
        <v>692</v>
      </c>
      <c r="D267" s="189">
        <v>4</v>
      </c>
      <c r="E267" s="189" t="s">
        <v>168</v>
      </c>
      <c r="F267" s="196">
        <v>2955.1159999999991</v>
      </c>
      <c r="G267" s="213">
        <v>-1.0870070095880828</v>
      </c>
      <c r="H267" s="194">
        <v>261</v>
      </c>
      <c r="I267" s="212">
        <v>5</v>
      </c>
      <c r="J267" s="211" t="s">
        <v>691</v>
      </c>
      <c r="K267" s="183"/>
      <c r="P267" s="172"/>
      <c r="Q267" s="172"/>
      <c r="R267" s="172"/>
      <c r="S267" s="172"/>
    </row>
    <row r="268" spans="1:63" s="182" customFormat="1" x14ac:dyDescent="0.2">
      <c r="B268" s="214">
        <v>1161</v>
      </c>
      <c r="C268" s="197" t="s">
        <v>738</v>
      </c>
      <c r="D268" s="189">
        <v>6</v>
      </c>
      <c r="E268" s="189" t="s">
        <v>139</v>
      </c>
      <c r="F268" s="196">
        <v>3480.5990000000006</v>
      </c>
      <c r="G268" s="213">
        <v>-1.0836912179163327</v>
      </c>
      <c r="H268" s="194">
        <v>262</v>
      </c>
      <c r="I268" s="212">
        <v>5</v>
      </c>
      <c r="J268" s="211" t="s">
        <v>737</v>
      </c>
      <c r="K268" s="183"/>
      <c r="P268" s="172"/>
      <c r="Q268" s="172"/>
      <c r="R268" s="172"/>
      <c r="S268" s="172"/>
    </row>
    <row r="269" spans="1:63" s="182" customFormat="1" x14ac:dyDescent="0.2">
      <c r="B269" s="214">
        <v>502</v>
      </c>
      <c r="C269" s="197" t="s">
        <v>736</v>
      </c>
      <c r="D269" s="189">
        <v>1</v>
      </c>
      <c r="E269" s="189" t="s">
        <v>18</v>
      </c>
      <c r="F269" s="196">
        <v>3804.3739999999998</v>
      </c>
      <c r="G269" s="213">
        <v>-1.0802668332010308</v>
      </c>
      <c r="H269" s="194">
        <v>263</v>
      </c>
      <c r="I269" s="212">
        <v>5</v>
      </c>
      <c r="J269" s="211" t="s">
        <v>735</v>
      </c>
      <c r="K269" s="183"/>
      <c r="P269" s="172"/>
      <c r="Q269" s="172"/>
      <c r="R269" s="172"/>
      <c r="S269" s="172"/>
    </row>
    <row r="270" spans="1:63" s="182" customFormat="1" x14ac:dyDescent="0.2">
      <c r="B270" s="214">
        <v>1292</v>
      </c>
      <c r="C270" s="197" t="s">
        <v>734</v>
      </c>
      <c r="D270" s="189">
        <v>3</v>
      </c>
      <c r="E270" s="189" t="s">
        <v>87</v>
      </c>
      <c r="F270" s="196">
        <v>5347.9539999999961</v>
      </c>
      <c r="G270" s="213">
        <v>-1.0790488082778287</v>
      </c>
      <c r="H270" s="194">
        <v>264</v>
      </c>
      <c r="I270" s="212">
        <v>5</v>
      </c>
      <c r="J270" s="211" t="s">
        <v>733</v>
      </c>
      <c r="K270" s="183"/>
      <c r="P270" s="172"/>
      <c r="Q270" s="172"/>
      <c r="R270" s="172"/>
      <c r="S270" s="172"/>
    </row>
    <row r="271" spans="1:63" s="182" customFormat="1" x14ac:dyDescent="0.2">
      <c r="B271" s="214">
        <v>8800</v>
      </c>
      <c r="C271" s="197" t="s">
        <v>634</v>
      </c>
      <c r="D271" s="189">
        <v>8</v>
      </c>
      <c r="E271" s="189" t="s">
        <v>55</v>
      </c>
      <c r="F271" s="196">
        <v>4175.8109999999951</v>
      </c>
      <c r="G271" s="213">
        <v>-1.0777854348742104</v>
      </c>
      <c r="H271" s="194">
        <v>265</v>
      </c>
      <c r="I271" s="212">
        <v>5</v>
      </c>
      <c r="J271" s="211" t="s">
        <v>633</v>
      </c>
      <c r="K271" s="183"/>
      <c r="P271" s="172"/>
      <c r="Q271" s="172"/>
      <c r="R271" s="172"/>
      <c r="S271" s="172"/>
    </row>
    <row r="272" spans="1:63" s="182" customFormat="1" x14ac:dyDescent="0.2">
      <c r="B272" s="214">
        <v>1292</v>
      </c>
      <c r="C272" s="197" t="s">
        <v>734</v>
      </c>
      <c r="D272" s="189">
        <v>2</v>
      </c>
      <c r="E272" s="189" t="s">
        <v>84</v>
      </c>
      <c r="F272" s="196">
        <v>3475.16</v>
      </c>
      <c r="G272" s="213">
        <v>-1.0754659572040319</v>
      </c>
      <c r="H272" s="194">
        <v>266</v>
      </c>
      <c r="I272" s="212">
        <v>5</v>
      </c>
      <c r="J272" s="211" t="s">
        <v>733</v>
      </c>
      <c r="K272" s="183"/>
      <c r="P272" s="172"/>
      <c r="Q272" s="172"/>
      <c r="R272" s="172"/>
      <c r="S272" s="172"/>
    </row>
    <row r="273" spans="2:19" s="182" customFormat="1" x14ac:dyDescent="0.2">
      <c r="B273" s="214">
        <v>633</v>
      </c>
      <c r="C273" s="197" t="s">
        <v>732</v>
      </c>
      <c r="D273" s="189">
        <v>1</v>
      </c>
      <c r="E273" s="189" t="s">
        <v>18</v>
      </c>
      <c r="F273" s="196">
        <v>2781.6170000000016</v>
      </c>
      <c r="G273" s="213">
        <v>-1.0730074252594146</v>
      </c>
      <c r="H273" s="194">
        <v>267</v>
      </c>
      <c r="I273" s="212">
        <v>5</v>
      </c>
      <c r="J273" s="211" t="s">
        <v>731</v>
      </c>
      <c r="K273" s="183"/>
      <c r="P273" s="172"/>
      <c r="Q273" s="172"/>
      <c r="R273" s="172"/>
      <c r="S273" s="172"/>
    </row>
    <row r="274" spans="2:19" s="182" customFormat="1" x14ac:dyDescent="0.2">
      <c r="B274" s="214">
        <v>7300</v>
      </c>
      <c r="C274" s="197" t="s">
        <v>420</v>
      </c>
      <c r="D274" s="189">
        <v>15</v>
      </c>
      <c r="E274" s="189" t="s">
        <v>89</v>
      </c>
      <c r="F274" s="196">
        <v>6298.501000000002</v>
      </c>
      <c r="G274" s="213">
        <v>-1.0705058960068183</v>
      </c>
      <c r="H274" s="194">
        <v>268</v>
      </c>
      <c r="I274" s="212">
        <v>5</v>
      </c>
      <c r="J274" s="211" t="s">
        <v>419</v>
      </c>
      <c r="K274" s="183"/>
      <c r="P274" s="172"/>
      <c r="Q274" s="172"/>
      <c r="R274" s="172"/>
      <c r="S274" s="172"/>
    </row>
    <row r="275" spans="2:19" s="182" customFormat="1" x14ac:dyDescent="0.2">
      <c r="B275" s="214">
        <v>492</v>
      </c>
      <c r="C275" s="197" t="s">
        <v>730</v>
      </c>
      <c r="D275" s="189">
        <v>1</v>
      </c>
      <c r="E275" s="189" t="s">
        <v>18</v>
      </c>
      <c r="F275" s="196">
        <v>8716.7540000000026</v>
      </c>
      <c r="G275" s="213">
        <v>-1.0671539561963583</v>
      </c>
      <c r="H275" s="194">
        <v>269</v>
      </c>
      <c r="I275" s="212">
        <v>5</v>
      </c>
      <c r="J275" s="211" t="s">
        <v>729</v>
      </c>
      <c r="K275" s="183"/>
      <c r="P275" s="172"/>
      <c r="Q275" s="172"/>
      <c r="R275" s="172"/>
      <c r="S275" s="172"/>
    </row>
    <row r="276" spans="2:19" s="182" customFormat="1" x14ac:dyDescent="0.2">
      <c r="B276" s="214">
        <v>8500</v>
      </c>
      <c r="C276" s="197" t="s">
        <v>511</v>
      </c>
      <c r="D276" s="189">
        <v>14</v>
      </c>
      <c r="E276" s="189" t="s">
        <v>52</v>
      </c>
      <c r="F276" s="196">
        <v>3355.6089999999995</v>
      </c>
      <c r="G276" s="213">
        <v>-1.0668247754127567</v>
      </c>
      <c r="H276" s="194">
        <v>270</v>
      </c>
      <c r="I276" s="212">
        <v>5</v>
      </c>
      <c r="J276" s="211" t="s">
        <v>510</v>
      </c>
      <c r="K276" s="183"/>
      <c r="P276" s="172"/>
      <c r="Q276" s="172"/>
      <c r="R276" s="172"/>
      <c r="S276" s="172"/>
    </row>
    <row r="277" spans="2:19" s="182" customFormat="1" x14ac:dyDescent="0.2">
      <c r="B277" s="214">
        <v>8900</v>
      </c>
      <c r="C277" s="197" t="s">
        <v>717</v>
      </c>
      <c r="D277" s="189">
        <v>1</v>
      </c>
      <c r="E277" s="189" t="s">
        <v>18</v>
      </c>
      <c r="F277" s="196">
        <v>4401.1109999999981</v>
      </c>
      <c r="G277" s="213">
        <v>-1.0661599321485309</v>
      </c>
      <c r="H277" s="194">
        <v>271</v>
      </c>
      <c r="I277" s="212">
        <v>5</v>
      </c>
      <c r="J277" s="211" t="s">
        <v>716</v>
      </c>
      <c r="K277" s="183"/>
      <c r="P277" s="172"/>
      <c r="Q277" s="172"/>
      <c r="R277" s="172"/>
      <c r="S277" s="172"/>
    </row>
    <row r="278" spans="2:19" s="182" customFormat="1" x14ac:dyDescent="0.2">
      <c r="B278" s="238">
        <v>6100</v>
      </c>
      <c r="C278" s="237" t="s">
        <v>459</v>
      </c>
      <c r="D278" s="189">
        <v>211</v>
      </c>
      <c r="E278" s="236" t="s">
        <v>24</v>
      </c>
      <c r="F278" s="235">
        <v>4486.4250000000011</v>
      </c>
      <c r="G278" s="234">
        <v>-1.0655720305625813</v>
      </c>
      <c r="H278" s="233">
        <v>272</v>
      </c>
      <c r="I278" s="232">
        <v>5</v>
      </c>
      <c r="J278" s="231" t="s">
        <v>458</v>
      </c>
      <c r="K278" s="183"/>
      <c r="P278" s="172"/>
      <c r="Q278" s="172"/>
      <c r="R278" s="172"/>
      <c r="S278" s="172"/>
    </row>
    <row r="279" spans="2:19" s="182" customFormat="1" x14ac:dyDescent="0.2">
      <c r="B279" s="214">
        <v>3000</v>
      </c>
      <c r="C279" s="197" t="s">
        <v>39</v>
      </c>
      <c r="D279" s="189">
        <v>413</v>
      </c>
      <c r="E279" s="189" t="s">
        <v>147</v>
      </c>
      <c r="F279" s="196">
        <v>3329.6410000000001</v>
      </c>
      <c r="G279" s="213">
        <v>-1.0604909019964621</v>
      </c>
      <c r="H279" s="194">
        <v>273</v>
      </c>
      <c r="I279" s="212">
        <v>5</v>
      </c>
      <c r="J279" s="211" t="s">
        <v>37</v>
      </c>
      <c r="K279" s="183"/>
      <c r="P279" s="172"/>
      <c r="Q279" s="172"/>
      <c r="R279" s="172"/>
      <c r="S279" s="172"/>
    </row>
    <row r="280" spans="2:19" s="182" customFormat="1" x14ac:dyDescent="0.2">
      <c r="B280" s="214">
        <v>498</v>
      </c>
      <c r="C280" s="197" t="s">
        <v>624</v>
      </c>
      <c r="D280" s="189">
        <v>3</v>
      </c>
      <c r="E280" s="189" t="s">
        <v>87</v>
      </c>
      <c r="F280" s="196">
        <v>4151.543999999999</v>
      </c>
      <c r="G280" s="213">
        <v>-1.0590343766397745</v>
      </c>
      <c r="H280" s="194">
        <v>274</v>
      </c>
      <c r="I280" s="212">
        <v>5</v>
      </c>
      <c r="J280" s="211" t="s">
        <v>623</v>
      </c>
      <c r="K280" s="183"/>
      <c r="P280" s="172"/>
      <c r="Q280" s="172"/>
      <c r="R280" s="172"/>
      <c r="S280" s="172"/>
    </row>
    <row r="281" spans="2:19" s="182" customFormat="1" x14ac:dyDescent="0.2">
      <c r="B281" s="238">
        <v>6100</v>
      </c>
      <c r="C281" s="237" t="s">
        <v>459</v>
      </c>
      <c r="D281" s="189">
        <v>114</v>
      </c>
      <c r="E281" s="236" t="s">
        <v>106</v>
      </c>
      <c r="F281" s="235">
        <v>3270.84</v>
      </c>
      <c r="G281" s="234">
        <v>-1.0545494476251114</v>
      </c>
      <c r="H281" s="233">
        <v>275</v>
      </c>
      <c r="I281" s="232">
        <v>5</v>
      </c>
      <c r="J281" s="231" t="s">
        <v>458</v>
      </c>
      <c r="K281" s="183"/>
      <c r="P281" s="172"/>
      <c r="Q281" s="172"/>
      <c r="R281" s="172"/>
      <c r="S281" s="172"/>
    </row>
    <row r="282" spans="2:19" s="182" customFormat="1" x14ac:dyDescent="0.2">
      <c r="B282" s="214">
        <v>628</v>
      </c>
      <c r="C282" s="197" t="s">
        <v>706</v>
      </c>
      <c r="D282" s="189">
        <v>1</v>
      </c>
      <c r="E282" s="189" t="s">
        <v>18</v>
      </c>
      <c r="F282" s="196">
        <v>3902.969000000001</v>
      </c>
      <c r="G282" s="213">
        <v>-1.0480229261020291</v>
      </c>
      <c r="H282" s="194">
        <v>276</v>
      </c>
      <c r="I282" s="212">
        <v>5</v>
      </c>
      <c r="J282" s="211" t="s">
        <v>705</v>
      </c>
      <c r="K282" s="183"/>
      <c r="P282" s="172"/>
      <c r="Q282" s="172"/>
      <c r="R282" s="172"/>
      <c r="S282" s="172"/>
    </row>
    <row r="283" spans="2:19" s="182" customFormat="1" x14ac:dyDescent="0.2">
      <c r="B283" s="238">
        <v>6100</v>
      </c>
      <c r="C283" s="237" t="s">
        <v>459</v>
      </c>
      <c r="D283" s="189">
        <v>223</v>
      </c>
      <c r="E283" s="236" t="s">
        <v>66</v>
      </c>
      <c r="F283" s="235">
        <v>5246.3920000000007</v>
      </c>
      <c r="G283" s="234">
        <v>-1.046985734853795</v>
      </c>
      <c r="H283" s="233">
        <v>277</v>
      </c>
      <c r="I283" s="232">
        <v>5</v>
      </c>
      <c r="J283" s="231" t="s">
        <v>458</v>
      </c>
      <c r="K283" s="183"/>
      <c r="P283" s="172"/>
      <c r="Q283" s="172"/>
      <c r="R283" s="172"/>
      <c r="S283" s="172"/>
    </row>
    <row r="284" spans="2:19" s="182" customFormat="1" x14ac:dyDescent="0.2">
      <c r="B284" s="238">
        <v>70</v>
      </c>
      <c r="C284" s="237" t="s">
        <v>308</v>
      </c>
      <c r="D284" s="189">
        <v>133</v>
      </c>
      <c r="E284" s="236" t="s">
        <v>207</v>
      </c>
      <c r="F284" s="235">
        <v>4601.4790000000012</v>
      </c>
      <c r="G284" s="234">
        <v>-1.0460246101959916</v>
      </c>
      <c r="H284" s="233">
        <v>278</v>
      </c>
      <c r="I284" s="232">
        <v>5</v>
      </c>
      <c r="J284" s="231" t="s">
        <v>307</v>
      </c>
      <c r="K284" s="183"/>
      <c r="P284" s="172"/>
      <c r="Q284" s="172"/>
      <c r="R284" s="172"/>
      <c r="S284" s="172"/>
    </row>
    <row r="285" spans="2:19" s="182" customFormat="1" x14ac:dyDescent="0.2">
      <c r="B285" s="214">
        <v>499</v>
      </c>
      <c r="C285" s="197" t="s">
        <v>657</v>
      </c>
      <c r="D285" s="189">
        <v>1</v>
      </c>
      <c r="E285" s="189" t="s">
        <v>18</v>
      </c>
      <c r="F285" s="196">
        <v>4279.2589999999991</v>
      </c>
      <c r="G285" s="213">
        <v>-1.0455287369567485</v>
      </c>
      <c r="H285" s="194">
        <v>279</v>
      </c>
      <c r="I285" s="212">
        <v>5</v>
      </c>
      <c r="J285" s="211" t="s">
        <v>656</v>
      </c>
      <c r="K285" s="183"/>
      <c r="P285" s="172"/>
      <c r="Q285" s="172"/>
      <c r="R285" s="172"/>
      <c r="S285" s="172"/>
    </row>
    <row r="286" spans="2:19" s="182" customFormat="1" x14ac:dyDescent="0.2">
      <c r="B286" s="214">
        <v>3000</v>
      </c>
      <c r="C286" s="197" t="s">
        <v>660</v>
      </c>
      <c r="D286" s="189">
        <v>2412</v>
      </c>
      <c r="E286" s="189" t="s">
        <v>728</v>
      </c>
      <c r="F286" s="196">
        <v>2030.5650000000001</v>
      </c>
      <c r="G286" s="213">
        <v>-1.0450532290836536</v>
      </c>
      <c r="H286" s="194">
        <v>280</v>
      </c>
      <c r="I286" s="212">
        <v>5</v>
      </c>
      <c r="J286" s="211" t="s">
        <v>658</v>
      </c>
      <c r="K286" s="183"/>
      <c r="P286" s="172"/>
      <c r="Q286" s="172"/>
      <c r="R286" s="172"/>
      <c r="S286" s="172"/>
    </row>
    <row r="287" spans="2:19" s="182" customFormat="1" x14ac:dyDescent="0.2">
      <c r="B287" s="214">
        <v>2730</v>
      </c>
      <c r="C287" s="197" t="s">
        <v>692</v>
      </c>
      <c r="D287" s="189">
        <v>2</v>
      </c>
      <c r="E287" s="189" t="s">
        <v>84</v>
      </c>
      <c r="F287" s="196">
        <v>5823.4279999999981</v>
      </c>
      <c r="G287" s="213">
        <v>-1.0424697138276051</v>
      </c>
      <c r="H287" s="194">
        <v>281</v>
      </c>
      <c r="I287" s="212">
        <v>5</v>
      </c>
      <c r="J287" s="211" t="s">
        <v>691</v>
      </c>
      <c r="K287" s="183"/>
      <c r="P287" s="172"/>
      <c r="Q287" s="172"/>
      <c r="R287" s="172"/>
      <c r="S287" s="172"/>
    </row>
    <row r="288" spans="2:19" s="182" customFormat="1" x14ac:dyDescent="0.2">
      <c r="B288" s="214">
        <v>8000</v>
      </c>
      <c r="C288" s="197" t="s">
        <v>401</v>
      </c>
      <c r="D288" s="189">
        <v>5</v>
      </c>
      <c r="E288" s="189" t="s">
        <v>99</v>
      </c>
      <c r="F288" s="196">
        <v>3380.219000000001</v>
      </c>
      <c r="G288" s="213">
        <v>-1.0419773227217803</v>
      </c>
      <c r="H288" s="194">
        <v>282</v>
      </c>
      <c r="I288" s="212">
        <v>5</v>
      </c>
      <c r="J288" s="211" t="s">
        <v>399</v>
      </c>
      <c r="K288" s="183"/>
      <c r="P288" s="172"/>
      <c r="Q288" s="172"/>
      <c r="R288" s="172"/>
      <c r="S288" s="172"/>
    </row>
    <row r="289" spans="2:19" s="182" customFormat="1" x14ac:dyDescent="0.2">
      <c r="B289" s="214">
        <v>9600</v>
      </c>
      <c r="C289" s="197" t="s">
        <v>388</v>
      </c>
      <c r="D289" s="189">
        <v>22</v>
      </c>
      <c r="E289" s="189" t="s">
        <v>50</v>
      </c>
      <c r="F289" s="196">
        <v>2019.3579999999993</v>
      </c>
      <c r="G289" s="213">
        <v>-1.0417041474193154</v>
      </c>
      <c r="H289" s="194">
        <v>283</v>
      </c>
      <c r="I289" s="212">
        <v>5</v>
      </c>
      <c r="J289" s="211" t="s">
        <v>387</v>
      </c>
      <c r="K289" s="183"/>
      <c r="P289" s="172"/>
      <c r="Q289" s="172"/>
      <c r="R289" s="172"/>
      <c r="S289" s="172"/>
    </row>
    <row r="290" spans="2:19" s="182" customFormat="1" x14ac:dyDescent="0.2">
      <c r="B290" s="238">
        <v>6100</v>
      </c>
      <c r="C290" s="237" t="s">
        <v>459</v>
      </c>
      <c r="D290" s="189">
        <v>221</v>
      </c>
      <c r="E290" s="236" t="s">
        <v>206</v>
      </c>
      <c r="F290" s="235">
        <v>3399.6860000000001</v>
      </c>
      <c r="G290" s="234">
        <v>-1.0352487491603286</v>
      </c>
      <c r="H290" s="233">
        <v>284</v>
      </c>
      <c r="I290" s="232">
        <v>5</v>
      </c>
      <c r="J290" s="231" t="s">
        <v>458</v>
      </c>
      <c r="K290" s="183"/>
      <c r="P290" s="172"/>
      <c r="Q290" s="172"/>
      <c r="R290" s="172"/>
      <c r="S290" s="172"/>
    </row>
    <row r="291" spans="2:19" s="182" customFormat="1" x14ac:dyDescent="0.2">
      <c r="B291" s="214">
        <v>542</v>
      </c>
      <c r="C291" s="197" t="s">
        <v>673</v>
      </c>
      <c r="D291" s="189">
        <v>4</v>
      </c>
      <c r="E291" s="189" t="s">
        <v>168</v>
      </c>
      <c r="F291" s="196">
        <v>5963.9689999999982</v>
      </c>
      <c r="G291" s="213">
        <v>-1.0337202311859004</v>
      </c>
      <c r="H291" s="194">
        <v>285</v>
      </c>
      <c r="I291" s="212">
        <v>5</v>
      </c>
      <c r="J291" s="211" t="s">
        <v>672</v>
      </c>
      <c r="K291" s="183"/>
      <c r="P291" s="172"/>
      <c r="Q291" s="172"/>
      <c r="R291" s="172"/>
      <c r="S291" s="172"/>
    </row>
    <row r="292" spans="2:19" s="182" customFormat="1" x14ac:dyDescent="0.2">
      <c r="B292" s="214">
        <v>6100</v>
      </c>
      <c r="C292" s="197" t="s">
        <v>459</v>
      </c>
      <c r="D292" s="189">
        <v>425</v>
      </c>
      <c r="E292" s="189" t="s">
        <v>407</v>
      </c>
      <c r="F292" s="196">
        <v>3691.7519999999972</v>
      </c>
      <c r="G292" s="213">
        <v>-1.0305659284429234</v>
      </c>
      <c r="H292" s="194">
        <v>286</v>
      </c>
      <c r="I292" s="212">
        <v>5</v>
      </c>
      <c r="J292" s="211" t="s">
        <v>458</v>
      </c>
      <c r="K292" s="183"/>
      <c r="P292" s="172"/>
      <c r="Q292" s="172"/>
      <c r="R292" s="172"/>
      <c r="S292" s="172"/>
    </row>
    <row r="293" spans="2:19" s="182" customFormat="1" x14ac:dyDescent="0.2">
      <c r="B293" s="214">
        <v>498</v>
      </c>
      <c r="C293" s="197" t="s">
        <v>624</v>
      </c>
      <c r="D293" s="189">
        <v>2</v>
      </c>
      <c r="E293" s="189" t="s">
        <v>84</v>
      </c>
      <c r="F293" s="196">
        <v>4003.9940000000001</v>
      </c>
      <c r="G293" s="213">
        <v>-1.0262775575149414</v>
      </c>
      <c r="H293" s="194">
        <v>287</v>
      </c>
      <c r="I293" s="212">
        <v>5</v>
      </c>
      <c r="J293" s="211" t="s">
        <v>623</v>
      </c>
      <c r="K293" s="183"/>
      <c r="P293" s="172"/>
      <c r="Q293" s="172"/>
      <c r="R293" s="172"/>
      <c r="S293" s="172"/>
    </row>
    <row r="294" spans="2:19" s="182" customFormat="1" x14ac:dyDescent="0.2">
      <c r="B294" s="214">
        <v>8800</v>
      </c>
      <c r="C294" s="197" t="s">
        <v>634</v>
      </c>
      <c r="D294" s="189">
        <v>5</v>
      </c>
      <c r="E294" s="189" t="s">
        <v>99</v>
      </c>
      <c r="F294" s="196">
        <v>2516.273000000001</v>
      </c>
      <c r="G294" s="213">
        <v>-1.0259959817276674</v>
      </c>
      <c r="H294" s="194">
        <v>288</v>
      </c>
      <c r="I294" s="212">
        <v>5</v>
      </c>
      <c r="J294" s="211" t="s">
        <v>633</v>
      </c>
      <c r="K294" s="183"/>
      <c r="P294" s="172"/>
      <c r="Q294" s="172"/>
      <c r="R294" s="172"/>
      <c r="S294" s="172"/>
    </row>
    <row r="295" spans="2:19" s="182" customFormat="1" x14ac:dyDescent="0.2">
      <c r="B295" s="238">
        <v>6100</v>
      </c>
      <c r="C295" s="237" t="s">
        <v>459</v>
      </c>
      <c r="D295" s="189">
        <v>214</v>
      </c>
      <c r="E295" s="236" t="s">
        <v>74</v>
      </c>
      <c r="F295" s="235">
        <v>3366.9989999999989</v>
      </c>
      <c r="G295" s="234">
        <v>-1.02235446671854</v>
      </c>
      <c r="H295" s="233">
        <v>289</v>
      </c>
      <c r="I295" s="232">
        <v>5</v>
      </c>
      <c r="J295" s="231" t="s">
        <v>458</v>
      </c>
      <c r="K295" s="183"/>
      <c r="P295" s="172"/>
      <c r="Q295" s="172"/>
      <c r="R295" s="172"/>
      <c r="S295" s="172"/>
    </row>
    <row r="296" spans="2:19" s="182" customFormat="1" x14ac:dyDescent="0.2">
      <c r="B296" s="238">
        <v>529</v>
      </c>
      <c r="C296" s="239" t="s">
        <v>711</v>
      </c>
      <c r="D296" s="189">
        <v>2</v>
      </c>
      <c r="E296" s="236" t="s">
        <v>84</v>
      </c>
      <c r="F296" s="235">
        <v>3463.24</v>
      </c>
      <c r="G296" s="234">
        <v>-1.0211970602004823</v>
      </c>
      <c r="H296" s="233">
        <v>290</v>
      </c>
      <c r="I296" s="232">
        <v>5</v>
      </c>
      <c r="J296" s="231" t="s">
        <v>710</v>
      </c>
      <c r="K296" s="183"/>
      <c r="P296" s="172"/>
      <c r="Q296" s="172"/>
      <c r="R296" s="172"/>
      <c r="S296" s="172"/>
    </row>
    <row r="297" spans="2:19" s="182" customFormat="1" x14ac:dyDescent="0.2">
      <c r="B297" s="214">
        <v>494</v>
      </c>
      <c r="C297" s="197" t="s">
        <v>664</v>
      </c>
      <c r="D297" s="189">
        <v>2</v>
      </c>
      <c r="E297" s="189" t="s">
        <v>616</v>
      </c>
      <c r="F297" s="196">
        <v>4192.6259999999993</v>
      </c>
      <c r="G297" s="213">
        <v>-1.0198354723648135</v>
      </c>
      <c r="H297" s="194">
        <v>291</v>
      </c>
      <c r="I297" s="212">
        <v>5</v>
      </c>
      <c r="J297" s="211" t="s">
        <v>663</v>
      </c>
      <c r="K297" s="183"/>
      <c r="P297" s="172"/>
      <c r="Q297" s="172"/>
      <c r="R297" s="172"/>
      <c r="S297" s="172"/>
    </row>
    <row r="298" spans="2:19" s="182" customFormat="1" x14ac:dyDescent="0.2">
      <c r="B298" s="214">
        <v>3000</v>
      </c>
      <c r="C298" s="197" t="s">
        <v>39</v>
      </c>
      <c r="D298" s="189">
        <v>113</v>
      </c>
      <c r="E298" s="189" t="s">
        <v>67</v>
      </c>
      <c r="F298" s="196">
        <v>3373.887999999999</v>
      </c>
      <c r="G298" s="213">
        <v>-1.0145259601786438</v>
      </c>
      <c r="H298" s="194">
        <v>292</v>
      </c>
      <c r="I298" s="212">
        <v>5</v>
      </c>
      <c r="J298" s="211" t="s">
        <v>37</v>
      </c>
      <c r="K298" s="183"/>
      <c r="P298" s="172"/>
      <c r="Q298" s="172"/>
      <c r="R298" s="172"/>
      <c r="S298" s="172"/>
    </row>
    <row r="299" spans="2:19" s="182" customFormat="1" x14ac:dyDescent="0.2">
      <c r="B299" s="214">
        <v>5000</v>
      </c>
      <c r="C299" s="197" t="s">
        <v>25</v>
      </c>
      <c r="D299" s="189">
        <v>736</v>
      </c>
      <c r="E299" s="189" t="s">
        <v>727</v>
      </c>
      <c r="F299" s="196">
        <v>3466.9590000000021</v>
      </c>
      <c r="G299" s="213">
        <v>-1.0071873434245151</v>
      </c>
      <c r="H299" s="194">
        <v>293</v>
      </c>
      <c r="I299" s="212">
        <v>5</v>
      </c>
      <c r="J299" s="211" t="s">
        <v>23</v>
      </c>
      <c r="K299" s="183"/>
      <c r="P299" s="172"/>
      <c r="Q299" s="172"/>
      <c r="R299" s="172"/>
      <c r="S299" s="172"/>
    </row>
    <row r="300" spans="2:19" s="182" customFormat="1" x14ac:dyDescent="0.2">
      <c r="B300" s="238">
        <v>6100</v>
      </c>
      <c r="C300" s="237" t="s">
        <v>459</v>
      </c>
      <c r="D300" s="189">
        <v>323</v>
      </c>
      <c r="E300" s="236" t="s">
        <v>176</v>
      </c>
      <c r="F300" s="235">
        <v>5483.7070000000003</v>
      </c>
      <c r="G300" s="234">
        <v>-1.002045798610937</v>
      </c>
      <c r="H300" s="233">
        <v>294</v>
      </c>
      <c r="I300" s="232">
        <v>5</v>
      </c>
      <c r="J300" s="231" t="s">
        <v>458</v>
      </c>
      <c r="K300" s="183"/>
      <c r="P300" s="172"/>
      <c r="Q300" s="172"/>
      <c r="R300" s="172"/>
      <c r="S300" s="172"/>
    </row>
    <row r="301" spans="2:19" s="182" customFormat="1" x14ac:dyDescent="0.2">
      <c r="B301" s="230">
        <v>534</v>
      </c>
      <c r="C301" s="229" t="s">
        <v>617</v>
      </c>
      <c r="D301" s="228">
        <v>1</v>
      </c>
      <c r="E301" s="228" t="s">
        <v>18</v>
      </c>
      <c r="F301" s="227">
        <v>2295.7600000000002</v>
      </c>
      <c r="G301" s="226">
        <v>-0.99268276303038039</v>
      </c>
      <c r="H301" s="225">
        <v>295</v>
      </c>
      <c r="I301" s="224">
        <v>6</v>
      </c>
      <c r="J301" s="223" t="s">
        <v>615</v>
      </c>
      <c r="K301" s="183"/>
      <c r="P301" s="172"/>
      <c r="Q301" s="172"/>
      <c r="R301" s="172"/>
      <c r="S301" s="172"/>
    </row>
    <row r="302" spans="2:19" s="182" customFormat="1" x14ac:dyDescent="0.2">
      <c r="B302" s="214">
        <v>485</v>
      </c>
      <c r="C302" s="197" t="s">
        <v>726</v>
      </c>
      <c r="D302" s="189">
        <v>1</v>
      </c>
      <c r="E302" s="189" t="s">
        <v>18</v>
      </c>
      <c r="F302" s="196">
        <v>5580.4170000000013</v>
      </c>
      <c r="G302" s="213">
        <v>-0.98448905196095349</v>
      </c>
      <c r="H302" s="194">
        <v>296</v>
      </c>
      <c r="I302" s="212">
        <v>6</v>
      </c>
      <c r="J302" s="211" t="s">
        <v>725</v>
      </c>
      <c r="K302" s="183"/>
      <c r="P302" s="172"/>
      <c r="Q302" s="172"/>
      <c r="R302" s="172"/>
      <c r="S302" s="172"/>
    </row>
    <row r="303" spans="2:19" s="182" customFormat="1" x14ac:dyDescent="0.2">
      <c r="B303" s="214">
        <v>1290</v>
      </c>
      <c r="C303" s="197" t="s">
        <v>724</v>
      </c>
      <c r="D303" s="189">
        <v>1</v>
      </c>
      <c r="E303" s="189" t="s">
        <v>18</v>
      </c>
      <c r="F303" s="196">
        <v>5605.4479999999994</v>
      </c>
      <c r="G303" s="213">
        <v>-0.98018274813469175</v>
      </c>
      <c r="H303" s="194">
        <v>297</v>
      </c>
      <c r="I303" s="212">
        <v>6</v>
      </c>
      <c r="J303" s="211" t="s">
        <v>723</v>
      </c>
      <c r="K303" s="183"/>
      <c r="P303" s="172"/>
      <c r="Q303" s="172"/>
      <c r="R303" s="172"/>
      <c r="S303" s="172"/>
    </row>
    <row r="304" spans="2:19" s="182" customFormat="1" x14ac:dyDescent="0.2">
      <c r="B304" s="238">
        <v>2610</v>
      </c>
      <c r="C304" s="237" t="s">
        <v>464</v>
      </c>
      <c r="D304" s="189">
        <v>15</v>
      </c>
      <c r="E304" s="236" t="s">
        <v>89</v>
      </c>
      <c r="F304" s="235">
        <v>2358.6660000000002</v>
      </c>
      <c r="G304" s="234">
        <v>-0.97325397745286546</v>
      </c>
      <c r="H304" s="233">
        <v>298</v>
      </c>
      <c r="I304" s="232">
        <v>6</v>
      </c>
      <c r="J304" s="231" t="s">
        <v>463</v>
      </c>
      <c r="K304" s="183"/>
      <c r="P304" s="172"/>
      <c r="Q304" s="172"/>
      <c r="R304" s="172"/>
      <c r="S304" s="172"/>
    </row>
    <row r="305" spans="2:19" s="182" customFormat="1" x14ac:dyDescent="0.2">
      <c r="B305" s="214">
        <v>6700</v>
      </c>
      <c r="C305" s="197" t="s">
        <v>564</v>
      </c>
      <c r="D305" s="189">
        <v>34</v>
      </c>
      <c r="E305" s="189" t="s">
        <v>722</v>
      </c>
      <c r="F305" s="196">
        <v>3550.9859999999999</v>
      </c>
      <c r="G305" s="213">
        <v>-0.97222373878414903</v>
      </c>
      <c r="H305" s="194">
        <v>299</v>
      </c>
      <c r="I305" s="212">
        <v>6</v>
      </c>
      <c r="J305" s="211" t="s">
        <v>563</v>
      </c>
      <c r="K305" s="183"/>
      <c r="P305" s="172"/>
      <c r="Q305" s="172"/>
      <c r="R305" s="172"/>
      <c r="S305" s="172"/>
    </row>
    <row r="306" spans="2:19" s="182" customFormat="1" x14ac:dyDescent="0.2">
      <c r="B306" s="214">
        <v>637</v>
      </c>
      <c r="C306" s="197" t="s">
        <v>721</v>
      </c>
      <c r="D306" s="189">
        <v>3</v>
      </c>
      <c r="E306" s="189" t="s">
        <v>87</v>
      </c>
      <c r="F306" s="196">
        <v>3513.7339999999981</v>
      </c>
      <c r="G306" s="213">
        <v>-0.97134921316343659</v>
      </c>
      <c r="H306" s="194">
        <v>300</v>
      </c>
      <c r="I306" s="212">
        <v>6</v>
      </c>
      <c r="J306" s="211" t="s">
        <v>720</v>
      </c>
      <c r="K306" s="183"/>
      <c r="P306" s="172"/>
      <c r="Q306" s="172"/>
      <c r="R306" s="172"/>
      <c r="S306" s="172"/>
    </row>
    <row r="307" spans="2:19" s="182" customFormat="1" x14ac:dyDescent="0.2">
      <c r="B307" s="238">
        <v>480</v>
      </c>
      <c r="C307" s="237" t="s">
        <v>719</v>
      </c>
      <c r="D307" s="189">
        <v>3</v>
      </c>
      <c r="E307" s="236" t="s">
        <v>87</v>
      </c>
      <c r="F307" s="235">
        <v>2201.668000000001</v>
      </c>
      <c r="G307" s="234">
        <v>-0.9692749136042158</v>
      </c>
      <c r="H307" s="233">
        <v>301</v>
      </c>
      <c r="I307" s="232">
        <v>6</v>
      </c>
      <c r="J307" s="231" t="s">
        <v>718</v>
      </c>
      <c r="K307" s="183"/>
      <c r="P307" s="172"/>
      <c r="Q307" s="172"/>
      <c r="R307" s="172"/>
      <c r="S307" s="172"/>
    </row>
    <row r="308" spans="2:19" s="182" customFormat="1" x14ac:dyDescent="0.2">
      <c r="B308" s="214">
        <v>8900</v>
      </c>
      <c r="C308" s="197" t="s">
        <v>717</v>
      </c>
      <c r="D308" s="189">
        <v>7</v>
      </c>
      <c r="E308" s="189" t="s">
        <v>156</v>
      </c>
      <c r="F308" s="196">
        <v>8497.8559999999979</v>
      </c>
      <c r="G308" s="213">
        <v>-0.9679497583631731</v>
      </c>
      <c r="H308" s="194">
        <v>302</v>
      </c>
      <c r="I308" s="212">
        <v>6</v>
      </c>
      <c r="J308" s="211" t="s">
        <v>716</v>
      </c>
      <c r="K308" s="183"/>
      <c r="P308" s="172"/>
      <c r="Q308" s="172"/>
      <c r="R308" s="172"/>
      <c r="S308" s="172"/>
    </row>
    <row r="309" spans="2:19" s="182" customFormat="1" x14ac:dyDescent="0.2">
      <c r="B309" s="238">
        <v>6000</v>
      </c>
      <c r="C309" s="240" t="s">
        <v>670</v>
      </c>
      <c r="D309" s="189">
        <v>4</v>
      </c>
      <c r="E309" s="236" t="s">
        <v>168</v>
      </c>
      <c r="F309" s="235">
        <v>5287.4939999999988</v>
      </c>
      <c r="G309" s="234">
        <v>-0.96096474818778677</v>
      </c>
      <c r="H309" s="233">
        <v>303</v>
      </c>
      <c r="I309" s="232">
        <v>6</v>
      </c>
      <c r="J309" s="231" t="s">
        <v>669</v>
      </c>
      <c r="K309" s="183"/>
      <c r="P309" s="172"/>
      <c r="Q309" s="172"/>
      <c r="R309" s="172"/>
      <c r="S309" s="172"/>
    </row>
    <row r="310" spans="2:19" s="182" customFormat="1" x14ac:dyDescent="0.2">
      <c r="B310" s="214">
        <v>8000</v>
      </c>
      <c r="C310" s="197" t="s">
        <v>401</v>
      </c>
      <c r="D310" s="189">
        <v>2</v>
      </c>
      <c r="E310" s="189" t="s">
        <v>616</v>
      </c>
      <c r="F310" s="196">
        <v>4600.6500000000051</v>
      </c>
      <c r="G310" s="213">
        <v>-0.95806599924296865</v>
      </c>
      <c r="H310" s="194">
        <v>304</v>
      </c>
      <c r="I310" s="212">
        <v>6</v>
      </c>
      <c r="J310" s="211" t="s">
        <v>399</v>
      </c>
      <c r="K310" s="183"/>
      <c r="P310" s="172"/>
      <c r="Q310" s="172"/>
      <c r="R310" s="172"/>
      <c r="S310" s="172"/>
    </row>
    <row r="311" spans="2:19" s="182" customFormat="1" x14ac:dyDescent="0.2">
      <c r="B311" s="238">
        <v>473</v>
      </c>
      <c r="C311" s="237" t="s">
        <v>715</v>
      </c>
      <c r="D311" s="189">
        <v>3</v>
      </c>
      <c r="E311" s="236" t="s">
        <v>87</v>
      </c>
      <c r="F311" s="235">
        <v>4502.5619999999972</v>
      </c>
      <c r="G311" s="234">
        <v>-0.95368221043320156</v>
      </c>
      <c r="H311" s="233">
        <v>305</v>
      </c>
      <c r="I311" s="232">
        <v>6</v>
      </c>
      <c r="J311" s="231" t="s">
        <v>714</v>
      </c>
      <c r="K311" s="183"/>
      <c r="P311" s="172"/>
      <c r="Q311" s="172"/>
      <c r="R311" s="172"/>
      <c r="S311" s="172"/>
    </row>
    <row r="312" spans="2:19" s="182" customFormat="1" x14ac:dyDescent="0.2">
      <c r="B312" s="214">
        <v>7000</v>
      </c>
      <c r="C312" s="197" t="s">
        <v>405</v>
      </c>
      <c r="D312" s="189">
        <v>14</v>
      </c>
      <c r="E312" s="189" t="s">
        <v>52</v>
      </c>
      <c r="F312" s="196">
        <v>3969.6639999999979</v>
      </c>
      <c r="G312" s="213">
        <v>-0.95211285901551423</v>
      </c>
      <c r="H312" s="194">
        <v>306</v>
      </c>
      <c r="I312" s="212">
        <v>6</v>
      </c>
      <c r="J312" s="211" t="s">
        <v>404</v>
      </c>
      <c r="K312" s="183"/>
      <c r="P312" s="172"/>
      <c r="Q312" s="172"/>
      <c r="R312" s="172"/>
      <c r="S312" s="172"/>
    </row>
    <row r="313" spans="2:19" s="182" customFormat="1" x14ac:dyDescent="0.2">
      <c r="B313" s="214">
        <v>8500</v>
      </c>
      <c r="C313" s="197" t="s">
        <v>511</v>
      </c>
      <c r="D313" s="189">
        <v>34</v>
      </c>
      <c r="E313" s="189" t="s">
        <v>204</v>
      </c>
      <c r="F313" s="196">
        <v>3183.7669999999994</v>
      </c>
      <c r="G313" s="213">
        <v>-0.95204909752584355</v>
      </c>
      <c r="H313" s="194">
        <v>307</v>
      </c>
      <c r="I313" s="212">
        <v>6</v>
      </c>
      <c r="J313" s="211" t="s">
        <v>510</v>
      </c>
      <c r="K313" s="183"/>
      <c r="P313" s="172"/>
      <c r="Q313" s="172"/>
      <c r="R313" s="172"/>
      <c r="S313" s="172"/>
    </row>
    <row r="314" spans="2:19" s="182" customFormat="1" x14ac:dyDescent="0.2">
      <c r="B314" s="238">
        <v>9000</v>
      </c>
      <c r="C314" s="237" t="s">
        <v>155</v>
      </c>
      <c r="D314" s="189">
        <v>121</v>
      </c>
      <c r="E314" s="236" t="s">
        <v>97</v>
      </c>
      <c r="F314" s="235">
        <v>3722.7609999999991</v>
      </c>
      <c r="G314" s="234">
        <v>-0.94964516530177745</v>
      </c>
      <c r="H314" s="233">
        <v>308</v>
      </c>
      <c r="I314" s="232">
        <v>6</v>
      </c>
      <c r="J314" s="231" t="s">
        <v>153</v>
      </c>
      <c r="K314" s="183"/>
      <c r="P314" s="172"/>
      <c r="Q314" s="172"/>
      <c r="R314" s="172"/>
      <c r="S314" s="172"/>
    </row>
    <row r="315" spans="2:19" s="182" customFormat="1" x14ac:dyDescent="0.2">
      <c r="B315" s="214">
        <v>3000</v>
      </c>
      <c r="C315" s="197" t="s">
        <v>39</v>
      </c>
      <c r="D315" s="189">
        <v>521</v>
      </c>
      <c r="E315" s="189" t="s">
        <v>411</v>
      </c>
      <c r="F315" s="196">
        <v>3282.9990000000016</v>
      </c>
      <c r="G315" s="213">
        <v>-0.94677372806975302</v>
      </c>
      <c r="H315" s="194">
        <v>309</v>
      </c>
      <c r="I315" s="212">
        <v>6</v>
      </c>
      <c r="J315" s="211" t="s">
        <v>37</v>
      </c>
      <c r="K315" s="183"/>
      <c r="P315" s="172"/>
      <c r="Q315" s="172"/>
      <c r="R315" s="172"/>
      <c r="S315" s="172"/>
    </row>
    <row r="316" spans="2:19" s="182" customFormat="1" x14ac:dyDescent="0.2">
      <c r="B316" s="214">
        <v>3000</v>
      </c>
      <c r="C316" s="197" t="s">
        <v>39</v>
      </c>
      <c r="D316" s="189">
        <v>836</v>
      </c>
      <c r="E316" s="189" t="s">
        <v>713</v>
      </c>
      <c r="F316" s="196">
        <v>4657.8019999999988</v>
      </c>
      <c r="G316" s="213">
        <v>-0.94408493202255084</v>
      </c>
      <c r="H316" s="194">
        <v>310</v>
      </c>
      <c r="I316" s="212">
        <v>6</v>
      </c>
      <c r="J316" s="211" t="s">
        <v>37</v>
      </c>
      <c r="K316" s="183"/>
      <c r="P316" s="172"/>
      <c r="Q316" s="172"/>
      <c r="R316" s="172"/>
      <c r="S316" s="172"/>
    </row>
    <row r="317" spans="2:19" s="182" customFormat="1" x14ac:dyDescent="0.2">
      <c r="B317" s="214">
        <v>2730</v>
      </c>
      <c r="C317" s="197" t="s">
        <v>692</v>
      </c>
      <c r="D317" s="189">
        <v>5</v>
      </c>
      <c r="E317" s="189" t="s">
        <v>99</v>
      </c>
      <c r="F317" s="196">
        <v>4352.349000000002</v>
      </c>
      <c r="G317" s="213">
        <v>-0.94396219229166167</v>
      </c>
      <c r="H317" s="194">
        <v>311</v>
      </c>
      <c r="I317" s="212">
        <v>6</v>
      </c>
      <c r="J317" s="211" t="s">
        <v>691</v>
      </c>
      <c r="K317" s="183"/>
      <c r="P317" s="172"/>
      <c r="Q317" s="172"/>
      <c r="R317" s="172"/>
      <c r="S317" s="172"/>
    </row>
    <row r="318" spans="2:19" s="182" customFormat="1" x14ac:dyDescent="0.2">
      <c r="B318" s="214">
        <v>2730</v>
      </c>
      <c r="C318" s="197" t="s">
        <v>692</v>
      </c>
      <c r="D318" s="189">
        <v>6</v>
      </c>
      <c r="E318" s="189" t="s">
        <v>712</v>
      </c>
      <c r="F318" s="196">
        <v>7192.759</v>
      </c>
      <c r="G318" s="213">
        <v>-0.93953216526394301</v>
      </c>
      <c r="H318" s="194">
        <v>312</v>
      </c>
      <c r="I318" s="212">
        <v>6</v>
      </c>
      <c r="J318" s="211" t="s">
        <v>691</v>
      </c>
      <c r="K318" s="183"/>
      <c r="P318" s="172"/>
      <c r="Q318" s="172"/>
      <c r="R318" s="172"/>
      <c r="S318" s="172"/>
    </row>
    <row r="319" spans="2:19" s="182" customFormat="1" x14ac:dyDescent="0.2">
      <c r="B319" s="238">
        <v>529</v>
      </c>
      <c r="C319" s="239" t="s">
        <v>711</v>
      </c>
      <c r="D319" s="189">
        <v>1</v>
      </c>
      <c r="E319" s="236" t="s">
        <v>18</v>
      </c>
      <c r="F319" s="235">
        <v>4169.2309999999998</v>
      </c>
      <c r="G319" s="234">
        <v>-0.93900215444945123</v>
      </c>
      <c r="H319" s="233">
        <v>313</v>
      </c>
      <c r="I319" s="232">
        <v>6</v>
      </c>
      <c r="J319" s="231" t="s">
        <v>710</v>
      </c>
      <c r="K319" s="183"/>
      <c r="P319" s="172"/>
      <c r="Q319" s="172"/>
      <c r="R319" s="172"/>
      <c r="S319" s="172"/>
    </row>
    <row r="320" spans="2:19" s="182" customFormat="1" x14ac:dyDescent="0.2">
      <c r="B320" s="214">
        <v>531</v>
      </c>
      <c r="C320" s="197" t="s">
        <v>709</v>
      </c>
      <c r="D320" s="189">
        <v>2</v>
      </c>
      <c r="E320" s="189" t="s">
        <v>84</v>
      </c>
      <c r="F320" s="196">
        <v>4024.6480000000006</v>
      </c>
      <c r="G320" s="213">
        <v>-0.93735691852360881</v>
      </c>
      <c r="H320" s="194">
        <v>314</v>
      </c>
      <c r="I320" s="212">
        <v>6</v>
      </c>
      <c r="J320" s="211" t="s">
        <v>708</v>
      </c>
      <c r="K320" s="183"/>
      <c r="P320" s="172"/>
      <c r="Q320" s="172"/>
      <c r="R320" s="172"/>
      <c r="S320" s="172"/>
    </row>
    <row r="321" spans="2:19" s="182" customFormat="1" x14ac:dyDescent="0.2">
      <c r="B321" s="238">
        <v>9000</v>
      </c>
      <c r="C321" s="237" t="s">
        <v>155</v>
      </c>
      <c r="D321" s="189">
        <v>111</v>
      </c>
      <c r="E321" s="236" t="s">
        <v>707</v>
      </c>
      <c r="F321" s="235">
        <v>4168.3590000000004</v>
      </c>
      <c r="G321" s="234">
        <v>-0.934080773765677</v>
      </c>
      <c r="H321" s="233">
        <v>315</v>
      </c>
      <c r="I321" s="232">
        <v>6</v>
      </c>
      <c r="J321" s="231" t="s">
        <v>153</v>
      </c>
      <c r="K321" s="183"/>
      <c r="P321" s="172"/>
      <c r="Q321" s="172"/>
      <c r="R321" s="172"/>
      <c r="S321" s="172"/>
    </row>
    <row r="322" spans="2:19" s="182" customFormat="1" x14ac:dyDescent="0.2">
      <c r="B322" s="214">
        <v>628</v>
      </c>
      <c r="C322" s="197" t="s">
        <v>706</v>
      </c>
      <c r="D322" s="189">
        <v>2</v>
      </c>
      <c r="E322" s="189" t="s">
        <v>84</v>
      </c>
      <c r="F322" s="196">
        <v>5056.0200000000004</v>
      </c>
      <c r="G322" s="213">
        <v>-0.93380124983414503</v>
      </c>
      <c r="H322" s="194">
        <v>316</v>
      </c>
      <c r="I322" s="212">
        <v>6</v>
      </c>
      <c r="J322" s="211" t="s">
        <v>705</v>
      </c>
      <c r="K322" s="183"/>
      <c r="P322" s="172"/>
      <c r="Q322" s="172"/>
      <c r="R322" s="172"/>
      <c r="S322" s="172"/>
    </row>
    <row r="323" spans="2:19" s="182" customFormat="1" x14ac:dyDescent="0.2">
      <c r="B323" s="238">
        <v>1309</v>
      </c>
      <c r="C323" s="239" t="s">
        <v>686</v>
      </c>
      <c r="D323" s="189">
        <v>2</v>
      </c>
      <c r="E323" s="236" t="s">
        <v>84</v>
      </c>
      <c r="F323" s="235">
        <v>6173.4469999999992</v>
      </c>
      <c r="G323" s="234">
        <v>-0.93376101988220073</v>
      </c>
      <c r="H323" s="233">
        <v>317</v>
      </c>
      <c r="I323" s="232">
        <v>6</v>
      </c>
      <c r="J323" s="231" t="s">
        <v>685</v>
      </c>
      <c r="K323" s="183"/>
      <c r="P323" s="172"/>
      <c r="Q323" s="172"/>
      <c r="R323" s="172"/>
      <c r="S323" s="172"/>
    </row>
    <row r="324" spans="2:19" s="182" customFormat="1" x14ac:dyDescent="0.2">
      <c r="B324" s="214">
        <v>6100</v>
      </c>
      <c r="C324" s="197" t="s">
        <v>459</v>
      </c>
      <c r="D324" s="189">
        <v>123</v>
      </c>
      <c r="E324" s="189" t="s">
        <v>85</v>
      </c>
      <c r="F324" s="196">
        <v>6204.1819999999962</v>
      </c>
      <c r="G324" s="213">
        <v>-0.93069944475693767</v>
      </c>
      <c r="H324" s="194">
        <v>318</v>
      </c>
      <c r="I324" s="212">
        <v>6</v>
      </c>
      <c r="J324" s="211" t="s">
        <v>458</v>
      </c>
      <c r="K324" s="183"/>
      <c r="P324" s="172"/>
      <c r="Q324" s="172"/>
      <c r="R324" s="172"/>
      <c r="S324" s="172"/>
    </row>
    <row r="325" spans="2:19" s="182" customFormat="1" x14ac:dyDescent="0.2">
      <c r="B325" s="214">
        <v>8500</v>
      </c>
      <c r="C325" s="197" t="s">
        <v>511</v>
      </c>
      <c r="D325" s="189">
        <v>33</v>
      </c>
      <c r="E325" s="189" t="s">
        <v>27</v>
      </c>
      <c r="F325" s="196">
        <v>2912.0879999999993</v>
      </c>
      <c r="G325" s="213">
        <v>-0.93051963220531286</v>
      </c>
      <c r="H325" s="194">
        <v>319</v>
      </c>
      <c r="I325" s="212">
        <v>6</v>
      </c>
      <c r="J325" s="211" t="s">
        <v>510</v>
      </c>
      <c r="K325" s="183"/>
      <c r="P325" s="172"/>
      <c r="Q325" s="172"/>
      <c r="R325" s="172"/>
      <c r="S325" s="172"/>
    </row>
    <row r="326" spans="2:19" s="182" customFormat="1" x14ac:dyDescent="0.2">
      <c r="B326" s="238">
        <v>2400</v>
      </c>
      <c r="C326" s="237" t="s">
        <v>259</v>
      </c>
      <c r="D326" s="189">
        <v>7</v>
      </c>
      <c r="E326" s="236" t="s">
        <v>704</v>
      </c>
      <c r="F326" s="235">
        <v>5211.7380000000003</v>
      </c>
      <c r="G326" s="234">
        <v>-0.92946266941681521</v>
      </c>
      <c r="H326" s="233">
        <v>320</v>
      </c>
      <c r="I326" s="232">
        <v>6</v>
      </c>
      <c r="J326" s="231" t="s">
        <v>257</v>
      </c>
      <c r="K326" s="183"/>
      <c r="P326" s="172"/>
      <c r="Q326" s="172"/>
      <c r="R326" s="172"/>
      <c r="S326" s="172"/>
    </row>
    <row r="327" spans="2:19" s="182" customFormat="1" x14ac:dyDescent="0.2">
      <c r="B327" s="214">
        <v>3000</v>
      </c>
      <c r="C327" s="197" t="s">
        <v>39</v>
      </c>
      <c r="D327" s="189">
        <v>531</v>
      </c>
      <c r="E327" s="189" t="s">
        <v>284</v>
      </c>
      <c r="F327" s="196">
        <v>2546.79</v>
      </c>
      <c r="G327" s="213">
        <v>-0.92878273002714451</v>
      </c>
      <c r="H327" s="194">
        <v>321</v>
      </c>
      <c r="I327" s="212">
        <v>6</v>
      </c>
      <c r="J327" s="211" t="s">
        <v>37</v>
      </c>
      <c r="K327" s="183"/>
      <c r="P327" s="172"/>
      <c r="Q327" s="172"/>
      <c r="R327" s="172"/>
      <c r="S327" s="172"/>
    </row>
    <row r="328" spans="2:19" s="182" customFormat="1" x14ac:dyDescent="0.2">
      <c r="B328" s="214">
        <v>6500</v>
      </c>
      <c r="C328" s="197" t="s">
        <v>277</v>
      </c>
      <c r="D328" s="189">
        <v>43</v>
      </c>
      <c r="E328" s="189" t="s">
        <v>76</v>
      </c>
      <c r="F328" s="196">
        <v>2016.915</v>
      </c>
      <c r="G328" s="213">
        <v>-0.92186581434703996</v>
      </c>
      <c r="H328" s="194">
        <v>322</v>
      </c>
      <c r="I328" s="212">
        <v>6</v>
      </c>
      <c r="J328" s="211" t="s">
        <v>276</v>
      </c>
      <c r="K328" s="183"/>
      <c r="P328" s="172"/>
      <c r="Q328" s="172"/>
      <c r="R328" s="172"/>
      <c r="S328" s="172"/>
    </row>
    <row r="329" spans="2:19" s="182" customFormat="1" x14ac:dyDescent="0.2">
      <c r="B329" s="214">
        <v>494</v>
      </c>
      <c r="C329" s="197" t="s">
        <v>664</v>
      </c>
      <c r="D329" s="189">
        <v>5</v>
      </c>
      <c r="E329" s="189" t="s">
        <v>99</v>
      </c>
      <c r="F329" s="196">
        <v>4614.0910000000003</v>
      </c>
      <c r="G329" s="213">
        <v>-0.91898347038194494</v>
      </c>
      <c r="H329" s="194">
        <v>323</v>
      </c>
      <c r="I329" s="212">
        <v>6</v>
      </c>
      <c r="J329" s="211" t="s">
        <v>663</v>
      </c>
      <c r="K329" s="183"/>
      <c r="P329" s="172"/>
      <c r="Q329" s="172"/>
      <c r="R329" s="172"/>
      <c r="S329" s="172"/>
    </row>
    <row r="330" spans="2:19" s="182" customFormat="1" x14ac:dyDescent="0.2">
      <c r="B330" s="214">
        <v>2720</v>
      </c>
      <c r="C330" s="197" t="s">
        <v>679</v>
      </c>
      <c r="D330" s="189">
        <v>3</v>
      </c>
      <c r="E330" s="189" t="s">
        <v>703</v>
      </c>
      <c r="F330" s="196">
        <v>6355.4420000000018</v>
      </c>
      <c r="G330" s="213">
        <v>-0.91719793868660826</v>
      </c>
      <c r="H330" s="194">
        <v>324</v>
      </c>
      <c r="I330" s="212">
        <v>6</v>
      </c>
      <c r="J330" s="211" t="s">
        <v>677</v>
      </c>
      <c r="K330" s="183"/>
      <c r="P330" s="172"/>
      <c r="Q330" s="172"/>
      <c r="R330" s="172"/>
      <c r="S330" s="172"/>
    </row>
    <row r="331" spans="2:19" s="182" customFormat="1" x14ac:dyDescent="0.2">
      <c r="B331" s="214">
        <v>246</v>
      </c>
      <c r="C331" s="197" t="s">
        <v>649</v>
      </c>
      <c r="D331" s="189">
        <v>2</v>
      </c>
      <c r="E331" s="189" t="s">
        <v>71</v>
      </c>
      <c r="F331" s="196">
        <v>7043.3190000000013</v>
      </c>
      <c r="G331" s="213">
        <v>-0.90277934805689164</v>
      </c>
      <c r="H331" s="194">
        <v>325</v>
      </c>
      <c r="I331" s="212">
        <v>6</v>
      </c>
      <c r="J331" s="211" t="s">
        <v>648</v>
      </c>
      <c r="K331" s="183"/>
      <c r="P331" s="172"/>
      <c r="Q331" s="172"/>
      <c r="R331" s="172"/>
      <c r="S331" s="172"/>
    </row>
    <row r="332" spans="2:19" s="182" customFormat="1" x14ac:dyDescent="0.2">
      <c r="B332" s="238">
        <v>7100</v>
      </c>
      <c r="C332" s="237" t="s">
        <v>335</v>
      </c>
      <c r="D332" s="189">
        <v>315</v>
      </c>
      <c r="E332" s="236" t="s">
        <v>163</v>
      </c>
      <c r="F332" s="235">
        <v>2300.7750000000001</v>
      </c>
      <c r="G332" s="234">
        <v>-0.89686187797508443</v>
      </c>
      <c r="H332" s="233">
        <v>326</v>
      </c>
      <c r="I332" s="232">
        <v>6</v>
      </c>
      <c r="J332" s="231" t="s">
        <v>334</v>
      </c>
      <c r="K332" s="183"/>
      <c r="P332" s="172"/>
      <c r="Q332" s="172"/>
      <c r="R332" s="172"/>
      <c r="S332" s="172"/>
    </row>
    <row r="333" spans="2:19" s="182" customFormat="1" x14ac:dyDescent="0.2">
      <c r="B333" s="214">
        <v>5000</v>
      </c>
      <c r="C333" s="197" t="s">
        <v>25</v>
      </c>
      <c r="D333" s="189">
        <v>936</v>
      </c>
      <c r="E333" s="189" t="s">
        <v>702</v>
      </c>
      <c r="F333" s="196">
        <v>2334.5130000000017</v>
      </c>
      <c r="G333" s="213">
        <v>-0.8946235152613693</v>
      </c>
      <c r="H333" s="194">
        <v>327</v>
      </c>
      <c r="I333" s="212">
        <v>6</v>
      </c>
      <c r="J333" s="211" t="s">
        <v>23</v>
      </c>
      <c r="K333" s="183"/>
      <c r="P333" s="172"/>
      <c r="Q333" s="172"/>
      <c r="R333" s="172"/>
      <c r="S333" s="172"/>
    </row>
    <row r="334" spans="2:19" s="182" customFormat="1" x14ac:dyDescent="0.2">
      <c r="B334" s="214">
        <v>2630</v>
      </c>
      <c r="C334" s="197" t="s">
        <v>503</v>
      </c>
      <c r="D334" s="189">
        <v>22</v>
      </c>
      <c r="E334" s="189" t="s">
        <v>50</v>
      </c>
      <c r="F334" s="196">
        <v>2863.1190000000024</v>
      </c>
      <c r="G334" s="213">
        <v>-0.89268706552473676</v>
      </c>
      <c r="H334" s="194">
        <v>328</v>
      </c>
      <c r="I334" s="212">
        <v>6</v>
      </c>
      <c r="J334" s="211" t="s">
        <v>502</v>
      </c>
      <c r="K334" s="183"/>
      <c r="P334" s="172"/>
      <c r="Q334" s="172"/>
      <c r="R334" s="172"/>
      <c r="S334" s="172"/>
    </row>
    <row r="335" spans="2:19" s="182" customFormat="1" x14ac:dyDescent="0.2">
      <c r="B335" s="214">
        <v>246</v>
      </c>
      <c r="C335" s="197" t="s">
        <v>649</v>
      </c>
      <c r="D335" s="189">
        <v>4</v>
      </c>
      <c r="E335" s="189" t="s">
        <v>168</v>
      </c>
      <c r="F335" s="196">
        <v>3795.1</v>
      </c>
      <c r="G335" s="213">
        <v>-0.89190721010299934</v>
      </c>
      <c r="H335" s="194">
        <v>329</v>
      </c>
      <c r="I335" s="212">
        <v>6</v>
      </c>
      <c r="J335" s="211" t="s">
        <v>648</v>
      </c>
      <c r="K335" s="183"/>
      <c r="P335" s="172"/>
      <c r="Q335" s="172"/>
      <c r="R335" s="172"/>
      <c r="S335" s="172"/>
    </row>
    <row r="336" spans="2:19" s="182" customFormat="1" x14ac:dyDescent="0.2">
      <c r="B336" s="214">
        <v>6500</v>
      </c>
      <c r="C336" s="197" t="s">
        <v>277</v>
      </c>
      <c r="D336" s="189">
        <v>64</v>
      </c>
      <c r="E336" s="189" t="s">
        <v>701</v>
      </c>
      <c r="F336" s="196">
        <v>3599.5150000000003</v>
      </c>
      <c r="G336" s="213">
        <v>-0.88513358243228479</v>
      </c>
      <c r="H336" s="194">
        <v>330</v>
      </c>
      <c r="I336" s="212">
        <v>6</v>
      </c>
      <c r="J336" s="211" t="s">
        <v>276</v>
      </c>
      <c r="K336" s="183"/>
      <c r="P336" s="172"/>
      <c r="Q336" s="172"/>
      <c r="R336" s="172"/>
      <c r="S336" s="172"/>
    </row>
    <row r="337" spans="2:19" s="182" customFormat="1" x14ac:dyDescent="0.2">
      <c r="B337" s="214">
        <v>3000</v>
      </c>
      <c r="C337" s="197" t="s">
        <v>39</v>
      </c>
      <c r="D337" s="189">
        <v>911</v>
      </c>
      <c r="E337" s="189" t="s">
        <v>110</v>
      </c>
      <c r="F337" s="196">
        <v>3049.9150000000013</v>
      </c>
      <c r="G337" s="213">
        <v>-0.88436538493853012</v>
      </c>
      <c r="H337" s="194">
        <v>331</v>
      </c>
      <c r="I337" s="212">
        <v>6</v>
      </c>
      <c r="J337" s="211" t="s">
        <v>37</v>
      </c>
      <c r="K337" s="183"/>
      <c r="P337" s="172"/>
      <c r="Q337" s="172"/>
      <c r="R337" s="172"/>
      <c r="S337" s="172"/>
    </row>
    <row r="338" spans="2:19" s="182" customFormat="1" x14ac:dyDescent="0.2">
      <c r="B338" s="238">
        <v>9200</v>
      </c>
      <c r="C338" s="237" t="s">
        <v>554</v>
      </c>
      <c r="D338" s="189">
        <v>4</v>
      </c>
      <c r="E338" s="236" t="s">
        <v>168</v>
      </c>
      <c r="F338" s="235">
        <v>3947.7780000000002</v>
      </c>
      <c r="G338" s="234">
        <v>-0.88140021772663213</v>
      </c>
      <c r="H338" s="233">
        <v>332</v>
      </c>
      <c r="I338" s="232">
        <v>6</v>
      </c>
      <c r="J338" s="231" t="s">
        <v>553</v>
      </c>
      <c r="K338" s="183"/>
      <c r="P338" s="172"/>
      <c r="Q338" s="172"/>
      <c r="R338" s="172"/>
      <c r="S338" s="172"/>
    </row>
    <row r="339" spans="2:19" s="182" customFormat="1" x14ac:dyDescent="0.2">
      <c r="B339" s="238">
        <v>70</v>
      </c>
      <c r="C339" s="237" t="s">
        <v>308</v>
      </c>
      <c r="D339" s="189">
        <v>125</v>
      </c>
      <c r="E339" s="236" t="s">
        <v>161</v>
      </c>
      <c r="F339" s="235">
        <v>2338.5489999999986</v>
      </c>
      <c r="G339" s="234">
        <v>-0.88123659929675757</v>
      </c>
      <c r="H339" s="233">
        <v>333</v>
      </c>
      <c r="I339" s="232">
        <v>6</v>
      </c>
      <c r="J339" s="231" t="s">
        <v>307</v>
      </c>
      <c r="K339" s="183"/>
      <c r="P339" s="172"/>
      <c r="Q339" s="172"/>
      <c r="R339" s="172"/>
      <c r="S339" s="172"/>
    </row>
    <row r="340" spans="2:19" s="182" customFormat="1" x14ac:dyDescent="0.2">
      <c r="B340" s="214">
        <v>3000</v>
      </c>
      <c r="C340" s="197" t="s">
        <v>39</v>
      </c>
      <c r="D340" s="189">
        <v>1211</v>
      </c>
      <c r="E340" s="189" t="s">
        <v>700</v>
      </c>
      <c r="F340" s="196">
        <v>2476.2669999999998</v>
      </c>
      <c r="G340" s="213">
        <v>-0.87983357248245442</v>
      </c>
      <c r="H340" s="194">
        <v>334</v>
      </c>
      <c r="I340" s="212">
        <v>6</v>
      </c>
      <c r="J340" s="211" t="s">
        <v>37</v>
      </c>
      <c r="K340" s="183"/>
      <c r="P340" s="172"/>
      <c r="Q340" s="172"/>
      <c r="R340" s="172"/>
      <c r="S340" s="172"/>
    </row>
    <row r="341" spans="2:19" s="182" customFormat="1" x14ac:dyDescent="0.2">
      <c r="B341" s="214">
        <v>3000</v>
      </c>
      <c r="C341" s="197" t="s">
        <v>39</v>
      </c>
      <c r="D341" s="189">
        <v>115</v>
      </c>
      <c r="E341" s="189" t="s">
        <v>32</v>
      </c>
      <c r="F341" s="196">
        <v>2607.3270000000025</v>
      </c>
      <c r="G341" s="213">
        <v>-0.87557933918519693</v>
      </c>
      <c r="H341" s="194">
        <v>335</v>
      </c>
      <c r="I341" s="212">
        <v>6</v>
      </c>
      <c r="J341" s="211" t="s">
        <v>37</v>
      </c>
      <c r="K341" s="183"/>
      <c r="P341" s="172"/>
      <c r="Q341" s="172"/>
      <c r="R341" s="172"/>
      <c r="S341" s="172"/>
    </row>
    <row r="342" spans="2:19" s="182" customFormat="1" x14ac:dyDescent="0.2">
      <c r="B342" s="214">
        <v>3000</v>
      </c>
      <c r="C342" s="197" t="s">
        <v>39</v>
      </c>
      <c r="D342" s="189">
        <v>923</v>
      </c>
      <c r="E342" s="189" t="s">
        <v>699</v>
      </c>
      <c r="F342" s="196">
        <v>3672.8509999999997</v>
      </c>
      <c r="G342" s="213">
        <v>-0.87137635049231921</v>
      </c>
      <c r="H342" s="194">
        <v>336</v>
      </c>
      <c r="I342" s="212">
        <v>6</v>
      </c>
      <c r="J342" s="211" t="s">
        <v>37</v>
      </c>
      <c r="K342" s="183"/>
      <c r="P342" s="172"/>
      <c r="Q342" s="172"/>
      <c r="R342" s="172"/>
      <c r="S342" s="172"/>
    </row>
    <row r="343" spans="2:19" s="182" customFormat="1" x14ac:dyDescent="0.2">
      <c r="B343" s="238">
        <v>70</v>
      </c>
      <c r="C343" s="237" t="s">
        <v>308</v>
      </c>
      <c r="D343" s="189">
        <v>242</v>
      </c>
      <c r="E343" s="236" t="s">
        <v>476</v>
      </c>
      <c r="F343" s="235">
        <v>2824.1419999999989</v>
      </c>
      <c r="G343" s="234">
        <v>-0.86839752276087834</v>
      </c>
      <c r="H343" s="233">
        <v>337</v>
      </c>
      <c r="I343" s="232">
        <v>6</v>
      </c>
      <c r="J343" s="231" t="s">
        <v>307</v>
      </c>
      <c r="K343" s="183"/>
      <c r="P343" s="172"/>
      <c r="Q343" s="172"/>
      <c r="R343" s="172"/>
      <c r="S343" s="172"/>
    </row>
    <row r="344" spans="2:19" s="182" customFormat="1" x14ac:dyDescent="0.2">
      <c r="B344" s="214">
        <v>4000</v>
      </c>
      <c r="C344" s="197" t="s">
        <v>22</v>
      </c>
      <c r="D344" s="189">
        <v>332</v>
      </c>
      <c r="E344" s="189" t="s">
        <v>467</v>
      </c>
      <c r="F344" s="196">
        <v>2478.1509999999994</v>
      </c>
      <c r="G344" s="213">
        <v>-0.86773740355370799</v>
      </c>
      <c r="H344" s="194">
        <v>338</v>
      </c>
      <c r="I344" s="212">
        <v>6</v>
      </c>
      <c r="J344" s="211" t="s">
        <v>20</v>
      </c>
      <c r="K344" s="183"/>
      <c r="P344" s="172"/>
      <c r="Q344" s="172"/>
      <c r="R344" s="172"/>
      <c r="S344" s="172"/>
    </row>
    <row r="345" spans="2:19" s="182" customFormat="1" x14ac:dyDescent="0.2">
      <c r="B345" s="238">
        <v>2400</v>
      </c>
      <c r="C345" s="237" t="s">
        <v>259</v>
      </c>
      <c r="D345" s="189">
        <v>3</v>
      </c>
      <c r="E345" s="236" t="s">
        <v>87</v>
      </c>
      <c r="F345" s="235">
        <v>2747.9880000000007</v>
      </c>
      <c r="G345" s="234">
        <v>-0.86759925686928174</v>
      </c>
      <c r="H345" s="233">
        <v>339</v>
      </c>
      <c r="I345" s="232">
        <v>6</v>
      </c>
      <c r="J345" s="231" t="s">
        <v>257</v>
      </c>
      <c r="K345" s="183"/>
      <c r="P345" s="172"/>
      <c r="Q345" s="172"/>
      <c r="R345" s="172"/>
      <c r="S345" s="172"/>
    </row>
    <row r="346" spans="2:19" s="182" customFormat="1" x14ac:dyDescent="0.2">
      <c r="B346" s="238">
        <v>70</v>
      </c>
      <c r="C346" s="237" t="s">
        <v>308</v>
      </c>
      <c r="D346" s="189">
        <v>221</v>
      </c>
      <c r="E346" s="236" t="s">
        <v>206</v>
      </c>
      <c r="F346" s="235">
        <v>2783.9610000000002</v>
      </c>
      <c r="G346" s="234">
        <v>-0.86660634814219373</v>
      </c>
      <c r="H346" s="233">
        <v>340</v>
      </c>
      <c r="I346" s="232">
        <v>6</v>
      </c>
      <c r="J346" s="231" t="s">
        <v>307</v>
      </c>
      <c r="K346" s="183"/>
      <c r="P346" s="172"/>
      <c r="Q346" s="172"/>
      <c r="R346" s="172"/>
      <c r="S346" s="172"/>
    </row>
    <row r="347" spans="2:19" s="182" customFormat="1" x14ac:dyDescent="0.2">
      <c r="B347" s="214">
        <v>5000</v>
      </c>
      <c r="C347" s="197" t="s">
        <v>25</v>
      </c>
      <c r="D347" s="189">
        <v>732</v>
      </c>
      <c r="E347" s="189" t="s">
        <v>440</v>
      </c>
      <c r="F347" s="196">
        <v>2632.2810000000009</v>
      </c>
      <c r="G347" s="213">
        <v>-0.86479922094494022</v>
      </c>
      <c r="H347" s="194">
        <v>341</v>
      </c>
      <c r="I347" s="212">
        <v>6</v>
      </c>
      <c r="J347" s="211" t="s">
        <v>23</v>
      </c>
      <c r="K347" s="183"/>
      <c r="P347" s="172"/>
      <c r="Q347" s="172"/>
      <c r="R347" s="172"/>
      <c r="S347" s="172"/>
    </row>
    <row r="348" spans="2:19" s="182" customFormat="1" x14ac:dyDescent="0.2">
      <c r="B348" s="214">
        <v>2200</v>
      </c>
      <c r="C348" s="197" t="s">
        <v>520</v>
      </c>
      <c r="D348" s="189">
        <v>8</v>
      </c>
      <c r="E348" s="189" t="s">
        <v>55</v>
      </c>
      <c r="F348" s="196">
        <v>2008.9159999999993</v>
      </c>
      <c r="G348" s="213">
        <v>-0.85961587157305164</v>
      </c>
      <c r="H348" s="194">
        <v>342</v>
      </c>
      <c r="I348" s="212">
        <v>6</v>
      </c>
      <c r="J348" s="211" t="s">
        <v>519</v>
      </c>
      <c r="K348" s="183"/>
      <c r="P348" s="172"/>
      <c r="Q348" s="172"/>
      <c r="R348" s="172"/>
      <c r="S348" s="172"/>
    </row>
    <row r="349" spans="2:19" s="182" customFormat="1" x14ac:dyDescent="0.2">
      <c r="B349" s="214">
        <v>654</v>
      </c>
      <c r="C349" s="197" t="s">
        <v>574</v>
      </c>
      <c r="D349" s="189">
        <v>1</v>
      </c>
      <c r="E349" s="189" t="s">
        <v>18</v>
      </c>
      <c r="F349" s="196">
        <v>3308.9049999999988</v>
      </c>
      <c r="G349" s="213">
        <v>-0.85925920303692205</v>
      </c>
      <c r="H349" s="194">
        <v>343</v>
      </c>
      <c r="I349" s="212">
        <v>6</v>
      </c>
      <c r="J349" s="211" t="s">
        <v>573</v>
      </c>
      <c r="K349" s="183"/>
      <c r="P349" s="172"/>
      <c r="Q349" s="172"/>
      <c r="R349" s="172"/>
      <c r="S349" s="172"/>
    </row>
    <row r="350" spans="2:19" s="182" customFormat="1" x14ac:dyDescent="0.2">
      <c r="B350" s="214">
        <v>634</v>
      </c>
      <c r="C350" s="197" t="s">
        <v>698</v>
      </c>
      <c r="D350" s="189">
        <v>2</v>
      </c>
      <c r="E350" s="189" t="s">
        <v>84</v>
      </c>
      <c r="F350" s="196">
        <v>7683.2680000000018</v>
      </c>
      <c r="G350" s="213">
        <v>-0.85534303019017655</v>
      </c>
      <c r="H350" s="194">
        <v>344</v>
      </c>
      <c r="I350" s="212">
        <v>6</v>
      </c>
      <c r="J350" s="211" t="s">
        <v>697</v>
      </c>
      <c r="K350" s="183"/>
      <c r="P350" s="172"/>
      <c r="Q350" s="172"/>
      <c r="R350" s="172"/>
      <c r="S350" s="172"/>
    </row>
    <row r="351" spans="2:19" s="182" customFormat="1" x14ac:dyDescent="0.2">
      <c r="B351" s="214">
        <v>4000</v>
      </c>
      <c r="C351" s="197" t="s">
        <v>22</v>
      </c>
      <c r="D351" s="189">
        <v>634</v>
      </c>
      <c r="E351" s="189" t="s">
        <v>696</v>
      </c>
      <c r="F351" s="196">
        <v>2596.0109999999991</v>
      </c>
      <c r="G351" s="213">
        <v>-0.85530946486380288</v>
      </c>
      <c r="H351" s="194">
        <v>345</v>
      </c>
      <c r="I351" s="212">
        <v>6</v>
      </c>
      <c r="J351" s="211" t="s">
        <v>20</v>
      </c>
      <c r="K351" s="183"/>
      <c r="P351" s="172"/>
      <c r="Q351" s="172"/>
      <c r="R351" s="172"/>
      <c r="S351" s="172"/>
    </row>
    <row r="352" spans="2:19" s="182" customFormat="1" x14ac:dyDescent="0.2">
      <c r="B352" s="214">
        <v>2630</v>
      </c>
      <c r="C352" s="197" t="s">
        <v>503</v>
      </c>
      <c r="D352" s="189">
        <v>15</v>
      </c>
      <c r="E352" s="189" t="s">
        <v>89</v>
      </c>
      <c r="F352" s="196">
        <v>3711.5029999999992</v>
      </c>
      <c r="G352" s="213">
        <v>-0.85396511592508917</v>
      </c>
      <c r="H352" s="194">
        <v>346</v>
      </c>
      <c r="I352" s="212">
        <v>6</v>
      </c>
      <c r="J352" s="211" t="s">
        <v>502</v>
      </c>
      <c r="K352" s="183"/>
      <c r="P352" s="172"/>
      <c r="Q352" s="172"/>
      <c r="R352" s="172"/>
      <c r="S352" s="172"/>
    </row>
    <row r="353" spans="2:19" s="182" customFormat="1" x14ac:dyDescent="0.2">
      <c r="B353" s="238">
        <v>70</v>
      </c>
      <c r="C353" s="237" t="s">
        <v>308</v>
      </c>
      <c r="D353" s="189">
        <v>132</v>
      </c>
      <c r="E353" s="236" t="s">
        <v>62</v>
      </c>
      <c r="F353" s="235">
        <v>2234.4910000000009</v>
      </c>
      <c r="G353" s="234">
        <v>-0.85257116380868281</v>
      </c>
      <c r="H353" s="233">
        <v>347</v>
      </c>
      <c r="I353" s="232">
        <v>6</v>
      </c>
      <c r="J353" s="231" t="s">
        <v>307</v>
      </c>
      <c r="K353" s="183"/>
      <c r="P353" s="172"/>
      <c r="Q353" s="172"/>
      <c r="R353" s="172"/>
      <c r="S353" s="172"/>
    </row>
    <row r="354" spans="2:19" s="182" customFormat="1" x14ac:dyDescent="0.2">
      <c r="B354" s="214">
        <v>496</v>
      </c>
      <c r="C354" s="197" t="s">
        <v>695</v>
      </c>
      <c r="D354" s="189">
        <v>1</v>
      </c>
      <c r="E354" s="189" t="s">
        <v>18</v>
      </c>
      <c r="F354" s="196">
        <v>5370.3129999999992</v>
      </c>
      <c r="G354" s="213">
        <v>-0.85137968396556107</v>
      </c>
      <c r="H354" s="194">
        <v>348</v>
      </c>
      <c r="I354" s="212">
        <v>6</v>
      </c>
      <c r="J354" s="211" t="s">
        <v>694</v>
      </c>
      <c r="K354" s="183"/>
      <c r="P354" s="172"/>
      <c r="Q354" s="172"/>
      <c r="R354" s="172"/>
      <c r="S354" s="172"/>
    </row>
    <row r="355" spans="2:19" s="182" customFormat="1" x14ac:dyDescent="0.2">
      <c r="B355" s="214">
        <v>5000</v>
      </c>
      <c r="C355" s="197" t="s">
        <v>25</v>
      </c>
      <c r="D355" s="189">
        <v>935</v>
      </c>
      <c r="E355" s="189" t="s">
        <v>693</v>
      </c>
      <c r="F355" s="196">
        <v>4404.4630000000006</v>
      </c>
      <c r="G355" s="213">
        <v>-0.84742455178818532</v>
      </c>
      <c r="H355" s="194">
        <v>349</v>
      </c>
      <c r="I355" s="212">
        <v>6</v>
      </c>
      <c r="J355" s="211" t="s">
        <v>23</v>
      </c>
      <c r="K355" s="183"/>
      <c r="P355" s="172"/>
      <c r="Q355" s="172"/>
      <c r="R355" s="172"/>
      <c r="S355" s="172"/>
    </row>
    <row r="356" spans="2:19" s="182" customFormat="1" x14ac:dyDescent="0.2">
      <c r="B356" s="214">
        <v>2730</v>
      </c>
      <c r="C356" s="197" t="s">
        <v>692</v>
      </c>
      <c r="D356" s="189">
        <v>1</v>
      </c>
      <c r="E356" s="189" t="s">
        <v>18</v>
      </c>
      <c r="F356" s="196">
        <v>6862.3609999999981</v>
      </c>
      <c r="G356" s="213">
        <v>-0.83939550782100303</v>
      </c>
      <c r="H356" s="194">
        <v>350</v>
      </c>
      <c r="I356" s="212">
        <v>6</v>
      </c>
      <c r="J356" s="211" t="s">
        <v>691</v>
      </c>
      <c r="K356" s="183"/>
      <c r="P356" s="172"/>
      <c r="Q356" s="172"/>
      <c r="R356" s="172"/>
      <c r="S356" s="172"/>
    </row>
    <row r="357" spans="2:19" s="182" customFormat="1" x14ac:dyDescent="0.2">
      <c r="B357" s="238">
        <v>31</v>
      </c>
      <c r="C357" s="237" t="s">
        <v>630</v>
      </c>
      <c r="D357" s="189">
        <v>2</v>
      </c>
      <c r="E357" s="236" t="s">
        <v>84</v>
      </c>
      <c r="F357" s="235">
        <v>2923.8349999999996</v>
      </c>
      <c r="G357" s="234">
        <v>-0.83754511544451216</v>
      </c>
      <c r="H357" s="233">
        <v>351</v>
      </c>
      <c r="I357" s="232">
        <v>6</v>
      </c>
      <c r="J357" s="231" t="s">
        <v>629</v>
      </c>
      <c r="K357" s="183"/>
      <c r="P357" s="172"/>
      <c r="Q357" s="172"/>
      <c r="R357" s="172"/>
      <c r="S357" s="172"/>
    </row>
    <row r="358" spans="2:19" s="182" customFormat="1" x14ac:dyDescent="0.2">
      <c r="B358" s="214">
        <v>7700</v>
      </c>
      <c r="C358" s="197" t="s">
        <v>431</v>
      </c>
      <c r="D358" s="189">
        <v>16</v>
      </c>
      <c r="E358" s="189" t="s">
        <v>165</v>
      </c>
      <c r="F358" s="196">
        <v>3636.088999999999</v>
      </c>
      <c r="G358" s="213">
        <v>-0.83409869806475012</v>
      </c>
      <c r="H358" s="194">
        <v>352</v>
      </c>
      <c r="I358" s="212">
        <v>6</v>
      </c>
      <c r="J358" s="211" t="s">
        <v>430</v>
      </c>
      <c r="K358" s="183"/>
      <c r="P358" s="172"/>
      <c r="Q358" s="172"/>
      <c r="R358" s="172"/>
      <c r="S358" s="172"/>
    </row>
    <row r="359" spans="2:19" s="182" customFormat="1" x14ac:dyDescent="0.2">
      <c r="B359" s="214">
        <v>4000</v>
      </c>
      <c r="C359" s="197" t="s">
        <v>22</v>
      </c>
      <c r="D359" s="189">
        <v>642</v>
      </c>
      <c r="E359" s="189" t="s">
        <v>421</v>
      </c>
      <c r="F359" s="196">
        <v>2939.1410000000019</v>
      </c>
      <c r="G359" s="213">
        <v>-0.83317651337352683</v>
      </c>
      <c r="H359" s="194">
        <v>353</v>
      </c>
      <c r="I359" s="212">
        <v>6</v>
      </c>
      <c r="J359" s="211" t="s">
        <v>20</v>
      </c>
      <c r="K359" s="183"/>
      <c r="P359" s="172"/>
      <c r="Q359" s="172"/>
      <c r="R359" s="172"/>
      <c r="S359" s="172"/>
    </row>
    <row r="360" spans="2:19" s="182" customFormat="1" x14ac:dyDescent="0.2">
      <c r="B360" s="214">
        <v>9600</v>
      </c>
      <c r="C360" s="197" t="s">
        <v>388</v>
      </c>
      <c r="D360" s="189">
        <v>13</v>
      </c>
      <c r="E360" s="189" t="s">
        <v>131</v>
      </c>
      <c r="F360" s="196">
        <v>3413.4869999999983</v>
      </c>
      <c r="G360" s="213">
        <v>-0.83095451601728132</v>
      </c>
      <c r="H360" s="194">
        <v>354</v>
      </c>
      <c r="I360" s="212">
        <v>6</v>
      </c>
      <c r="J360" s="211" t="s">
        <v>387</v>
      </c>
      <c r="K360" s="183"/>
      <c r="P360" s="172"/>
      <c r="Q360" s="172"/>
      <c r="R360" s="172"/>
      <c r="S360" s="172"/>
    </row>
    <row r="361" spans="2:19" s="182" customFormat="1" x14ac:dyDescent="0.2">
      <c r="B361" s="214">
        <v>4000</v>
      </c>
      <c r="C361" s="197" t="s">
        <v>22</v>
      </c>
      <c r="D361" s="189">
        <v>331</v>
      </c>
      <c r="E361" s="189" t="s">
        <v>690</v>
      </c>
      <c r="F361" s="196">
        <v>2579.3440000000005</v>
      </c>
      <c r="G361" s="213">
        <v>-0.82871762880428812</v>
      </c>
      <c r="H361" s="194">
        <v>355</v>
      </c>
      <c r="I361" s="212">
        <v>6</v>
      </c>
      <c r="J361" s="211" t="s">
        <v>20</v>
      </c>
      <c r="K361" s="183"/>
      <c r="P361" s="172"/>
      <c r="Q361" s="172"/>
      <c r="R361" s="172"/>
      <c r="S361" s="172"/>
    </row>
    <row r="362" spans="2:19" s="182" customFormat="1" x14ac:dyDescent="0.2">
      <c r="B362" s="214">
        <v>1034</v>
      </c>
      <c r="C362" s="197" t="s">
        <v>595</v>
      </c>
      <c r="D362" s="189">
        <v>7</v>
      </c>
      <c r="E362" s="189" t="s">
        <v>156</v>
      </c>
      <c r="F362" s="196">
        <v>2519.4789999999985</v>
      </c>
      <c r="G362" s="213">
        <v>-0.82846166048269265</v>
      </c>
      <c r="H362" s="194">
        <v>356</v>
      </c>
      <c r="I362" s="212">
        <v>6</v>
      </c>
      <c r="J362" s="211" t="s">
        <v>594</v>
      </c>
      <c r="K362" s="183"/>
      <c r="P362" s="172"/>
      <c r="Q362" s="172"/>
      <c r="R362" s="172"/>
      <c r="S362" s="172"/>
    </row>
    <row r="363" spans="2:19" s="182" customFormat="1" x14ac:dyDescent="0.2">
      <c r="B363" s="214">
        <v>494</v>
      </c>
      <c r="C363" s="197" t="s">
        <v>664</v>
      </c>
      <c r="D363" s="189">
        <v>1</v>
      </c>
      <c r="E363" s="189" t="s">
        <v>18</v>
      </c>
      <c r="F363" s="196">
        <v>3292.5029999999979</v>
      </c>
      <c r="G363" s="213">
        <v>-0.82643166869050233</v>
      </c>
      <c r="H363" s="194">
        <v>357</v>
      </c>
      <c r="I363" s="212">
        <v>6</v>
      </c>
      <c r="J363" s="211" t="s">
        <v>663</v>
      </c>
      <c r="K363" s="183"/>
      <c r="P363" s="172"/>
      <c r="Q363" s="172"/>
      <c r="R363" s="172"/>
      <c r="S363" s="172"/>
    </row>
    <row r="364" spans="2:19" s="182" customFormat="1" x14ac:dyDescent="0.2">
      <c r="B364" s="214">
        <v>2034</v>
      </c>
      <c r="C364" s="197" t="s">
        <v>689</v>
      </c>
      <c r="D364" s="189">
        <v>1</v>
      </c>
      <c r="E364" s="189" t="s">
        <v>18</v>
      </c>
      <c r="F364" s="196">
        <v>8344.4919999999984</v>
      </c>
      <c r="G364" s="213">
        <v>-0.82605282794528467</v>
      </c>
      <c r="H364" s="194">
        <v>358</v>
      </c>
      <c r="I364" s="212">
        <v>6</v>
      </c>
      <c r="J364" s="211" t="s">
        <v>688</v>
      </c>
      <c r="K364" s="183"/>
      <c r="P364" s="172"/>
      <c r="Q364" s="172"/>
      <c r="R364" s="172"/>
      <c r="S364" s="172"/>
    </row>
    <row r="365" spans="2:19" s="182" customFormat="1" x14ac:dyDescent="0.2">
      <c r="B365" s="238">
        <v>70</v>
      </c>
      <c r="C365" s="237" t="s">
        <v>308</v>
      </c>
      <c r="D365" s="189">
        <v>323</v>
      </c>
      <c r="E365" s="236" t="s">
        <v>176</v>
      </c>
      <c r="F365" s="235">
        <v>4304.0230000000001</v>
      </c>
      <c r="G365" s="234">
        <v>-0.8240676881690906</v>
      </c>
      <c r="H365" s="233">
        <v>359</v>
      </c>
      <c r="I365" s="232">
        <v>6</v>
      </c>
      <c r="J365" s="231" t="s">
        <v>307</v>
      </c>
      <c r="K365" s="183"/>
      <c r="P365" s="172"/>
      <c r="Q365" s="172"/>
      <c r="R365" s="172"/>
      <c r="S365" s="172"/>
    </row>
    <row r="366" spans="2:19" s="182" customFormat="1" x14ac:dyDescent="0.2">
      <c r="B366" s="214">
        <v>6700</v>
      </c>
      <c r="C366" s="197" t="s">
        <v>564</v>
      </c>
      <c r="D366" s="189">
        <v>31</v>
      </c>
      <c r="E366" s="189" t="s">
        <v>119</v>
      </c>
      <c r="F366" s="196">
        <v>5384.1039999999994</v>
      </c>
      <c r="G366" s="213">
        <v>-0.82319230227806284</v>
      </c>
      <c r="H366" s="194">
        <v>360</v>
      </c>
      <c r="I366" s="212">
        <v>6</v>
      </c>
      <c r="J366" s="211" t="s">
        <v>563</v>
      </c>
      <c r="K366" s="183"/>
      <c r="P366" s="172"/>
      <c r="Q366" s="172"/>
      <c r="R366" s="172"/>
      <c r="S366" s="172"/>
    </row>
    <row r="367" spans="2:19" s="182" customFormat="1" x14ac:dyDescent="0.2">
      <c r="B367" s="214">
        <v>2630</v>
      </c>
      <c r="C367" s="197" t="s">
        <v>503</v>
      </c>
      <c r="D367" s="189">
        <v>25</v>
      </c>
      <c r="E367" s="189" t="s">
        <v>118</v>
      </c>
      <c r="F367" s="196">
        <v>2961.11</v>
      </c>
      <c r="G367" s="213">
        <v>-0.8222414064981145</v>
      </c>
      <c r="H367" s="194">
        <v>361</v>
      </c>
      <c r="I367" s="212">
        <v>6</v>
      </c>
      <c r="J367" s="211" t="s">
        <v>502</v>
      </c>
      <c r="K367" s="183"/>
      <c r="P367" s="172"/>
      <c r="Q367" s="172"/>
      <c r="R367" s="172"/>
      <c r="S367" s="172"/>
    </row>
    <row r="368" spans="2:19" s="182" customFormat="1" x14ac:dyDescent="0.2">
      <c r="B368" s="238">
        <v>6100</v>
      </c>
      <c r="C368" s="237" t="s">
        <v>459</v>
      </c>
      <c r="D368" s="189">
        <v>313</v>
      </c>
      <c r="E368" s="236" t="s">
        <v>252</v>
      </c>
      <c r="F368" s="235">
        <v>2394.335</v>
      </c>
      <c r="G368" s="234">
        <v>-0.81936975087111386</v>
      </c>
      <c r="H368" s="233">
        <v>362</v>
      </c>
      <c r="I368" s="232">
        <v>6</v>
      </c>
      <c r="J368" s="231" t="s">
        <v>458</v>
      </c>
      <c r="K368" s="183"/>
      <c r="P368" s="172"/>
      <c r="Q368" s="172"/>
      <c r="R368" s="172"/>
      <c r="S368" s="172"/>
    </row>
    <row r="369" spans="2:19" s="182" customFormat="1" x14ac:dyDescent="0.2">
      <c r="B369" s="214">
        <v>5000</v>
      </c>
      <c r="C369" s="197" t="s">
        <v>25</v>
      </c>
      <c r="D369" s="189">
        <v>744</v>
      </c>
      <c r="E369" s="189" t="s">
        <v>687</v>
      </c>
      <c r="F369" s="196">
        <v>4557.3240000000005</v>
      </c>
      <c r="G369" s="213">
        <v>-0.81932781614458805</v>
      </c>
      <c r="H369" s="194">
        <v>363</v>
      </c>
      <c r="I369" s="212">
        <v>6</v>
      </c>
      <c r="J369" s="211" t="s">
        <v>23</v>
      </c>
      <c r="K369" s="183"/>
      <c r="P369" s="172"/>
      <c r="Q369" s="172"/>
      <c r="R369" s="172"/>
      <c r="S369" s="172"/>
    </row>
    <row r="370" spans="2:19" s="182" customFormat="1" x14ac:dyDescent="0.2">
      <c r="B370" s="238">
        <v>1309</v>
      </c>
      <c r="C370" s="240" t="s">
        <v>686</v>
      </c>
      <c r="D370" s="189">
        <v>1</v>
      </c>
      <c r="E370" s="236" t="s">
        <v>18</v>
      </c>
      <c r="F370" s="235">
        <v>6227.4789999999994</v>
      </c>
      <c r="G370" s="234">
        <v>-0.81928410451779821</v>
      </c>
      <c r="H370" s="233">
        <v>364</v>
      </c>
      <c r="I370" s="232">
        <v>6</v>
      </c>
      <c r="J370" s="231" t="s">
        <v>685</v>
      </c>
      <c r="K370" s="183"/>
      <c r="P370" s="172"/>
      <c r="Q370" s="172"/>
      <c r="R370" s="172"/>
      <c r="S370" s="172"/>
    </row>
    <row r="371" spans="2:19" s="182" customFormat="1" x14ac:dyDescent="0.2">
      <c r="B371" s="214">
        <v>654</v>
      </c>
      <c r="C371" s="197" t="s">
        <v>574</v>
      </c>
      <c r="D371" s="189">
        <v>2</v>
      </c>
      <c r="E371" s="189" t="s">
        <v>84</v>
      </c>
      <c r="F371" s="196">
        <v>5223.177999999999</v>
      </c>
      <c r="G371" s="213">
        <v>-0.81884909605229228</v>
      </c>
      <c r="H371" s="194">
        <v>365</v>
      </c>
      <c r="I371" s="212">
        <v>6</v>
      </c>
      <c r="J371" s="211" t="s">
        <v>573</v>
      </c>
      <c r="K371" s="183"/>
      <c r="P371" s="172"/>
      <c r="Q371" s="172"/>
      <c r="R371" s="172"/>
      <c r="S371" s="172"/>
    </row>
    <row r="372" spans="2:19" s="182" customFormat="1" x14ac:dyDescent="0.2">
      <c r="B372" s="214">
        <v>9600</v>
      </c>
      <c r="C372" s="197" t="s">
        <v>388</v>
      </c>
      <c r="D372" s="189">
        <v>25</v>
      </c>
      <c r="E372" s="189" t="s">
        <v>680</v>
      </c>
      <c r="F372" s="196">
        <v>3371.0360000000005</v>
      </c>
      <c r="G372" s="213">
        <v>-0.81741415782898819</v>
      </c>
      <c r="H372" s="194">
        <v>366</v>
      </c>
      <c r="I372" s="212">
        <v>6</v>
      </c>
      <c r="J372" s="211" t="s">
        <v>387</v>
      </c>
      <c r="K372" s="183"/>
      <c r="P372" s="172"/>
      <c r="Q372" s="172"/>
      <c r="R372" s="172"/>
      <c r="S372" s="172"/>
    </row>
    <row r="373" spans="2:19" s="182" customFormat="1" x14ac:dyDescent="0.2">
      <c r="B373" s="214">
        <v>7300</v>
      </c>
      <c r="C373" s="197" t="s">
        <v>420</v>
      </c>
      <c r="D373" s="189">
        <v>41</v>
      </c>
      <c r="E373" s="189" t="s">
        <v>47</v>
      </c>
      <c r="F373" s="196">
        <v>5175.0549999999976</v>
      </c>
      <c r="G373" s="213">
        <v>-0.81717203209885769</v>
      </c>
      <c r="H373" s="194">
        <v>367</v>
      </c>
      <c r="I373" s="212">
        <v>6</v>
      </c>
      <c r="J373" s="211" t="s">
        <v>419</v>
      </c>
      <c r="K373" s="183"/>
      <c r="P373" s="172"/>
      <c r="Q373" s="172"/>
      <c r="R373" s="172"/>
      <c r="S373" s="172"/>
    </row>
    <row r="374" spans="2:19" s="182" customFormat="1" x14ac:dyDescent="0.2">
      <c r="B374" s="238">
        <v>7100</v>
      </c>
      <c r="C374" s="237" t="s">
        <v>335</v>
      </c>
      <c r="D374" s="189">
        <v>314</v>
      </c>
      <c r="E374" s="236" t="s">
        <v>190</v>
      </c>
      <c r="F374" s="235">
        <v>5486.3389999999981</v>
      </c>
      <c r="G374" s="234">
        <v>-0.81672356396364876</v>
      </c>
      <c r="H374" s="233">
        <v>368</v>
      </c>
      <c r="I374" s="232">
        <v>6</v>
      </c>
      <c r="J374" s="231" t="s">
        <v>334</v>
      </c>
      <c r="K374" s="183"/>
      <c r="P374" s="172"/>
      <c r="Q374" s="172"/>
      <c r="R374" s="172"/>
      <c r="S374" s="172"/>
    </row>
    <row r="375" spans="2:19" s="182" customFormat="1" x14ac:dyDescent="0.2">
      <c r="B375" s="214">
        <v>246</v>
      </c>
      <c r="C375" s="197" t="s">
        <v>649</v>
      </c>
      <c r="D375" s="189">
        <v>8</v>
      </c>
      <c r="E375" s="189" t="s">
        <v>55</v>
      </c>
      <c r="F375" s="196">
        <v>2596.1190000000006</v>
      </c>
      <c r="G375" s="213">
        <v>-0.81582702981650745</v>
      </c>
      <c r="H375" s="194">
        <v>369</v>
      </c>
      <c r="I375" s="212">
        <v>6</v>
      </c>
      <c r="J375" s="211" t="s">
        <v>648</v>
      </c>
      <c r="K375" s="183"/>
      <c r="P375" s="172"/>
      <c r="Q375" s="172"/>
      <c r="R375" s="172"/>
      <c r="S375" s="172"/>
    </row>
    <row r="376" spans="2:19" s="182" customFormat="1" x14ac:dyDescent="0.2">
      <c r="B376" s="214">
        <v>8500</v>
      </c>
      <c r="C376" s="197" t="s">
        <v>511</v>
      </c>
      <c r="D376" s="189">
        <v>42</v>
      </c>
      <c r="E376" s="189" t="s">
        <v>600</v>
      </c>
      <c r="F376" s="196">
        <v>5536.618999999996</v>
      </c>
      <c r="G376" s="213">
        <v>-0.81337338003479465</v>
      </c>
      <c r="H376" s="194">
        <v>370</v>
      </c>
      <c r="I376" s="212">
        <v>6</v>
      </c>
      <c r="J376" s="211" t="s">
        <v>510</v>
      </c>
      <c r="K376" s="183"/>
      <c r="P376" s="172"/>
      <c r="Q376" s="172"/>
      <c r="R376" s="172"/>
      <c r="S376" s="172"/>
    </row>
    <row r="377" spans="2:19" s="182" customFormat="1" x14ac:dyDescent="0.2">
      <c r="B377" s="214">
        <v>4000</v>
      </c>
      <c r="C377" s="197" t="s">
        <v>22</v>
      </c>
      <c r="D377" s="189">
        <v>713</v>
      </c>
      <c r="E377" s="189" t="s">
        <v>684</v>
      </c>
      <c r="F377" s="196">
        <v>4560.5529999999981</v>
      </c>
      <c r="G377" s="213">
        <v>-0.81206322716582258</v>
      </c>
      <c r="H377" s="194">
        <v>371</v>
      </c>
      <c r="I377" s="212">
        <v>6</v>
      </c>
      <c r="J377" s="211" t="s">
        <v>20</v>
      </c>
      <c r="K377" s="183"/>
      <c r="P377" s="172"/>
      <c r="Q377" s="172"/>
      <c r="R377" s="172"/>
      <c r="S377" s="172"/>
    </row>
    <row r="378" spans="2:19" s="182" customFormat="1" x14ac:dyDescent="0.2">
      <c r="B378" s="238">
        <v>70</v>
      </c>
      <c r="C378" s="237" t="s">
        <v>308</v>
      </c>
      <c r="D378" s="189">
        <v>223</v>
      </c>
      <c r="E378" s="236" t="s">
        <v>66</v>
      </c>
      <c r="F378" s="235">
        <v>3508.6650000000009</v>
      </c>
      <c r="G378" s="234">
        <v>-0.80581449334945343</v>
      </c>
      <c r="H378" s="233">
        <v>372</v>
      </c>
      <c r="I378" s="232">
        <v>6</v>
      </c>
      <c r="J378" s="231" t="s">
        <v>307</v>
      </c>
      <c r="K378" s="183"/>
      <c r="P378" s="172"/>
      <c r="Q378" s="172"/>
      <c r="R378" s="172"/>
      <c r="S378" s="172"/>
    </row>
    <row r="379" spans="2:19" s="182" customFormat="1" x14ac:dyDescent="0.2">
      <c r="B379" s="238">
        <v>2610</v>
      </c>
      <c r="C379" s="237" t="s">
        <v>464</v>
      </c>
      <c r="D379" s="189">
        <v>22</v>
      </c>
      <c r="E379" s="236" t="s">
        <v>50</v>
      </c>
      <c r="F379" s="235">
        <v>4811.3180000000038</v>
      </c>
      <c r="G379" s="234">
        <v>-0.80113298555677892</v>
      </c>
      <c r="H379" s="233">
        <v>373</v>
      </c>
      <c r="I379" s="232">
        <v>6</v>
      </c>
      <c r="J379" s="231" t="s">
        <v>463</v>
      </c>
      <c r="K379" s="183"/>
      <c r="P379" s="172"/>
      <c r="Q379" s="172"/>
      <c r="R379" s="172"/>
      <c r="S379" s="172"/>
    </row>
    <row r="380" spans="2:19" s="182" customFormat="1" x14ac:dyDescent="0.2">
      <c r="B380" s="214">
        <v>7400</v>
      </c>
      <c r="C380" s="197" t="s">
        <v>195</v>
      </c>
      <c r="D380" s="189">
        <v>211</v>
      </c>
      <c r="E380" s="189" t="s">
        <v>24</v>
      </c>
      <c r="F380" s="196">
        <v>4359.4169999999986</v>
      </c>
      <c r="G380" s="213">
        <v>-0.80026290664799593</v>
      </c>
      <c r="H380" s="194">
        <v>374</v>
      </c>
      <c r="I380" s="212">
        <v>6</v>
      </c>
      <c r="J380" s="211" t="s">
        <v>194</v>
      </c>
      <c r="K380" s="183"/>
      <c r="P380" s="172"/>
      <c r="Q380" s="172"/>
      <c r="R380" s="172"/>
      <c r="S380" s="172"/>
    </row>
    <row r="381" spans="2:19" s="182" customFormat="1" x14ac:dyDescent="0.2">
      <c r="B381" s="214">
        <v>7500</v>
      </c>
      <c r="C381" s="197" t="s">
        <v>683</v>
      </c>
      <c r="D381" s="189">
        <v>4</v>
      </c>
      <c r="E381" s="189" t="s">
        <v>168</v>
      </c>
      <c r="F381" s="196">
        <v>2892.95</v>
      </c>
      <c r="G381" s="213">
        <v>-0.79988586080944202</v>
      </c>
      <c r="H381" s="194">
        <v>375</v>
      </c>
      <c r="I381" s="212">
        <v>6</v>
      </c>
      <c r="J381" s="211" t="s">
        <v>682</v>
      </c>
      <c r="K381" s="183"/>
      <c r="P381" s="172"/>
      <c r="Q381" s="172"/>
      <c r="R381" s="172"/>
      <c r="S381" s="172"/>
    </row>
    <row r="382" spans="2:19" s="182" customFormat="1" x14ac:dyDescent="0.2">
      <c r="B382" s="214">
        <v>7400</v>
      </c>
      <c r="C382" s="197" t="s">
        <v>195</v>
      </c>
      <c r="D382" s="189">
        <v>431</v>
      </c>
      <c r="E382" s="189" t="s">
        <v>681</v>
      </c>
      <c r="F382" s="196">
        <v>7062.8949999999995</v>
      </c>
      <c r="G382" s="213">
        <v>-0.79951950930180837</v>
      </c>
      <c r="H382" s="194">
        <v>376</v>
      </c>
      <c r="I382" s="212">
        <v>6</v>
      </c>
      <c r="J382" s="211" t="s">
        <v>194</v>
      </c>
      <c r="K382" s="183"/>
      <c r="P382" s="172"/>
      <c r="Q382" s="172"/>
      <c r="R382" s="172"/>
      <c r="S382" s="172"/>
    </row>
    <row r="383" spans="2:19" s="182" customFormat="1" x14ac:dyDescent="0.2">
      <c r="B383" s="214">
        <v>7400</v>
      </c>
      <c r="C383" s="197" t="s">
        <v>195</v>
      </c>
      <c r="D383" s="189">
        <v>221</v>
      </c>
      <c r="E383" s="189" t="s">
        <v>206</v>
      </c>
      <c r="F383" s="196">
        <v>3343.6589999999983</v>
      </c>
      <c r="G383" s="213">
        <v>-0.79922706096893925</v>
      </c>
      <c r="H383" s="194">
        <v>377</v>
      </c>
      <c r="I383" s="212">
        <v>6</v>
      </c>
      <c r="J383" s="211" t="s">
        <v>194</v>
      </c>
      <c r="K383" s="183"/>
      <c r="P383" s="172"/>
      <c r="Q383" s="172"/>
      <c r="R383" s="172"/>
      <c r="S383" s="172"/>
    </row>
    <row r="384" spans="2:19" s="182" customFormat="1" x14ac:dyDescent="0.2">
      <c r="B384" s="214">
        <v>6700</v>
      </c>
      <c r="C384" s="197" t="s">
        <v>564</v>
      </c>
      <c r="D384" s="189">
        <v>36</v>
      </c>
      <c r="E384" s="189" t="s">
        <v>198</v>
      </c>
      <c r="F384" s="196">
        <v>2547.090999999999</v>
      </c>
      <c r="G384" s="213">
        <v>-0.79849117716376705</v>
      </c>
      <c r="H384" s="194">
        <v>378</v>
      </c>
      <c r="I384" s="212">
        <v>6</v>
      </c>
      <c r="J384" s="211" t="s">
        <v>563</v>
      </c>
      <c r="K384" s="183"/>
      <c r="P384" s="172"/>
      <c r="Q384" s="172"/>
      <c r="R384" s="172"/>
      <c r="S384" s="172"/>
    </row>
    <row r="385" spans="2:19" s="182" customFormat="1" x14ac:dyDescent="0.2">
      <c r="B385" s="214">
        <v>3000</v>
      </c>
      <c r="C385" s="197" t="s">
        <v>39</v>
      </c>
      <c r="D385" s="189">
        <v>921</v>
      </c>
      <c r="E385" s="189" t="s">
        <v>127</v>
      </c>
      <c r="F385" s="196">
        <v>2578.3990000000008</v>
      </c>
      <c r="G385" s="213">
        <v>-0.79388002963050475</v>
      </c>
      <c r="H385" s="194">
        <v>379</v>
      </c>
      <c r="I385" s="212">
        <v>6</v>
      </c>
      <c r="J385" s="211" t="s">
        <v>37</v>
      </c>
      <c r="K385" s="183"/>
      <c r="P385" s="172"/>
      <c r="Q385" s="172"/>
      <c r="R385" s="172"/>
      <c r="S385" s="172"/>
    </row>
    <row r="386" spans="2:19" s="182" customFormat="1" x14ac:dyDescent="0.2">
      <c r="B386" s="214">
        <v>9100</v>
      </c>
      <c r="C386" s="197" t="s">
        <v>337</v>
      </c>
      <c r="D386" s="189">
        <v>14</v>
      </c>
      <c r="E386" s="189" t="s">
        <v>52</v>
      </c>
      <c r="F386" s="196">
        <v>2689.697999999999</v>
      </c>
      <c r="G386" s="213">
        <v>-0.79371206851894849</v>
      </c>
      <c r="H386" s="194">
        <v>380</v>
      </c>
      <c r="I386" s="212">
        <v>6</v>
      </c>
      <c r="J386" s="211" t="s">
        <v>336</v>
      </c>
      <c r="K386" s="183"/>
      <c r="P386" s="172"/>
      <c r="Q386" s="172"/>
      <c r="R386" s="172"/>
      <c r="S386" s="172"/>
    </row>
    <row r="387" spans="2:19" s="182" customFormat="1" x14ac:dyDescent="0.2">
      <c r="B387" s="214">
        <v>8500</v>
      </c>
      <c r="C387" s="197" t="s">
        <v>511</v>
      </c>
      <c r="D387" s="189">
        <v>21</v>
      </c>
      <c r="E387" s="189" t="s">
        <v>64</v>
      </c>
      <c r="F387" s="196">
        <v>2546.65</v>
      </c>
      <c r="G387" s="213">
        <v>-0.79222114576463343</v>
      </c>
      <c r="H387" s="194">
        <v>381</v>
      </c>
      <c r="I387" s="212">
        <v>6</v>
      </c>
      <c r="J387" s="211" t="s">
        <v>510</v>
      </c>
      <c r="K387" s="183"/>
      <c r="P387" s="172"/>
      <c r="Q387" s="172"/>
      <c r="R387" s="172"/>
      <c r="S387" s="172"/>
    </row>
    <row r="388" spans="2:19" s="182" customFormat="1" x14ac:dyDescent="0.2">
      <c r="B388" s="214">
        <v>7600</v>
      </c>
      <c r="C388" s="197" t="s">
        <v>552</v>
      </c>
      <c r="D388" s="189">
        <v>24</v>
      </c>
      <c r="E388" s="189" t="s">
        <v>680</v>
      </c>
      <c r="F388" s="196">
        <v>4422.97</v>
      </c>
      <c r="G388" s="213">
        <v>-0.78587010658938883</v>
      </c>
      <c r="H388" s="194">
        <v>382</v>
      </c>
      <c r="I388" s="212">
        <v>6</v>
      </c>
      <c r="J388" s="211" t="s">
        <v>551</v>
      </c>
      <c r="K388" s="183"/>
      <c r="P388" s="172"/>
      <c r="Q388" s="172"/>
      <c r="R388" s="172"/>
      <c r="S388" s="172"/>
    </row>
    <row r="389" spans="2:19" s="182" customFormat="1" x14ac:dyDescent="0.2">
      <c r="B389" s="214">
        <v>7900</v>
      </c>
      <c r="C389" s="197" t="s">
        <v>92</v>
      </c>
      <c r="D389" s="189">
        <v>523</v>
      </c>
      <c r="E389" s="189" t="s">
        <v>441</v>
      </c>
      <c r="F389" s="196">
        <v>3713.3070000000007</v>
      </c>
      <c r="G389" s="213">
        <v>-0.78579280713574429</v>
      </c>
      <c r="H389" s="194">
        <v>383</v>
      </c>
      <c r="I389" s="212">
        <v>6</v>
      </c>
      <c r="J389" s="211" t="s">
        <v>91</v>
      </c>
      <c r="K389" s="183"/>
      <c r="P389" s="172"/>
      <c r="Q389" s="172"/>
      <c r="R389" s="172"/>
      <c r="S389" s="172"/>
    </row>
    <row r="390" spans="2:19" s="182" customFormat="1" x14ac:dyDescent="0.2">
      <c r="B390" s="238">
        <v>31</v>
      </c>
      <c r="C390" s="237" t="s">
        <v>630</v>
      </c>
      <c r="D390" s="189">
        <v>1</v>
      </c>
      <c r="E390" s="236" t="s">
        <v>18</v>
      </c>
      <c r="F390" s="235">
        <v>3970.9429999999998</v>
      </c>
      <c r="G390" s="234">
        <v>-0.78533298681891617</v>
      </c>
      <c r="H390" s="233">
        <v>384</v>
      </c>
      <c r="I390" s="232">
        <v>6</v>
      </c>
      <c r="J390" s="231" t="s">
        <v>629</v>
      </c>
      <c r="K390" s="183"/>
      <c r="P390" s="172"/>
      <c r="Q390" s="172"/>
      <c r="R390" s="172"/>
      <c r="S390" s="172"/>
    </row>
    <row r="391" spans="2:19" s="182" customFormat="1" x14ac:dyDescent="0.2">
      <c r="B391" s="214">
        <v>8000</v>
      </c>
      <c r="C391" s="197" t="s">
        <v>401</v>
      </c>
      <c r="D391" s="189">
        <v>4</v>
      </c>
      <c r="E391" s="189" t="s">
        <v>168</v>
      </c>
      <c r="F391" s="196">
        <v>3401.1920000000005</v>
      </c>
      <c r="G391" s="213">
        <v>-0.78395441792260045</v>
      </c>
      <c r="H391" s="194">
        <v>385</v>
      </c>
      <c r="I391" s="212">
        <v>6</v>
      </c>
      <c r="J391" s="211" t="s">
        <v>399</v>
      </c>
      <c r="K391" s="183"/>
      <c r="P391" s="172"/>
      <c r="Q391" s="172"/>
      <c r="R391" s="172"/>
      <c r="S391" s="172"/>
    </row>
    <row r="392" spans="2:19" s="182" customFormat="1" x14ac:dyDescent="0.2">
      <c r="B392" s="214">
        <v>2720</v>
      </c>
      <c r="C392" s="197" t="s">
        <v>679</v>
      </c>
      <c r="D392" s="189">
        <v>8</v>
      </c>
      <c r="E392" s="189" t="s">
        <v>678</v>
      </c>
      <c r="F392" s="196">
        <v>4535.8060000000032</v>
      </c>
      <c r="G392" s="213">
        <v>-0.78012435680572723</v>
      </c>
      <c r="H392" s="194">
        <v>386</v>
      </c>
      <c r="I392" s="212">
        <v>6</v>
      </c>
      <c r="J392" s="211" t="s">
        <v>677</v>
      </c>
      <c r="K392" s="183"/>
      <c r="P392" s="172"/>
      <c r="Q392" s="172"/>
      <c r="R392" s="172"/>
      <c r="S392" s="172"/>
    </row>
    <row r="393" spans="2:19" s="182" customFormat="1" x14ac:dyDescent="0.2">
      <c r="B393" s="214">
        <v>7000</v>
      </c>
      <c r="C393" s="197" t="s">
        <v>405</v>
      </c>
      <c r="D393" s="189">
        <v>41</v>
      </c>
      <c r="E393" s="189" t="s">
        <v>676</v>
      </c>
      <c r="F393" s="196">
        <v>4761.1139999999996</v>
      </c>
      <c r="G393" s="213">
        <v>-0.7779336615461917</v>
      </c>
      <c r="H393" s="194">
        <v>387</v>
      </c>
      <c r="I393" s="212">
        <v>6</v>
      </c>
      <c r="J393" s="211" t="s">
        <v>404</v>
      </c>
      <c r="K393" s="183"/>
      <c r="P393" s="172"/>
      <c r="Q393" s="172"/>
      <c r="R393" s="172"/>
      <c r="S393" s="172"/>
    </row>
    <row r="394" spans="2:19" s="182" customFormat="1" x14ac:dyDescent="0.2">
      <c r="B394" s="258">
        <v>6100</v>
      </c>
      <c r="C394" s="257" t="s">
        <v>459</v>
      </c>
      <c r="D394" s="220">
        <v>112</v>
      </c>
      <c r="E394" s="256" t="s">
        <v>675</v>
      </c>
      <c r="F394" s="255">
        <v>2510.5500000000002</v>
      </c>
      <c r="G394" s="254">
        <v>-0.77690777522598486</v>
      </c>
      <c r="H394" s="253">
        <v>388</v>
      </c>
      <c r="I394" s="252">
        <v>6</v>
      </c>
      <c r="J394" s="251" t="s">
        <v>458</v>
      </c>
      <c r="K394" s="183"/>
      <c r="P394" s="172"/>
      <c r="Q394" s="172"/>
      <c r="R394" s="172"/>
      <c r="S394" s="172"/>
    </row>
    <row r="395" spans="2:19" s="182" customFormat="1" x14ac:dyDescent="0.2">
      <c r="B395" s="214">
        <v>8300</v>
      </c>
      <c r="C395" s="197" t="s">
        <v>227</v>
      </c>
      <c r="D395" s="189">
        <v>512</v>
      </c>
      <c r="E395" s="189" t="s">
        <v>177</v>
      </c>
      <c r="F395" s="196">
        <v>3505.7940000000012</v>
      </c>
      <c r="G395" s="213">
        <v>-0.7700604899330159</v>
      </c>
      <c r="H395" s="194">
        <v>389</v>
      </c>
      <c r="I395" s="212">
        <v>7</v>
      </c>
      <c r="J395" s="211" t="s">
        <v>226</v>
      </c>
      <c r="K395" s="183"/>
      <c r="P395" s="172"/>
      <c r="Q395" s="172"/>
      <c r="R395" s="172"/>
      <c r="S395" s="172"/>
    </row>
    <row r="396" spans="2:19" s="182" customFormat="1" x14ac:dyDescent="0.2">
      <c r="B396" s="214">
        <v>3000</v>
      </c>
      <c r="C396" s="197" t="s">
        <v>39</v>
      </c>
      <c r="D396" s="189">
        <v>434</v>
      </c>
      <c r="E396" s="189" t="s">
        <v>328</v>
      </c>
      <c r="F396" s="196">
        <v>2859.445999999999</v>
      </c>
      <c r="G396" s="213">
        <v>-0.76755557977982902</v>
      </c>
      <c r="H396" s="194">
        <v>390</v>
      </c>
      <c r="I396" s="212">
        <v>7</v>
      </c>
      <c r="J396" s="211" t="s">
        <v>37</v>
      </c>
      <c r="K396" s="183"/>
      <c r="P396" s="172"/>
      <c r="Q396" s="172"/>
      <c r="R396" s="172"/>
      <c r="S396" s="172"/>
    </row>
    <row r="397" spans="2:19" s="182" customFormat="1" x14ac:dyDescent="0.2">
      <c r="B397" s="214">
        <v>8300</v>
      </c>
      <c r="C397" s="197" t="s">
        <v>227</v>
      </c>
      <c r="D397" s="189">
        <v>513</v>
      </c>
      <c r="E397" s="189" t="s">
        <v>128</v>
      </c>
      <c r="F397" s="196">
        <v>2975.2070000000003</v>
      </c>
      <c r="G397" s="213">
        <v>-0.76585610118066294</v>
      </c>
      <c r="H397" s="194">
        <v>391</v>
      </c>
      <c r="I397" s="212">
        <v>7</v>
      </c>
      <c r="J397" s="211" t="s">
        <v>226</v>
      </c>
      <c r="K397" s="183"/>
      <c r="P397" s="172"/>
      <c r="Q397" s="172"/>
      <c r="R397" s="172"/>
      <c r="S397" s="172"/>
    </row>
    <row r="398" spans="2:19" s="182" customFormat="1" x14ac:dyDescent="0.2">
      <c r="B398" s="238">
        <v>31</v>
      </c>
      <c r="C398" s="237" t="s">
        <v>630</v>
      </c>
      <c r="D398" s="189">
        <v>3</v>
      </c>
      <c r="E398" s="236" t="s">
        <v>87</v>
      </c>
      <c r="F398" s="235">
        <v>3145.8029999999985</v>
      </c>
      <c r="G398" s="234">
        <v>-0.7652261322360393</v>
      </c>
      <c r="H398" s="233">
        <v>392</v>
      </c>
      <c r="I398" s="232">
        <v>7</v>
      </c>
      <c r="J398" s="231" t="s">
        <v>629</v>
      </c>
      <c r="K398" s="183"/>
      <c r="P398" s="172"/>
      <c r="Q398" s="172"/>
      <c r="R398" s="172"/>
      <c r="S398" s="172"/>
    </row>
    <row r="399" spans="2:19" s="182" customFormat="1" x14ac:dyDescent="0.2">
      <c r="B399" s="214">
        <v>6600</v>
      </c>
      <c r="C399" s="197" t="s">
        <v>298</v>
      </c>
      <c r="D399" s="189">
        <v>621</v>
      </c>
      <c r="E399" s="189" t="s">
        <v>475</v>
      </c>
      <c r="F399" s="196">
        <v>4984.4730000000009</v>
      </c>
      <c r="G399" s="213">
        <v>-0.76105508082594442</v>
      </c>
      <c r="H399" s="194">
        <v>393</v>
      </c>
      <c r="I399" s="212">
        <v>7</v>
      </c>
      <c r="J399" s="211" t="s">
        <v>296</v>
      </c>
      <c r="K399" s="183"/>
      <c r="P399" s="172"/>
      <c r="Q399" s="172"/>
      <c r="R399" s="172"/>
      <c r="S399" s="172"/>
    </row>
    <row r="400" spans="2:19" s="182" customFormat="1" x14ac:dyDescent="0.2">
      <c r="B400" s="238">
        <v>1020</v>
      </c>
      <c r="C400" s="237" t="s">
        <v>500</v>
      </c>
      <c r="D400" s="189">
        <v>2</v>
      </c>
      <c r="E400" s="236" t="s">
        <v>71</v>
      </c>
      <c r="F400" s="235">
        <v>5170.2540000000035</v>
      </c>
      <c r="G400" s="234">
        <v>-0.75960545748466346</v>
      </c>
      <c r="H400" s="233">
        <v>394</v>
      </c>
      <c r="I400" s="232">
        <v>7</v>
      </c>
      <c r="J400" s="231" t="s">
        <v>499</v>
      </c>
      <c r="K400" s="183"/>
      <c r="P400" s="172"/>
      <c r="Q400" s="172"/>
      <c r="R400" s="172"/>
      <c r="S400" s="172"/>
    </row>
    <row r="401" spans="2:19" s="182" customFormat="1" x14ac:dyDescent="0.2">
      <c r="B401" s="214">
        <v>8800</v>
      </c>
      <c r="C401" s="197" t="s">
        <v>634</v>
      </c>
      <c r="D401" s="189">
        <v>9</v>
      </c>
      <c r="E401" s="189" t="s">
        <v>674</v>
      </c>
      <c r="F401" s="196">
        <v>5397.0590000000029</v>
      </c>
      <c r="G401" s="213">
        <v>-0.75869825170345451</v>
      </c>
      <c r="H401" s="194">
        <v>395</v>
      </c>
      <c r="I401" s="212">
        <v>7</v>
      </c>
      <c r="J401" s="211" t="s">
        <v>633</v>
      </c>
      <c r="K401" s="183"/>
      <c r="P401" s="172"/>
      <c r="Q401" s="172"/>
      <c r="R401" s="172"/>
      <c r="S401" s="172"/>
    </row>
    <row r="402" spans="2:19" s="182" customFormat="1" x14ac:dyDescent="0.2">
      <c r="B402" s="214">
        <v>542</v>
      </c>
      <c r="C402" s="197" t="s">
        <v>673</v>
      </c>
      <c r="D402" s="189">
        <v>2</v>
      </c>
      <c r="E402" s="189" t="s">
        <v>84</v>
      </c>
      <c r="F402" s="196">
        <v>3202.905999999999</v>
      </c>
      <c r="G402" s="213">
        <v>-0.75863849747133782</v>
      </c>
      <c r="H402" s="194">
        <v>396</v>
      </c>
      <c r="I402" s="212">
        <v>7</v>
      </c>
      <c r="J402" s="211" t="s">
        <v>672</v>
      </c>
      <c r="K402" s="183"/>
      <c r="P402" s="172"/>
      <c r="Q402" s="172"/>
      <c r="R402" s="172"/>
      <c r="S402" s="172"/>
    </row>
    <row r="403" spans="2:19" s="182" customFormat="1" x14ac:dyDescent="0.2">
      <c r="B403" s="214">
        <v>3000</v>
      </c>
      <c r="C403" s="197" t="s">
        <v>39</v>
      </c>
      <c r="D403" s="189">
        <v>116</v>
      </c>
      <c r="E403" s="189" t="s">
        <v>331</v>
      </c>
      <c r="F403" s="196">
        <v>3951.5990000000011</v>
      </c>
      <c r="G403" s="213">
        <v>-0.75323611517524436</v>
      </c>
      <c r="H403" s="194">
        <v>397</v>
      </c>
      <c r="I403" s="212">
        <v>7</v>
      </c>
      <c r="J403" s="211" t="s">
        <v>37</v>
      </c>
      <c r="K403" s="183"/>
      <c r="P403" s="172"/>
      <c r="Q403" s="172"/>
      <c r="R403" s="172"/>
      <c r="S403" s="172"/>
    </row>
    <row r="404" spans="2:19" s="182" customFormat="1" x14ac:dyDescent="0.2">
      <c r="B404" s="214">
        <v>2200</v>
      </c>
      <c r="C404" s="197" t="s">
        <v>520</v>
      </c>
      <c r="D404" s="189">
        <v>10</v>
      </c>
      <c r="E404" s="189" t="s">
        <v>258</v>
      </c>
      <c r="F404" s="196">
        <v>2153.17</v>
      </c>
      <c r="G404" s="213">
        <v>-0.74737182875637842</v>
      </c>
      <c r="H404" s="194">
        <v>398</v>
      </c>
      <c r="I404" s="212">
        <v>7</v>
      </c>
      <c r="J404" s="211" t="s">
        <v>519</v>
      </c>
      <c r="K404" s="183"/>
      <c r="P404" s="172"/>
      <c r="Q404" s="172"/>
      <c r="R404" s="172"/>
      <c r="S404" s="172"/>
    </row>
    <row r="405" spans="2:19" s="182" customFormat="1" x14ac:dyDescent="0.2">
      <c r="B405" s="214">
        <v>874</v>
      </c>
      <c r="C405" s="197" t="s">
        <v>493</v>
      </c>
      <c r="D405" s="189">
        <v>2</v>
      </c>
      <c r="E405" s="189" t="s">
        <v>84</v>
      </c>
      <c r="F405" s="196">
        <v>3178.8950000000004</v>
      </c>
      <c r="G405" s="213">
        <v>-0.74385599591621598</v>
      </c>
      <c r="H405" s="194">
        <v>399</v>
      </c>
      <c r="I405" s="212">
        <v>7</v>
      </c>
      <c r="J405" s="211" t="s">
        <v>491</v>
      </c>
      <c r="K405" s="183"/>
      <c r="P405" s="172"/>
      <c r="Q405" s="172"/>
      <c r="R405" s="172"/>
      <c r="S405" s="172"/>
    </row>
    <row r="406" spans="2:19" s="182" customFormat="1" x14ac:dyDescent="0.2">
      <c r="B406" s="214">
        <v>2100</v>
      </c>
      <c r="C406" s="197" t="s">
        <v>545</v>
      </c>
      <c r="D406" s="189">
        <v>3</v>
      </c>
      <c r="E406" s="189" t="s">
        <v>87</v>
      </c>
      <c r="F406" s="196">
        <v>4114.8180000000002</v>
      </c>
      <c r="G406" s="213">
        <v>-0.74281852501397427</v>
      </c>
      <c r="H406" s="194">
        <v>400</v>
      </c>
      <c r="I406" s="212">
        <v>7</v>
      </c>
      <c r="J406" s="211" t="s">
        <v>543</v>
      </c>
      <c r="K406" s="183"/>
      <c r="P406" s="172"/>
      <c r="Q406" s="172"/>
      <c r="R406" s="172"/>
      <c r="S406" s="172"/>
    </row>
    <row r="407" spans="2:19" s="182" customFormat="1" x14ac:dyDescent="0.2">
      <c r="B407" s="214">
        <v>6700</v>
      </c>
      <c r="C407" s="197" t="s">
        <v>564</v>
      </c>
      <c r="D407" s="189">
        <v>14</v>
      </c>
      <c r="E407" s="189" t="s">
        <v>671</v>
      </c>
      <c r="F407" s="196">
        <v>2222.6419999999998</v>
      </c>
      <c r="G407" s="213">
        <v>-0.74277251612592943</v>
      </c>
      <c r="H407" s="194">
        <v>401</v>
      </c>
      <c r="I407" s="212">
        <v>7</v>
      </c>
      <c r="J407" s="211" t="s">
        <v>563</v>
      </c>
      <c r="K407" s="183"/>
      <c r="P407" s="172"/>
      <c r="Q407" s="172"/>
      <c r="R407" s="172"/>
      <c r="S407" s="172"/>
    </row>
    <row r="408" spans="2:19" s="182" customFormat="1" x14ac:dyDescent="0.2">
      <c r="B408" s="214">
        <v>2630</v>
      </c>
      <c r="C408" s="197" t="s">
        <v>503</v>
      </c>
      <c r="D408" s="189">
        <v>24</v>
      </c>
      <c r="E408" s="189" t="s">
        <v>86</v>
      </c>
      <c r="F408" s="196">
        <v>4654.3089999999984</v>
      </c>
      <c r="G408" s="213">
        <v>-0.74048025336254741</v>
      </c>
      <c r="H408" s="194">
        <v>402</v>
      </c>
      <c r="I408" s="212">
        <v>7</v>
      </c>
      <c r="J408" s="211" t="s">
        <v>502</v>
      </c>
      <c r="K408" s="183"/>
      <c r="P408" s="172"/>
      <c r="Q408" s="172"/>
      <c r="R408" s="172"/>
      <c r="S408" s="172"/>
    </row>
    <row r="409" spans="2:19" s="182" customFormat="1" x14ac:dyDescent="0.2">
      <c r="B409" s="238">
        <v>6000</v>
      </c>
      <c r="C409" s="240" t="s">
        <v>670</v>
      </c>
      <c r="D409" s="189">
        <v>3</v>
      </c>
      <c r="E409" s="236" t="s">
        <v>87</v>
      </c>
      <c r="F409" s="235">
        <v>4638.5990000000002</v>
      </c>
      <c r="G409" s="234">
        <v>-0.73925348804611135</v>
      </c>
      <c r="H409" s="233">
        <v>403</v>
      </c>
      <c r="I409" s="232">
        <v>7</v>
      </c>
      <c r="J409" s="231" t="s">
        <v>669</v>
      </c>
      <c r="K409" s="183"/>
      <c r="P409" s="172"/>
      <c r="Q409" s="172"/>
      <c r="R409" s="172"/>
      <c r="S409" s="172"/>
    </row>
    <row r="410" spans="2:19" s="182" customFormat="1" x14ac:dyDescent="0.2">
      <c r="B410" s="238">
        <v>7100</v>
      </c>
      <c r="C410" s="237" t="s">
        <v>335</v>
      </c>
      <c r="D410" s="189">
        <v>226</v>
      </c>
      <c r="E410" s="236" t="s">
        <v>477</v>
      </c>
      <c r="F410" s="235">
        <v>3557.9429999999984</v>
      </c>
      <c r="G410" s="234">
        <v>-0.7324785129200051</v>
      </c>
      <c r="H410" s="233">
        <v>404</v>
      </c>
      <c r="I410" s="232">
        <v>7</v>
      </c>
      <c r="J410" s="231" t="s">
        <v>334</v>
      </c>
      <c r="K410" s="183"/>
      <c r="P410" s="172"/>
      <c r="Q410" s="172"/>
      <c r="R410" s="172"/>
      <c r="S410" s="172"/>
    </row>
    <row r="411" spans="2:19" s="182" customFormat="1" x14ac:dyDescent="0.2">
      <c r="B411" s="214">
        <v>1031</v>
      </c>
      <c r="C411" s="197" t="s">
        <v>548</v>
      </c>
      <c r="D411" s="189">
        <v>2</v>
      </c>
      <c r="E411" s="189" t="s">
        <v>84</v>
      </c>
      <c r="F411" s="196">
        <v>3894.85</v>
      </c>
      <c r="G411" s="213">
        <v>-0.72833423081245419</v>
      </c>
      <c r="H411" s="194">
        <v>405</v>
      </c>
      <c r="I411" s="212">
        <v>7</v>
      </c>
      <c r="J411" s="211" t="s">
        <v>547</v>
      </c>
      <c r="K411" s="183"/>
      <c r="P411" s="172"/>
      <c r="Q411" s="172"/>
      <c r="R411" s="172"/>
      <c r="S411" s="172"/>
    </row>
    <row r="412" spans="2:19" s="182" customFormat="1" x14ac:dyDescent="0.2">
      <c r="B412" s="214">
        <v>5000</v>
      </c>
      <c r="C412" s="197" t="s">
        <v>25</v>
      </c>
      <c r="D412" s="189">
        <v>824</v>
      </c>
      <c r="E412" s="189" t="s">
        <v>668</v>
      </c>
      <c r="F412" s="196">
        <v>2517.2319999999991</v>
      </c>
      <c r="G412" s="213">
        <v>-0.72722788997930843</v>
      </c>
      <c r="H412" s="194">
        <v>406</v>
      </c>
      <c r="I412" s="212">
        <v>7</v>
      </c>
      <c r="J412" s="211" t="s">
        <v>23</v>
      </c>
      <c r="K412" s="183"/>
      <c r="P412" s="172"/>
      <c r="Q412" s="172"/>
      <c r="R412" s="172"/>
      <c r="S412" s="172"/>
    </row>
    <row r="413" spans="2:19" s="182" customFormat="1" x14ac:dyDescent="0.2">
      <c r="B413" s="214">
        <v>6100</v>
      </c>
      <c r="C413" s="197" t="s">
        <v>459</v>
      </c>
      <c r="D413" s="189">
        <v>122</v>
      </c>
      <c r="E413" s="189" t="s">
        <v>69</v>
      </c>
      <c r="F413" s="196">
        <v>4150.4240000000009</v>
      </c>
      <c r="G413" s="213">
        <v>-0.72380653333508171</v>
      </c>
      <c r="H413" s="194">
        <v>407</v>
      </c>
      <c r="I413" s="212">
        <v>7</v>
      </c>
      <c r="J413" s="211" t="s">
        <v>458</v>
      </c>
      <c r="K413" s="183"/>
      <c r="P413" s="172"/>
      <c r="Q413" s="172"/>
      <c r="R413" s="172"/>
      <c r="S413" s="172"/>
    </row>
    <row r="414" spans="2:19" s="182" customFormat="1" x14ac:dyDescent="0.2">
      <c r="B414" s="214">
        <v>1137</v>
      </c>
      <c r="C414" s="197" t="s">
        <v>667</v>
      </c>
      <c r="D414" s="189">
        <v>1</v>
      </c>
      <c r="E414" s="189" t="s">
        <v>18</v>
      </c>
      <c r="F414" s="196">
        <v>2241.1419999999998</v>
      </c>
      <c r="G414" s="213">
        <v>-0.72284189487917661</v>
      </c>
      <c r="H414" s="194">
        <v>408</v>
      </c>
      <c r="I414" s="212">
        <v>7</v>
      </c>
      <c r="J414" s="211" t="s">
        <v>666</v>
      </c>
      <c r="K414" s="183"/>
      <c r="P414" s="172"/>
      <c r="Q414" s="172"/>
      <c r="R414" s="172"/>
      <c r="S414" s="172"/>
    </row>
    <row r="415" spans="2:19" s="182" customFormat="1" x14ac:dyDescent="0.2">
      <c r="B415" s="238">
        <v>31</v>
      </c>
      <c r="C415" s="237" t="s">
        <v>630</v>
      </c>
      <c r="D415" s="189">
        <v>4</v>
      </c>
      <c r="E415" s="236" t="s">
        <v>168</v>
      </c>
      <c r="F415" s="235">
        <v>2582.3890000000006</v>
      </c>
      <c r="G415" s="234">
        <v>-0.72225231251722943</v>
      </c>
      <c r="H415" s="233">
        <v>409</v>
      </c>
      <c r="I415" s="232">
        <v>7</v>
      </c>
      <c r="J415" s="231" t="s">
        <v>629</v>
      </c>
      <c r="K415" s="183"/>
      <c r="P415" s="172"/>
      <c r="Q415" s="172"/>
      <c r="R415" s="172"/>
      <c r="S415" s="172"/>
    </row>
    <row r="416" spans="2:19" s="182" customFormat="1" x14ac:dyDescent="0.2">
      <c r="B416" s="214">
        <v>7200</v>
      </c>
      <c r="C416" s="197" t="s">
        <v>140</v>
      </c>
      <c r="D416" s="189">
        <v>1</v>
      </c>
      <c r="E416" s="189" t="s">
        <v>18</v>
      </c>
      <c r="F416" s="196">
        <v>3494.4309999999996</v>
      </c>
      <c r="G416" s="213">
        <v>-0.72174749341640621</v>
      </c>
      <c r="H416" s="194">
        <v>410</v>
      </c>
      <c r="I416" s="212">
        <v>7</v>
      </c>
      <c r="J416" s="211" t="s">
        <v>138</v>
      </c>
      <c r="K416" s="183"/>
      <c r="P416" s="172"/>
      <c r="Q416" s="172"/>
      <c r="R416" s="172"/>
      <c r="S416" s="172"/>
    </row>
    <row r="417" spans="2:19" s="182" customFormat="1" x14ac:dyDescent="0.2">
      <c r="B417" s="214">
        <v>2100</v>
      </c>
      <c r="C417" s="197" t="s">
        <v>545</v>
      </c>
      <c r="D417" s="189">
        <v>7</v>
      </c>
      <c r="E417" s="189" t="s">
        <v>156</v>
      </c>
      <c r="F417" s="196">
        <v>2352.4559999999992</v>
      </c>
      <c r="G417" s="213">
        <v>-0.72118269126900802</v>
      </c>
      <c r="H417" s="194">
        <v>411</v>
      </c>
      <c r="I417" s="212">
        <v>7</v>
      </c>
      <c r="J417" s="211" t="s">
        <v>543</v>
      </c>
      <c r="K417" s="183"/>
      <c r="P417" s="172"/>
      <c r="Q417" s="172"/>
      <c r="R417" s="172"/>
      <c r="S417" s="172"/>
    </row>
    <row r="418" spans="2:19" s="182" customFormat="1" x14ac:dyDescent="0.2">
      <c r="B418" s="238">
        <v>7100</v>
      </c>
      <c r="C418" s="237" t="s">
        <v>335</v>
      </c>
      <c r="D418" s="189">
        <v>322</v>
      </c>
      <c r="E418" s="236" t="s">
        <v>367</v>
      </c>
      <c r="F418" s="235">
        <v>4099.5369999999994</v>
      </c>
      <c r="G418" s="234">
        <v>-0.71856520949283353</v>
      </c>
      <c r="H418" s="233">
        <v>412</v>
      </c>
      <c r="I418" s="232">
        <v>7</v>
      </c>
      <c r="J418" s="231" t="s">
        <v>334</v>
      </c>
      <c r="K418" s="183"/>
      <c r="P418" s="172"/>
      <c r="Q418" s="172"/>
      <c r="R418" s="172"/>
      <c r="S418" s="172"/>
    </row>
    <row r="419" spans="2:19" s="182" customFormat="1" x14ac:dyDescent="0.2">
      <c r="B419" s="214">
        <v>4000</v>
      </c>
      <c r="C419" s="197" t="s">
        <v>22</v>
      </c>
      <c r="D419" s="189">
        <v>632</v>
      </c>
      <c r="E419" s="189" t="s">
        <v>606</v>
      </c>
      <c r="F419" s="196">
        <v>2573.9730000000004</v>
      </c>
      <c r="G419" s="213">
        <v>-0.71683177253634989</v>
      </c>
      <c r="H419" s="194">
        <v>413</v>
      </c>
      <c r="I419" s="212">
        <v>7</v>
      </c>
      <c r="J419" s="211" t="s">
        <v>20</v>
      </c>
      <c r="K419" s="183"/>
      <c r="P419" s="172"/>
      <c r="Q419" s="172"/>
      <c r="R419" s="172"/>
      <c r="S419" s="172"/>
    </row>
    <row r="420" spans="2:19" s="182" customFormat="1" x14ac:dyDescent="0.2">
      <c r="B420" s="238">
        <v>1020</v>
      </c>
      <c r="C420" s="239" t="s">
        <v>500</v>
      </c>
      <c r="D420" s="189">
        <v>3</v>
      </c>
      <c r="E420" s="236" t="s">
        <v>87</v>
      </c>
      <c r="F420" s="235">
        <v>4726.3190000000031</v>
      </c>
      <c r="G420" s="234">
        <v>-0.71439460281486744</v>
      </c>
      <c r="H420" s="233">
        <v>414</v>
      </c>
      <c r="I420" s="232">
        <v>7</v>
      </c>
      <c r="J420" s="231" t="s">
        <v>499</v>
      </c>
      <c r="K420" s="183"/>
      <c r="P420" s="172"/>
      <c r="Q420" s="172"/>
      <c r="R420" s="172"/>
      <c r="S420" s="172"/>
    </row>
    <row r="421" spans="2:19" s="182" customFormat="1" x14ac:dyDescent="0.2">
      <c r="B421" s="238">
        <v>7100</v>
      </c>
      <c r="C421" s="237" t="s">
        <v>335</v>
      </c>
      <c r="D421" s="189">
        <v>313</v>
      </c>
      <c r="E421" s="236" t="s">
        <v>252</v>
      </c>
      <c r="F421" s="235">
        <v>4300.1540000000023</v>
      </c>
      <c r="G421" s="234">
        <v>-0.7143760437224288</v>
      </c>
      <c r="H421" s="233">
        <v>415</v>
      </c>
      <c r="I421" s="232">
        <v>7</v>
      </c>
      <c r="J421" s="231" t="s">
        <v>334</v>
      </c>
      <c r="K421" s="183"/>
      <c r="P421" s="172"/>
      <c r="Q421" s="172"/>
      <c r="R421" s="172"/>
      <c r="S421" s="172"/>
    </row>
    <row r="422" spans="2:19" s="182" customFormat="1" x14ac:dyDescent="0.2">
      <c r="B422" s="238">
        <v>6100</v>
      </c>
      <c r="C422" s="237" t="s">
        <v>459</v>
      </c>
      <c r="D422" s="189">
        <v>311</v>
      </c>
      <c r="E422" s="236" t="s">
        <v>338</v>
      </c>
      <c r="F422" s="235">
        <v>5259.1040000000003</v>
      </c>
      <c r="G422" s="234">
        <v>-0.71298055421654027</v>
      </c>
      <c r="H422" s="233">
        <v>416</v>
      </c>
      <c r="I422" s="232">
        <v>7</v>
      </c>
      <c r="J422" s="231" t="s">
        <v>458</v>
      </c>
      <c r="K422" s="183"/>
      <c r="P422" s="172"/>
      <c r="Q422" s="172"/>
      <c r="R422" s="172"/>
      <c r="S422" s="172"/>
    </row>
    <row r="423" spans="2:19" s="182" customFormat="1" x14ac:dyDescent="0.2">
      <c r="B423" s="214">
        <v>5000</v>
      </c>
      <c r="C423" s="197" t="s">
        <v>25</v>
      </c>
      <c r="D423" s="189">
        <v>933</v>
      </c>
      <c r="E423" s="189" t="s">
        <v>73</v>
      </c>
      <c r="F423" s="196">
        <v>3607.3019999999992</v>
      </c>
      <c r="G423" s="213">
        <v>-0.71186263803883953</v>
      </c>
      <c r="H423" s="194">
        <v>417</v>
      </c>
      <c r="I423" s="212">
        <v>7</v>
      </c>
      <c r="J423" s="211" t="s">
        <v>23</v>
      </c>
      <c r="K423" s="183"/>
      <c r="P423" s="172"/>
      <c r="Q423" s="172"/>
      <c r="R423" s="172"/>
      <c r="S423" s="172"/>
    </row>
    <row r="424" spans="2:19" s="182" customFormat="1" x14ac:dyDescent="0.2">
      <c r="B424" s="238">
        <v>70</v>
      </c>
      <c r="C424" s="237" t="s">
        <v>308</v>
      </c>
      <c r="D424" s="189">
        <v>131</v>
      </c>
      <c r="E424" s="236" t="s">
        <v>34</v>
      </c>
      <c r="F424" s="235">
        <v>2351.123000000001</v>
      </c>
      <c r="G424" s="234">
        <v>-0.70837739165088442</v>
      </c>
      <c r="H424" s="233">
        <v>418</v>
      </c>
      <c r="I424" s="232">
        <v>7</v>
      </c>
      <c r="J424" s="231" t="s">
        <v>307</v>
      </c>
      <c r="K424" s="183"/>
      <c r="P424" s="172"/>
      <c r="Q424" s="172"/>
      <c r="R424" s="172"/>
      <c r="S424" s="172"/>
    </row>
    <row r="425" spans="2:19" s="182" customFormat="1" x14ac:dyDescent="0.2">
      <c r="B425" s="214">
        <v>5000</v>
      </c>
      <c r="C425" s="197" t="s">
        <v>25</v>
      </c>
      <c r="D425" s="189">
        <v>833</v>
      </c>
      <c r="E425" s="189" t="s">
        <v>665</v>
      </c>
      <c r="F425" s="196">
        <v>7228.4559999999965</v>
      </c>
      <c r="G425" s="213">
        <v>-0.70727322831836614</v>
      </c>
      <c r="H425" s="194">
        <v>419</v>
      </c>
      <c r="I425" s="212">
        <v>7</v>
      </c>
      <c r="J425" s="211" t="s">
        <v>23</v>
      </c>
      <c r="K425" s="183"/>
      <c r="P425" s="172"/>
      <c r="Q425" s="172"/>
      <c r="R425" s="172"/>
      <c r="S425" s="172"/>
    </row>
    <row r="426" spans="2:19" s="182" customFormat="1" x14ac:dyDescent="0.2">
      <c r="B426" s="214">
        <v>7300</v>
      </c>
      <c r="C426" s="197" t="s">
        <v>420</v>
      </c>
      <c r="D426" s="189">
        <v>32</v>
      </c>
      <c r="E426" s="189" t="s">
        <v>95</v>
      </c>
      <c r="F426" s="196">
        <v>5342.889000000001</v>
      </c>
      <c r="G426" s="213">
        <v>-0.70711734169092766</v>
      </c>
      <c r="H426" s="194">
        <v>420</v>
      </c>
      <c r="I426" s="212">
        <v>7</v>
      </c>
      <c r="J426" s="211" t="s">
        <v>419</v>
      </c>
      <c r="K426" s="183"/>
      <c r="P426" s="172"/>
      <c r="Q426" s="172"/>
      <c r="R426" s="172"/>
      <c r="S426" s="172"/>
    </row>
    <row r="427" spans="2:19" s="182" customFormat="1" x14ac:dyDescent="0.2">
      <c r="B427" s="238">
        <v>7100</v>
      </c>
      <c r="C427" s="237" t="s">
        <v>335</v>
      </c>
      <c r="D427" s="189">
        <v>316</v>
      </c>
      <c r="E427" s="236" t="s">
        <v>408</v>
      </c>
      <c r="F427" s="235">
        <v>4179.1360000000004</v>
      </c>
      <c r="G427" s="234">
        <v>-0.70582943398583498</v>
      </c>
      <c r="H427" s="233">
        <v>421</v>
      </c>
      <c r="I427" s="232">
        <v>7</v>
      </c>
      <c r="J427" s="231" t="s">
        <v>334</v>
      </c>
      <c r="K427" s="183"/>
      <c r="P427" s="172"/>
      <c r="Q427" s="172"/>
      <c r="R427" s="172"/>
      <c r="S427" s="172"/>
    </row>
    <row r="428" spans="2:19" s="182" customFormat="1" x14ac:dyDescent="0.2">
      <c r="B428" s="214">
        <v>8800</v>
      </c>
      <c r="C428" s="197" t="s">
        <v>634</v>
      </c>
      <c r="D428" s="189">
        <v>6</v>
      </c>
      <c r="E428" s="189" t="s">
        <v>139</v>
      </c>
      <c r="F428" s="196">
        <v>2223.090999999999</v>
      </c>
      <c r="G428" s="213">
        <v>-0.70449310082170946</v>
      </c>
      <c r="H428" s="194">
        <v>422</v>
      </c>
      <c r="I428" s="212">
        <v>7</v>
      </c>
      <c r="J428" s="211" t="s">
        <v>633</v>
      </c>
      <c r="K428" s="183"/>
      <c r="P428" s="172"/>
      <c r="Q428" s="172"/>
      <c r="R428" s="172"/>
      <c r="S428" s="172"/>
    </row>
    <row r="429" spans="2:19" s="182" customFormat="1" x14ac:dyDescent="0.2">
      <c r="B429" s="214">
        <v>9100</v>
      </c>
      <c r="C429" s="197" t="s">
        <v>337</v>
      </c>
      <c r="D429" s="189">
        <v>21</v>
      </c>
      <c r="E429" s="189" t="s">
        <v>579</v>
      </c>
      <c r="F429" s="196">
        <v>6398.1660000000002</v>
      </c>
      <c r="G429" s="213">
        <v>-0.70056329256355265</v>
      </c>
      <c r="H429" s="194">
        <v>423</v>
      </c>
      <c r="I429" s="212">
        <v>7</v>
      </c>
      <c r="J429" s="211" t="s">
        <v>336</v>
      </c>
      <c r="K429" s="183"/>
      <c r="P429" s="172"/>
      <c r="Q429" s="172"/>
      <c r="R429" s="172"/>
      <c r="S429" s="172"/>
    </row>
    <row r="430" spans="2:19" s="182" customFormat="1" x14ac:dyDescent="0.2">
      <c r="B430" s="238">
        <v>70</v>
      </c>
      <c r="C430" s="237" t="s">
        <v>308</v>
      </c>
      <c r="D430" s="189">
        <v>222</v>
      </c>
      <c r="E430" s="236" t="s">
        <v>324</v>
      </c>
      <c r="F430" s="235">
        <v>3815.0470000000014</v>
      </c>
      <c r="G430" s="234">
        <v>-0.69670145346328638</v>
      </c>
      <c r="H430" s="233">
        <v>424</v>
      </c>
      <c r="I430" s="232">
        <v>7</v>
      </c>
      <c r="J430" s="231" t="s">
        <v>307</v>
      </c>
      <c r="K430" s="183"/>
      <c r="P430" s="172"/>
      <c r="Q430" s="172"/>
      <c r="R430" s="172"/>
      <c r="S430" s="172"/>
    </row>
    <row r="431" spans="2:19" s="182" customFormat="1" x14ac:dyDescent="0.2">
      <c r="B431" s="214">
        <v>1034</v>
      </c>
      <c r="C431" s="197" t="s">
        <v>595</v>
      </c>
      <c r="D431" s="189">
        <v>3</v>
      </c>
      <c r="E431" s="189" t="s">
        <v>87</v>
      </c>
      <c r="F431" s="196">
        <v>3064.7</v>
      </c>
      <c r="G431" s="213">
        <v>-0.69286250105085234</v>
      </c>
      <c r="H431" s="194">
        <v>425</v>
      </c>
      <c r="I431" s="212">
        <v>7</v>
      </c>
      <c r="J431" s="211" t="s">
        <v>594</v>
      </c>
      <c r="K431" s="183"/>
      <c r="P431" s="172"/>
      <c r="Q431" s="172"/>
      <c r="R431" s="172"/>
      <c r="S431" s="172"/>
    </row>
    <row r="432" spans="2:19" s="182" customFormat="1" x14ac:dyDescent="0.2">
      <c r="B432" s="214">
        <v>494</v>
      </c>
      <c r="C432" s="197" t="s">
        <v>664</v>
      </c>
      <c r="D432" s="189">
        <v>4</v>
      </c>
      <c r="E432" s="189" t="s">
        <v>168</v>
      </c>
      <c r="F432" s="196">
        <v>3932.6340000000018</v>
      </c>
      <c r="G432" s="213">
        <v>-0.69193222994847725</v>
      </c>
      <c r="H432" s="194">
        <v>426</v>
      </c>
      <c r="I432" s="212">
        <v>7</v>
      </c>
      <c r="J432" s="211" t="s">
        <v>663</v>
      </c>
      <c r="K432" s="183"/>
      <c r="P432" s="172"/>
      <c r="Q432" s="172"/>
      <c r="R432" s="172"/>
      <c r="S432" s="172"/>
    </row>
    <row r="433" spans="2:19" s="182" customFormat="1" x14ac:dyDescent="0.2">
      <c r="B433" s="214">
        <v>4000</v>
      </c>
      <c r="C433" s="197" t="s">
        <v>22</v>
      </c>
      <c r="D433" s="189">
        <v>631</v>
      </c>
      <c r="E433" s="189" t="s">
        <v>534</v>
      </c>
      <c r="F433" s="196">
        <v>3750.3220000000001</v>
      </c>
      <c r="G433" s="213">
        <v>-0.69089776542003833</v>
      </c>
      <c r="H433" s="194">
        <v>427</v>
      </c>
      <c r="I433" s="212">
        <v>7</v>
      </c>
      <c r="J433" s="211" t="s">
        <v>20</v>
      </c>
      <c r="K433" s="183"/>
      <c r="P433" s="172"/>
      <c r="Q433" s="172"/>
      <c r="R433" s="172"/>
      <c r="S433" s="172"/>
    </row>
    <row r="434" spans="2:19" s="182" customFormat="1" x14ac:dyDescent="0.2">
      <c r="B434" s="214">
        <v>8500</v>
      </c>
      <c r="C434" s="197" t="s">
        <v>511</v>
      </c>
      <c r="D434" s="189">
        <v>43</v>
      </c>
      <c r="E434" s="189" t="s">
        <v>76</v>
      </c>
      <c r="F434" s="196">
        <v>4702.3140000000003</v>
      </c>
      <c r="G434" s="213">
        <v>-0.68586730595851431</v>
      </c>
      <c r="H434" s="194">
        <v>428</v>
      </c>
      <c r="I434" s="212">
        <v>7</v>
      </c>
      <c r="J434" s="211" t="s">
        <v>510</v>
      </c>
      <c r="K434" s="183"/>
      <c r="P434" s="172"/>
      <c r="Q434" s="172"/>
      <c r="R434" s="172"/>
      <c r="S434" s="172"/>
    </row>
    <row r="435" spans="2:19" s="182" customFormat="1" x14ac:dyDescent="0.2">
      <c r="B435" s="214">
        <v>1063</v>
      </c>
      <c r="C435" s="197" t="s">
        <v>451</v>
      </c>
      <c r="D435" s="189">
        <v>5</v>
      </c>
      <c r="E435" s="189" t="s">
        <v>99</v>
      </c>
      <c r="F435" s="196">
        <v>4353.530999999999</v>
      </c>
      <c r="G435" s="213">
        <v>-0.68306366208520264</v>
      </c>
      <c r="H435" s="194">
        <v>429</v>
      </c>
      <c r="I435" s="212">
        <v>7</v>
      </c>
      <c r="J435" s="211" t="s">
        <v>450</v>
      </c>
      <c r="K435" s="183"/>
      <c r="P435" s="172"/>
      <c r="Q435" s="172"/>
      <c r="R435" s="172"/>
      <c r="S435" s="172"/>
    </row>
    <row r="436" spans="2:19" s="182" customFormat="1" x14ac:dyDescent="0.2">
      <c r="B436" s="214">
        <v>5000</v>
      </c>
      <c r="C436" s="197" t="s">
        <v>25</v>
      </c>
      <c r="D436" s="189">
        <v>931</v>
      </c>
      <c r="E436" s="189" t="s">
        <v>662</v>
      </c>
      <c r="F436" s="196">
        <v>2767.8769999999986</v>
      </c>
      <c r="G436" s="213">
        <v>-0.68220195818151108</v>
      </c>
      <c r="H436" s="194">
        <v>430</v>
      </c>
      <c r="I436" s="212">
        <v>7</v>
      </c>
      <c r="J436" s="211" t="s">
        <v>23</v>
      </c>
      <c r="K436" s="183"/>
      <c r="P436" s="172"/>
      <c r="Q436" s="172"/>
      <c r="R436" s="172"/>
      <c r="S436" s="172"/>
    </row>
    <row r="437" spans="2:19" s="182" customFormat="1" x14ac:dyDescent="0.2">
      <c r="B437" s="214">
        <v>6500</v>
      </c>
      <c r="C437" s="197" t="s">
        <v>277</v>
      </c>
      <c r="D437" s="189">
        <v>62</v>
      </c>
      <c r="E437" s="189" t="s">
        <v>661</v>
      </c>
      <c r="F437" s="196">
        <v>2671.6360000000004</v>
      </c>
      <c r="G437" s="213">
        <v>-0.67774144534710556</v>
      </c>
      <c r="H437" s="194">
        <v>431</v>
      </c>
      <c r="I437" s="212">
        <v>7</v>
      </c>
      <c r="J437" s="211" t="s">
        <v>276</v>
      </c>
      <c r="K437" s="183"/>
      <c r="P437" s="172"/>
      <c r="Q437" s="172"/>
      <c r="R437" s="172"/>
      <c r="S437" s="172"/>
    </row>
    <row r="438" spans="2:19" s="182" customFormat="1" x14ac:dyDescent="0.2">
      <c r="B438" s="214">
        <v>2630</v>
      </c>
      <c r="C438" s="197" t="s">
        <v>503</v>
      </c>
      <c r="D438" s="189">
        <v>12</v>
      </c>
      <c r="E438" s="189" t="s">
        <v>599</v>
      </c>
      <c r="F438" s="196">
        <v>3902.5389999999984</v>
      </c>
      <c r="G438" s="213">
        <v>-0.67441343308943325</v>
      </c>
      <c r="H438" s="194">
        <v>432</v>
      </c>
      <c r="I438" s="212">
        <v>7</v>
      </c>
      <c r="J438" s="211" t="s">
        <v>502</v>
      </c>
      <c r="K438" s="183"/>
      <c r="P438" s="172"/>
      <c r="Q438" s="172"/>
      <c r="R438" s="172"/>
      <c r="S438" s="172"/>
    </row>
    <row r="439" spans="2:19" s="182" customFormat="1" x14ac:dyDescent="0.2">
      <c r="B439" s="238">
        <v>2400</v>
      </c>
      <c r="C439" s="237" t="s">
        <v>259</v>
      </c>
      <c r="D439" s="189">
        <v>4</v>
      </c>
      <c r="E439" s="236" t="s">
        <v>168</v>
      </c>
      <c r="F439" s="235">
        <v>3333.5679999999993</v>
      </c>
      <c r="G439" s="234">
        <v>-0.67399026302343001</v>
      </c>
      <c r="H439" s="233">
        <v>433</v>
      </c>
      <c r="I439" s="232">
        <v>7</v>
      </c>
      <c r="J439" s="231" t="s">
        <v>257</v>
      </c>
      <c r="K439" s="183"/>
      <c r="P439" s="172"/>
      <c r="Q439" s="172"/>
      <c r="R439" s="172"/>
      <c r="S439" s="172"/>
    </row>
    <row r="440" spans="2:19" s="182" customFormat="1" x14ac:dyDescent="0.2">
      <c r="B440" s="214">
        <v>7000</v>
      </c>
      <c r="C440" s="197" t="s">
        <v>405</v>
      </c>
      <c r="D440" s="189">
        <v>42</v>
      </c>
      <c r="E440" s="189" t="s">
        <v>103</v>
      </c>
      <c r="F440" s="196">
        <v>5549.38</v>
      </c>
      <c r="G440" s="213">
        <v>-0.67328464437260727</v>
      </c>
      <c r="H440" s="194">
        <v>434</v>
      </c>
      <c r="I440" s="212">
        <v>7</v>
      </c>
      <c r="J440" s="211" t="s">
        <v>404</v>
      </c>
      <c r="K440" s="183"/>
      <c r="P440" s="172"/>
      <c r="Q440" s="172"/>
      <c r="R440" s="172"/>
      <c r="S440" s="172"/>
    </row>
    <row r="441" spans="2:19" s="182" customFormat="1" x14ac:dyDescent="0.2">
      <c r="B441" s="214">
        <v>4000</v>
      </c>
      <c r="C441" s="197" t="s">
        <v>22</v>
      </c>
      <c r="D441" s="189">
        <v>641</v>
      </c>
      <c r="E441" s="189" t="s">
        <v>454</v>
      </c>
      <c r="F441" s="196">
        <v>3059.123</v>
      </c>
      <c r="G441" s="213">
        <v>-0.67211098158216798</v>
      </c>
      <c r="H441" s="194">
        <v>435</v>
      </c>
      <c r="I441" s="212">
        <v>7</v>
      </c>
      <c r="J441" s="211" t="s">
        <v>20</v>
      </c>
      <c r="K441" s="183"/>
      <c r="P441" s="172"/>
      <c r="Q441" s="172"/>
      <c r="R441" s="172"/>
      <c r="S441" s="172"/>
    </row>
    <row r="442" spans="2:19" s="182" customFormat="1" x14ac:dyDescent="0.2">
      <c r="B442" s="214">
        <v>499</v>
      </c>
      <c r="C442" s="197" t="s">
        <v>657</v>
      </c>
      <c r="D442" s="189">
        <v>3</v>
      </c>
      <c r="E442" s="189" t="s">
        <v>87</v>
      </c>
      <c r="F442" s="196">
        <v>2325.2029999999991</v>
      </c>
      <c r="G442" s="213">
        <v>-0.66793190568152028</v>
      </c>
      <c r="H442" s="194">
        <v>436</v>
      </c>
      <c r="I442" s="212">
        <v>7</v>
      </c>
      <c r="J442" s="211" t="s">
        <v>656</v>
      </c>
      <c r="K442" s="183"/>
      <c r="P442" s="172"/>
      <c r="Q442" s="172"/>
      <c r="R442" s="172"/>
      <c r="S442" s="172"/>
    </row>
    <row r="443" spans="2:19" s="182" customFormat="1" x14ac:dyDescent="0.2">
      <c r="B443" s="214">
        <v>3000</v>
      </c>
      <c r="C443" s="197" t="s">
        <v>660</v>
      </c>
      <c r="D443" s="189">
        <v>2512</v>
      </c>
      <c r="E443" s="189" t="s">
        <v>659</v>
      </c>
      <c r="F443" s="196">
        <v>2241.16</v>
      </c>
      <c r="G443" s="213">
        <v>-0.66545331181352252</v>
      </c>
      <c r="H443" s="194">
        <v>437</v>
      </c>
      <c r="I443" s="212">
        <v>7</v>
      </c>
      <c r="J443" s="211" t="s">
        <v>658</v>
      </c>
      <c r="K443" s="183"/>
      <c r="P443" s="172"/>
      <c r="Q443" s="172"/>
      <c r="R443" s="172"/>
      <c r="S443" s="172"/>
    </row>
    <row r="444" spans="2:19" s="182" customFormat="1" x14ac:dyDescent="0.2">
      <c r="B444" s="214">
        <v>499</v>
      </c>
      <c r="C444" s="197" t="s">
        <v>657</v>
      </c>
      <c r="D444" s="189">
        <v>4</v>
      </c>
      <c r="E444" s="189" t="s">
        <v>168</v>
      </c>
      <c r="F444" s="196">
        <v>2634.8629999999998</v>
      </c>
      <c r="G444" s="213">
        <v>-0.66009156839304661</v>
      </c>
      <c r="H444" s="194">
        <v>438</v>
      </c>
      <c r="I444" s="212">
        <v>7</v>
      </c>
      <c r="J444" s="211" t="s">
        <v>656</v>
      </c>
      <c r="K444" s="183"/>
      <c r="P444" s="172"/>
      <c r="Q444" s="172"/>
      <c r="R444" s="172"/>
      <c r="S444" s="172"/>
    </row>
    <row r="445" spans="2:19" s="182" customFormat="1" x14ac:dyDescent="0.2">
      <c r="B445" s="214">
        <v>535</v>
      </c>
      <c r="C445" s="197" t="s">
        <v>655</v>
      </c>
      <c r="D445" s="189">
        <v>1</v>
      </c>
      <c r="E445" s="189" t="s">
        <v>18</v>
      </c>
      <c r="F445" s="196">
        <v>2865.8180000000002</v>
      </c>
      <c r="G445" s="213">
        <v>-0.65754311989886949</v>
      </c>
      <c r="H445" s="194">
        <v>439</v>
      </c>
      <c r="I445" s="212">
        <v>7</v>
      </c>
      <c r="J445" s="211" t="s">
        <v>654</v>
      </c>
      <c r="K445" s="183"/>
      <c r="P445" s="172"/>
      <c r="Q445" s="172"/>
      <c r="R445" s="172"/>
      <c r="S445" s="172"/>
    </row>
    <row r="446" spans="2:19" s="182" customFormat="1" x14ac:dyDescent="0.2">
      <c r="B446" s="214">
        <v>6500</v>
      </c>
      <c r="C446" s="197" t="s">
        <v>277</v>
      </c>
      <c r="D446" s="189">
        <v>63</v>
      </c>
      <c r="E446" s="189" t="s">
        <v>132</v>
      </c>
      <c r="F446" s="196">
        <v>3283.2540000000004</v>
      </c>
      <c r="G446" s="213">
        <v>-0.65714977234988048</v>
      </c>
      <c r="H446" s="194">
        <v>440</v>
      </c>
      <c r="I446" s="212">
        <v>7</v>
      </c>
      <c r="J446" s="211" t="s">
        <v>276</v>
      </c>
      <c r="K446" s="183"/>
      <c r="P446" s="172"/>
      <c r="Q446" s="172"/>
      <c r="R446" s="172"/>
      <c r="S446" s="172"/>
    </row>
    <row r="447" spans="2:19" s="182" customFormat="1" x14ac:dyDescent="0.2">
      <c r="B447" s="238">
        <v>2400</v>
      </c>
      <c r="C447" s="237" t="s">
        <v>259</v>
      </c>
      <c r="D447" s="189">
        <v>2</v>
      </c>
      <c r="E447" s="236" t="s">
        <v>84</v>
      </c>
      <c r="F447" s="235">
        <v>2514.3290000000002</v>
      </c>
      <c r="G447" s="234">
        <v>-0.65491074446651321</v>
      </c>
      <c r="H447" s="233">
        <v>441</v>
      </c>
      <c r="I447" s="232">
        <v>7</v>
      </c>
      <c r="J447" s="231" t="s">
        <v>257</v>
      </c>
      <c r="K447" s="183"/>
      <c r="P447" s="172"/>
      <c r="Q447" s="172"/>
      <c r="R447" s="172"/>
      <c r="S447" s="172"/>
    </row>
    <row r="448" spans="2:19" s="182" customFormat="1" x14ac:dyDescent="0.2">
      <c r="B448" s="238">
        <v>2400</v>
      </c>
      <c r="C448" s="237" t="s">
        <v>259</v>
      </c>
      <c r="D448" s="189">
        <v>1</v>
      </c>
      <c r="E448" s="236" t="s">
        <v>18</v>
      </c>
      <c r="F448" s="235">
        <v>2876.1869999999994</v>
      </c>
      <c r="G448" s="234">
        <v>-0.65080284908035169</v>
      </c>
      <c r="H448" s="233">
        <v>442</v>
      </c>
      <c r="I448" s="232">
        <v>7</v>
      </c>
      <c r="J448" s="231" t="s">
        <v>257</v>
      </c>
      <c r="K448" s="183"/>
      <c r="P448" s="172"/>
      <c r="Q448" s="172"/>
      <c r="R448" s="172"/>
      <c r="S448" s="172"/>
    </row>
    <row r="449" spans="2:19" s="182" customFormat="1" x14ac:dyDescent="0.2">
      <c r="B449" s="214">
        <v>7400</v>
      </c>
      <c r="C449" s="197" t="s">
        <v>195</v>
      </c>
      <c r="D449" s="189">
        <v>522</v>
      </c>
      <c r="E449" s="189" t="s">
        <v>435</v>
      </c>
      <c r="F449" s="196">
        <v>3933.5490000000013</v>
      </c>
      <c r="G449" s="213">
        <v>-0.6472339806571864</v>
      </c>
      <c r="H449" s="194">
        <v>443</v>
      </c>
      <c r="I449" s="212">
        <v>7</v>
      </c>
      <c r="J449" s="211" t="s">
        <v>194</v>
      </c>
      <c r="K449" s="183"/>
      <c r="P449" s="172"/>
      <c r="Q449" s="172"/>
      <c r="R449" s="172"/>
      <c r="S449" s="172"/>
    </row>
    <row r="450" spans="2:19" s="182" customFormat="1" x14ac:dyDescent="0.2">
      <c r="B450" s="214">
        <v>508</v>
      </c>
      <c r="C450" s="197" t="s">
        <v>653</v>
      </c>
      <c r="D450" s="189">
        <v>1</v>
      </c>
      <c r="E450" s="189" t="s">
        <v>18</v>
      </c>
      <c r="F450" s="196">
        <v>2898.0749999999998</v>
      </c>
      <c r="G450" s="213">
        <v>-0.64664942683250048</v>
      </c>
      <c r="H450" s="194">
        <v>444</v>
      </c>
      <c r="I450" s="212">
        <v>7</v>
      </c>
      <c r="J450" s="211" t="s">
        <v>652</v>
      </c>
      <c r="K450" s="183"/>
      <c r="P450" s="172"/>
      <c r="Q450" s="172"/>
      <c r="R450" s="172"/>
      <c r="S450" s="172"/>
    </row>
    <row r="451" spans="2:19" s="182" customFormat="1" x14ac:dyDescent="0.2">
      <c r="B451" s="214">
        <v>1031</v>
      </c>
      <c r="C451" s="197" t="s">
        <v>548</v>
      </c>
      <c r="D451" s="189">
        <v>3</v>
      </c>
      <c r="E451" s="189" t="s">
        <v>87</v>
      </c>
      <c r="F451" s="196">
        <v>2931.6620000000012</v>
      </c>
      <c r="G451" s="213">
        <v>-0.64443118470454785</v>
      </c>
      <c r="H451" s="194">
        <v>445</v>
      </c>
      <c r="I451" s="212">
        <v>7</v>
      </c>
      <c r="J451" s="211" t="s">
        <v>547</v>
      </c>
      <c r="K451" s="183"/>
      <c r="P451" s="172"/>
      <c r="Q451" s="172"/>
      <c r="R451" s="172"/>
      <c r="S451" s="172"/>
    </row>
    <row r="452" spans="2:19" s="182" customFormat="1" x14ac:dyDescent="0.2">
      <c r="B452" s="214">
        <v>2630</v>
      </c>
      <c r="C452" s="197" t="s">
        <v>503</v>
      </c>
      <c r="D452" s="189">
        <v>33</v>
      </c>
      <c r="E452" s="189" t="s">
        <v>651</v>
      </c>
      <c r="F452" s="196">
        <v>3915.94</v>
      </c>
      <c r="G452" s="213">
        <v>-0.64108998381224169</v>
      </c>
      <c r="H452" s="194">
        <v>446</v>
      </c>
      <c r="I452" s="212">
        <v>7</v>
      </c>
      <c r="J452" s="211" t="s">
        <v>502</v>
      </c>
      <c r="K452" s="183"/>
      <c r="P452" s="172"/>
      <c r="Q452" s="172"/>
      <c r="R452" s="172"/>
      <c r="S452" s="172"/>
    </row>
    <row r="453" spans="2:19" s="182" customFormat="1" x14ac:dyDescent="0.2">
      <c r="B453" s="214">
        <v>5000</v>
      </c>
      <c r="C453" s="197" t="s">
        <v>25</v>
      </c>
      <c r="D453" s="189">
        <v>746</v>
      </c>
      <c r="E453" s="189" t="s">
        <v>650</v>
      </c>
      <c r="F453" s="196">
        <v>3583.61</v>
      </c>
      <c r="G453" s="213">
        <v>-0.64094387577350809</v>
      </c>
      <c r="H453" s="194">
        <v>447</v>
      </c>
      <c r="I453" s="212">
        <v>7</v>
      </c>
      <c r="J453" s="211" t="s">
        <v>23</v>
      </c>
      <c r="K453" s="183"/>
      <c r="P453" s="172"/>
      <c r="Q453" s="172"/>
      <c r="R453" s="172"/>
      <c r="S453" s="172"/>
    </row>
    <row r="454" spans="2:19" s="182" customFormat="1" x14ac:dyDescent="0.2">
      <c r="B454" s="238">
        <v>9200</v>
      </c>
      <c r="C454" s="237" t="s">
        <v>554</v>
      </c>
      <c r="D454" s="189">
        <v>3</v>
      </c>
      <c r="E454" s="236" t="s">
        <v>87</v>
      </c>
      <c r="F454" s="235">
        <v>5895.195999999999</v>
      </c>
      <c r="G454" s="234">
        <v>-0.64008391343503879</v>
      </c>
      <c r="H454" s="233">
        <v>448</v>
      </c>
      <c r="I454" s="232">
        <v>7</v>
      </c>
      <c r="J454" s="231" t="s">
        <v>553</v>
      </c>
      <c r="K454" s="183"/>
      <c r="P454" s="172"/>
      <c r="Q454" s="172"/>
      <c r="R454" s="172"/>
      <c r="S454" s="172"/>
    </row>
    <row r="455" spans="2:19" s="182" customFormat="1" x14ac:dyDescent="0.2">
      <c r="B455" s="238">
        <v>9000</v>
      </c>
      <c r="C455" s="250" t="s">
        <v>155</v>
      </c>
      <c r="D455" s="189">
        <v>112</v>
      </c>
      <c r="E455" s="236" t="s">
        <v>213</v>
      </c>
      <c r="F455" s="235">
        <v>2066.848</v>
      </c>
      <c r="G455" s="234">
        <v>-0.63529599182229102</v>
      </c>
      <c r="H455" s="233">
        <v>449</v>
      </c>
      <c r="I455" s="249">
        <v>7</v>
      </c>
      <c r="J455" s="231" t="s">
        <v>153</v>
      </c>
      <c r="K455" s="183"/>
      <c r="P455" s="172"/>
      <c r="Q455" s="172"/>
      <c r="R455" s="172"/>
      <c r="S455" s="172"/>
    </row>
    <row r="456" spans="2:19" s="182" customFormat="1" x14ac:dyDescent="0.2">
      <c r="B456" s="238">
        <v>2610</v>
      </c>
      <c r="C456" s="237" t="s">
        <v>464</v>
      </c>
      <c r="D456" s="189">
        <v>37</v>
      </c>
      <c r="E456" s="236" t="s">
        <v>224</v>
      </c>
      <c r="F456" s="235">
        <v>3177.9850000000006</v>
      </c>
      <c r="G456" s="234">
        <v>-0.63060131010201725</v>
      </c>
      <c r="H456" s="233">
        <v>450</v>
      </c>
      <c r="I456" s="232">
        <v>7</v>
      </c>
      <c r="J456" s="231" t="s">
        <v>463</v>
      </c>
      <c r="K456" s="183"/>
      <c r="P456" s="172"/>
      <c r="Q456" s="172"/>
      <c r="R456" s="172"/>
      <c r="S456" s="172"/>
    </row>
    <row r="457" spans="2:19" s="182" customFormat="1" x14ac:dyDescent="0.2">
      <c r="B457" s="214">
        <v>6100</v>
      </c>
      <c r="C457" s="197" t="s">
        <v>459</v>
      </c>
      <c r="D457" s="189">
        <v>233</v>
      </c>
      <c r="E457" s="189" t="s">
        <v>234</v>
      </c>
      <c r="F457" s="196">
        <v>5004.6660000000038</v>
      </c>
      <c r="G457" s="213">
        <v>-0.62539246256539704</v>
      </c>
      <c r="H457" s="194">
        <v>451</v>
      </c>
      <c r="I457" s="212">
        <v>7</v>
      </c>
      <c r="J457" s="211" t="s">
        <v>458</v>
      </c>
      <c r="K457" s="183"/>
      <c r="P457" s="172"/>
      <c r="Q457" s="172"/>
      <c r="R457" s="172"/>
      <c r="S457" s="172"/>
    </row>
    <row r="458" spans="2:19" s="182" customFormat="1" x14ac:dyDescent="0.2">
      <c r="B458" s="214">
        <v>246</v>
      </c>
      <c r="C458" s="197" t="s">
        <v>649</v>
      </c>
      <c r="D458" s="189">
        <v>7</v>
      </c>
      <c r="E458" s="189" t="s">
        <v>156</v>
      </c>
      <c r="F458" s="196">
        <v>4811.67</v>
      </c>
      <c r="G458" s="213">
        <v>-0.62519003794336225</v>
      </c>
      <c r="H458" s="194">
        <v>452</v>
      </c>
      <c r="I458" s="212">
        <v>7</v>
      </c>
      <c r="J458" s="211" t="s">
        <v>648</v>
      </c>
      <c r="K458" s="183"/>
      <c r="P458" s="172"/>
      <c r="Q458" s="172"/>
      <c r="R458" s="172"/>
      <c r="S458" s="172"/>
    </row>
    <row r="459" spans="2:19" s="182" customFormat="1" x14ac:dyDescent="0.2">
      <c r="B459" s="214">
        <v>246</v>
      </c>
      <c r="C459" s="197" t="s">
        <v>649</v>
      </c>
      <c r="D459" s="189">
        <v>6</v>
      </c>
      <c r="E459" s="189" t="s">
        <v>139</v>
      </c>
      <c r="F459" s="196">
        <v>3904.1449999999986</v>
      </c>
      <c r="G459" s="213">
        <v>-0.62414122362958913</v>
      </c>
      <c r="H459" s="194">
        <v>453</v>
      </c>
      <c r="I459" s="212">
        <v>7</v>
      </c>
      <c r="J459" s="211" t="s">
        <v>648</v>
      </c>
      <c r="K459" s="183"/>
      <c r="P459" s="172"/>
      <c r="Q459" s="172"/>
      <c r="R459" s="172"/>
      <c r="S459" s="172"/>
    </row>
    <row r="460" spans="2:19" s="182" customFormat="1" x14ac:dyDescent="0.2">
      <c r="B460" s="214">
        <v>7300</v>
      </c>
      <c r="C460" s="197" t="s">
        <v>420</v>
      </c>
      <c r="D460" s="189">
        <v>35</v>
      </c>
      <c r="E460" s="189" t="s">
        <v>184</v>
      </c>
      <c r="F460" s="196">
        <v>6941.3559999999979</v>
      </c>
      <c r="G460" s="213">
        <v>-0.62265554836711978</v>
      </c>
      <c r="H460" s="194">
        <v>454</v>
      </c>
      <c r="I460" s="212">
        <v>7</v>
      </c>
      <c r="J460" s="211" t="s">
        <v>419</v>
      </c>
      <c r="K460" s="183"/>
      <c r="P460" s="172"/>
      <c r="Q460" s="172"/>
      <c r="R460" s="172"/>
      <c r="S460" s="172"/>
    </row>
    <row r="461" spans="2:19" s="182" customFormat="1" x14ac:dyDescent="0.2">
      <c r="B461" s="214">
        <v>2640</v>
      </c>
      <c r="C461" s="197" t="s">
        <v>149</v>
      </c>
      <c r="D461" s="189">
        <v>3</v>
      </c>
      <c r="E461" s="189" t="s">
        <v>87</v>
      </c>
      <c r="F461" s="196">
        <v>3509.6459999999988</v>
      </c>
      <c r="G461" s="213">
        <v>-0.6224753269337191</v>
      </c>
      <c r="H461" s="194">
        <v>455</v>
      </c>
      <c r="I461" s="212">
        <v>7</v>
      </c>
      <c r="J461" s="211" t="s">
        <v>148</v>
      </c>
      <c r="K461" s="183"/>
      <c r="P461" s="172"/>
      <c r="Q461" s="172"/>
      <c r="R461" s="172"/>
      <c r="S461" s="172"/>
    </row>
    <row r="462" spans="2:19" s="182" customFormat="1" x14ac:dyDescent="0.2">
      <c r="B462" s="214">
        <v>507</v>
      </c>
      <c r="C462" s="197" t="s">
        <v>647</v>
      </c>
      <c r="D462" s="189">
        <v>1</v>
      </c>
      <c r="E462" s="189" t="s">
        <v>18</v>
      </c>
      <c r="F462" s="196">
        <v>8504.2219999999998</v>
      </c>
      <c r="G462" s="213">
        <v>-0.62076292347335316</v>
      </c>
      <c r="H462" s="194">
        <v>456</v>
      </c>
      <c r="I462" s="212">
        <v>7</v>
      </c>
      <c r="J462" s="211" t="s">
        <v>646</v>
      </c>
      <c r="K462" s="183"/>
      <c r="P462" s="172"/>
      <c r="Q462" s="172"/>
      <c r="R462" s="172"/>
      <c r="S462" s="172"/>
    </row>
    <row r="463" spans="2:19" s="182" customFormat="1" x14ac:dyDescent="0.2">
      <c r="B463" s="238">
        <v>9000</v>
      </c>
      <c r="C463" s="237" t="s">
        <v>155</v>
      </c>
      <c r="D463" s="189">
        <v>222</v>
      </c>
      <c r="E463" s="236" t="s">
        <v>324</v>
      </c>
      <c r="F463" s="235">
        <v>3041.3679999999999</v>
      </c>
      <c r="G463" s="234">
        <v>-0.62003209730425968</v>
      </c>
      <c r="H463" s="233">
        <v>457</v>
      </c>
      <c r="I463" s="232">
        <v>7</v>
      </c>
      <c r="J463" s="231" t="s">
        <v>153</v>
      </c>
      <c r="K463" s="183"/>
      <c r="P463" s="172"/>
      <c r="Q463" s="172"/>
      <c r="R463" s="172"/>
      <c r="S463" s="172"/>
    </row>
    <row r="464" spans="2:19" s="182" customFormat="1" x14ac:dyDescent="0.2">
      <c r="B464" s="214">
        <v>5000</v>
      </c>
      <c r="C464" s="197" t="s">
        <v>25</v>
      </c>
      <c r="D464" s="189">
        <v>735</v>
      </c>
      <c r="E464" s="189" t="s">
        <v>645</v>
      </c>
      <c r="F464" s="196">
        <v>2662.143</v>
      </c>
      <c r="G464" s="213">
        <v>-0.61708136955022763</v>
      </c>
      <c r="H464" s="194">
        <v>458</v>
      </c>
      <c r="I464" s="212">
        <v>7</v>
      </c>
      <c r="J464" s="211" t="s">
        <v>23</v>
      </c>
      <c r="K464" s="183"/>
      <c r="P464" s="172"/>
      <c r="Q464" s="172"/>
      <c r="R464" s="172"/>
      <c r="S464" s="172"/>
    </row>
    <row r="465" spans="2:19" s="182" customFormat="1" x14ac:dyDescent="0.2">
      <c r="B465" s="214">
        <v>6200</v>
      </c>
      <c r="C465" s="197" t="s">
        <v>482</v>
      </c>
      <c r="D465" s="189">
        <v>225</v>
      </c>
      <c r="E465" s="189" t="s">
        <v>309</v>
      </c>
      <c r="F465" s="196">
        <v>2306.16</v>
      </c>
      <c r="G465" s="213">
        <v>-0.61534387088970599</v>
      </c>
      <c r="H465" s="194">
        <v>459</v>
      </c>
      <c r="I465" s="212">
        <v>7</v>
      </c>
      <c r="J465" s="211" t="s">
        <v>481</v>
      </c>
      <c r="K465" s="183"/>
      <c r="P465" s="172"/>
      <c r="Q465" s="172"/>
      <c r="R465" s="172"/>
      <c r="S465" s="172"/>
    </row>
    <row r="466" spans="2:19" s="182" customFormat="1" x14ac:dyDescent="0.2">
      <c r="B466" s="214">
        <v>6600</v>
      </c>
      <c r="C466" s="197" t="s">
        <v>298</v>
      </c>
      <c r="D466" s="189">
        <v>512</v>
      </c>
      <c r="E466" s="189" t="s">
        <v>644</v>
      </c>
      <c r="F466" s="196">
        <v>5397.3680000000013</v>
      </c>
      <c r="G466" s="213">
        <v>-0.61381385591998316</v>
      </c>
      <c r="H466" s="194">
        <v>460</v>
      </c>
      <c r="I466" s="212">
        <v>7</v>
      </c>
      <c r="J466" s="211" t="s">
        <v>296</v>
      </c>
      <c r="K466" s="183"/>
      <c r="P466" s="172"/>
      <c r="Q466" s="172"/>
      <c r="R466" s="172"/>
      <c r="S466" s="172"/>
    </row>
    <row r="467" spans="2:19" s="182" customFormat="1" x14ac:dyDescent="0.2">
      <c r="B467" s="214">
        <v>5000</v>
      </c>
      <c r="C467" s="197" t="s">
        <v>25</v>
      </c>
      <c r="D467" s="189">
        <v>734</v>
      </c>
      <c r="E467" s="189" t="s">
        <v>643</v>
      </c>
      <c r="F467" s="196">
        <v>2424.636</v>
      </c>
      <c r="G467" s="213">
        <v>-0.60994033514155532</v>
      </c>
      <c r="H467" s="194">
        <v>461</v>
      </c>
      <c r="I467" s="212">
        <v>7</v>
      </c>
      <c r="J467" s="211" t="s">
        <v>23</v>
      </c>
      <c r="K467" s="183"/>
      <c r="P467" s="172"/>
      <c r="Q467" s="172"/>
      <c r="R467" s="172"/>
      <c r="S467" s="172"/>
    </row>
    <row r="468" spans="2:19" s="182" customFormat="1" x14ac:dyDescent="0.2">
      <c r="B468" s="214">
        <v>831</v>
      </c>
      <c r="C468" s="197" t="s">
        <v>642</v>
      </c>
      <c r="D468" s="189">
        <v>1</v>
      </c>
      <c r="E468" s="189" t="s">
        <v>18</v>
      </c>
      <c r="F468" s="196">
        <v>7844.6190000000006</v>
      </c>
      <c r="G468" s="213">
        <v>-0.60726123007162036</v>
      </c>
      <c r="H468" s="194">
        <v>462</v>
      </c>
      <c r="I468" s="212">
        <v>7</v>
      </c>
      <c r="J468" s="211" t="s">
        <v>641</v>
      </c>
      <c r="K468" s="183"/>
      <c r="P468" s="172"/>
      <c r="Q468" s="172"/>
      <c r="R468" s="172"/>
      <c r="S468" s="172"/>
    </row>
    <row r="469" spans="2:19" s="182" customFormat="1" x14ac:dyDescent="0.2">
      <c r="B469" s="214">
        <v>543</v>
      </c>
      <c r="C469" s="197" t="s">
        <v>640</v>
      </c>
      <c r="D469" s="189">
        <v>1</v>
      </c>
      <c r="E469" s="189" t="s">
        <v>18</v>
      </c>
      <c r="F469" s="196">
        <v>7149.7959999999985</v>
      </c>
      <c r="G469" s="213">
        <v>-0.60696907661697419</v>
      </c>
      <c r="H469" s="194">
        <v>463</v>
      </c>
      <c r="I469" s="212">
        <v>7</v>
      </c>
      <c r="J469" s="211" t="s">
        <v>639</v>
      </c>
      <c r="K469" s="183"/>
      <c r="P469" s="172"/>
      <c r="Q469" s="172"/>
      <c r="R469" s="172"/>
      <c r="S469" s="172"/>
    </row>
    <row r="470" spans="2:19" s="182" customFormat="1" x14ac:dyDescent="0.2">
      <c r="B470" s="214">
        <v>3000</v>
      </c>
      <c r="C470" s="197" t="s">
        <v>39</v>
      </c>
      <c r="D470" s="189">
        <v>841</v>
      </c>
      <c r="E470" s="189" t="s">
        <v>638</v>
      </c>
      <c r="F470" s="196">
        <v>2972.069</v>
      </c>
      <c r="G470" s="213">
        <v>-0.602334222984655</v>
      </c>
      <c r="H470" s="194">
        <v>464</v>
      </c>
      <c r="I470" s="212">
        <v>7</v>
      </c>
      <c r="J470" s="211" t="s">
        <v>37</v>
      </c>
      <c r="K470" s="183"/>
      <c r="P470" s="172"/>
      <c r="Q470" s="172"/>
      <c r="R470" s="172"/>
      <c r="S470" s="172"/>
    </row>
    <row r="471" spans="2:19" s="182" customFormat="1" x14ac:dyDescent="0.2">
      <c r="B471" s="214">
        <v>7000</v>
      </c>
      <c r="C471" s="197" t="s">
        <v>405</v>
      </c>
      <c r="D471" s="189">
        <v>22</v>
      </c>
      <c r="E471" s="189" t="s">
        <v>50</v>
      </c>
      <c r="F471" s="196">
        <v>3650.0649999999991</v>
      </c>
      <c r="G471" s="213">
        <v>-0.60124251426534725</v>
      </c>
      <c r="H471" s="194">
        <v>465</v>
      </c>
      <c r="I471" s="212">
        <v>7</v>
      </c>
      <c r="J471" s="211" t="s">
        <v>404</v>
      </c>
      <c r="K471" s="183"/>
      <c r="P471" s="172"/>
      <c r="Q471" s="172"/>
      <c r="R471" s="172"/>
      <c r="S471" s="172"/>
    </row>
    <row r="472" spans="2:19" s="182" customFormat="1" x14ac:dyDescent="0.2">
      <c r="B472" s="214">
        <v>1031</v>
      </c>
      <c r="C472" s="197" t="s">
        <v>548</v>
      </c>
      <c r="D472" s="189">
        <v>7</v>
      </c>
      <c r="E472" s="189" t="s">
        <v>156</v>
      </c>
      <c r="F472" s="196">
        <v>2529.2750000000001</v>
      </c>
      <c r="G472" s="213">
        <v>-0.5998011499238155</v>
      </c>
      <c r="H472" s="194">
        <v>466</v>
      </c>
      <c r="I472" s="212">
        <v>7</v>
      </c>
      <c r="J472" s="211" t="s">
        <v>547</v>
      </c>
      <c r="K472" s="183"/>
      <c r="P472" s="172"/>
      <c r="Q472" s="172"/>
      <c r="R472" s="172"/>
      <c r="S472" s="172"/>
    </row>
    <row r="473" spans="2:19" s="182" customFormat="1" x14ac:dyDescent="0.2">
      <c r="B473" s="214">
        <v>6200</v>
      </c>
      <c r="C473" s="197" t="s">
        <v>482</v>
      </c>
      <c r="D473" s="189">
        <v>413</v>
      </c>
      <c r="E473" s="189" t="s">
        <v>147</v>
      </c>
      <c r="F473" s="196">
        <v>3690.482</v>
      </c>
      <c r="G473" s="213">
        <v>-0.59659628811229937</v>
      </c>
      <c r="H473" s="194">
        <v>467</v>
      </c>
      <c r="I473" s="212">
        <v>7</v>
      </c>
      <c r="J473" s="211" t="s">
        <v>481</v>
      </c>
      <c r="K473" s="183"/>
      <c r="P473" s="172"/>
      <c r="Q473" s="172"/>
      <c r="R473" s="172"/>
      <c r="S473" s="172"/>
    </row>
    <row r="474" spans="2:19" s="182" customFormat="1" x14ac:dyDescent="0.2">
      <c r="B474" s="214">
        <v>1031</v>
      </c>
      <c r="C474" s="197" t="s">
        <v>548</v>
      </c>
      <c r="D474" s="189">
        <v>4</v>
      </c>
      <c r="E474" s="189" t="s">
        <v>168</v>
      </c>
      <c r="F474" s="196">
        <v>3604.47</v>
      </c>
      <c r="G474" s="213">
        <v>-0.59603979716692446</v>
      </c>
      <c r="H474" s="194">
        <v>468</v>
      </c>
      <c r="I474" s="212">
        <v>7</v>
      </c>
      <c r="J474" s="211" t="s">
        <v>547</v>
      </c>
      <c r="K474" s="183"/>
      <c r="P474" s="172"/>
      <c r="Q474" s="172"/>
      <c r="R474" s="172"/>
      <c r="S474" s="172"/>
    </row>
    <row r="475" spans="2:19" s="182" customFormat="1" x14ac:dyDescent="0.2">
      <c r="B475" s="238">
        <v>9000</v>
      </c>
      <c r="C475" s="237" t="s">
        <v>155</v>
      </c>
      <c r="D475" s="189">
        <v>132</v>
      </c>
      <c r="E475" s="236" t="s">
        <v>637</v>
      </c>
      <c r="F475" s="235">
        <v>4505.2329999999993</v>
      </c>
      <c r="G475" s="234">
        <v>-0.59271239185304569</v>
      </c>
      <c r="H475" s="233">
        <v>469</v>
      </c>
      <c r="I475" s="232">
        <v>7</v>
      </c>
      <c r="J475" s="231" t="s">
        <v>153</v>
      </c>
      <c r="K475" s="183"/>
      <c r="P475" s="172"/>
      <c r="Q475" s="172"/>
      <c r="R475" s="172"/>
      <c r="S475" s="172"/>
    </row>
    <row r="476" spans="2:19" s="182" customFormat="1" x14ac:dyDescent="0.2">
      <c r="B476" s="214">
        <v>1061</v>
      </c>
      <c r="C476" s="197" t="s">
        <v>418</v>
      </c>
      <c r="D476" s="189">
        <v>23</v>
      </c>
      <c r="E476" s="189" t="s">
        <v>136</v>
      </c>
      <c r="F476" s="196">
        <v>2114.616</v>
      </c>
      <c r="G476" s="213">
        <v>-0.59249350395248945</v>
      </c>
      <c r="H476" s="194">
        <v>470</v>
      </c>
      <c r="I476" s="212">
        <v>7</v>
      </c>
      <c r="J476" s="211" t="s">
        <v>417</v>
      </c>
      <c r="K476" s="183"/>
      <c r="P476" s="172"/>
      <c r="Q476" s="172"/>
      <c r="R476" s="172"/>
      <c r="S476" s="172"/>
    </row>
    <row r="477" spans="2:19" s="182" customFormat="1" x14ac:dyDescent="0.2">
      <c r="B477" s="214">
        <v>2660</v>
      </c>
      <c r="C477" s="197" t="s">
        <v>126</v>
      </c>
      <c r="D477" s="189">
        <v>5</v>
      </c>
      <c r="E477" s="189" t="s">
        <v>99</v>
      </c>
      <c r="F477" s="196">
        <v>4375.2</v>
      </c>
      <c r="G477" s="213">
        <v>-0.59151979046068082</v>
      </c>
      <c r="H477" s="194">
        <v>471</v>
      </c>
      <c r="I477" s="212">
        <v>7</v>
      </c>
      <c r="J477" s="211" t="s">
        <v>125</v>
      </c>
      <c r="K477" s="183"/>
      <c r="P477" s="172"/>
      <c r="Q477" s="172"/>
      <c r="R477" s="172"/>
      <c r="S477" s="172"/>
    </row>
    <row r="478" spans="2:19" s="182" customFormat="1" x14ac:dyDescent="0.2">
      <c r="B478" s="214">
        <v>3000</v>
      </c>
      <c r="C478" s="197" t="s">
        <v>39</v>
      </c>
      <c r="D478" s="189">
        <v>1212</v>
      </c>
      <c r="E478" s="189" t="s">
        <v>636</v>
      </c>
      <c r="F478" s="196">
        <v>3596.4939999999997</v>
      </c>
      <c r="G478" s="213">
        <v>-0.58775287714322622</v>
      </c>
      <c r="H478" s="194">
        <v>472</v>
      </c>
      <c r="I478" s="212">
        <v>7</v>
      </c>
      <c r="J478" s="211" t="s">
        <v>37</v>
      </c>
      <c r="K478" s="183"/>
      <c r="P478" s="172"/>
      <c r="Q478" s="172"/>
      <c r="R478" s="172"/>
      <c r="S478" s="172"/>
    </row>
    <row r="479" spans="2:19" s="182" customFormat="1" x14ac:dyDescent="0.2">
      <c r="B479" s="214">
        <v>874</v>
      </c>
      <c r="C479" s="197" t="s">
        <v>493</v>
      </c>
      <c r="D479" s="189">
        <v>3</v>
      </c>
      <c r="E479" s="189" t="s">
        <v>87</v>
      </c>
      <c r="F479" s="196">
        <v>3648.84</v>
      </c>
      <c r="G479" s="213">
        <v>-0.58703361871905535</v>
      </c>
      <c r="H479" s="194">
        <v>473</v>
      </c>
      <c r="I479" s="212">
        <v>7</v>
      </c>
      <c r="J479" s="211" t="s">
        <v>491</v>
      </c>
      <c r="K479" s="183"/>
      <c r="P479" s="172"/>
      <c r="Q479" s="172"/>
      <c r="R479" s="172"/>
      <c r="S479" s="172"/>
    </row>
    <row r="480" spans="2:19" s="182" customFormat="1" x14ac:dyDescent="0.2">
      <c r="B480" s="214">
        <v>1034</v>
      </c>
      <c r="C480" s="197" t="s">
        <v>595</v>
      </c>
      <c r="D480" s="189">
        <v>2</v>
      </c>
      <c r="E480" s="189" t="s">
        <v>84</v>
      </c>
      <c r="F480" s="196">
        <v>3977.8090000000011</v>
      </c>
      <c r="G480" s="213">
        <v>-0.58650205329341454</v>
      </c>
      <c r="H480" s="194">
        <v>474</v>
      </c>
      <c r="I480" s="212">
        <v>7</v>
      </c>
      <c r="J480" s="211" t="s">
        <v>594</v>
      </c>
      <c r="K480" s="183"/>
      <c r="P480" s="172"/>
      <c r="Q480" s="172"/>
      <c r="R480" s="172"/>
      <c r="S480" s="172"/>
    </row>
    <row r="481" spans="2:19" s="182" customFormat="1" x14ac:dyDescent="0.2">
      <c r="B481" s="214">
        <v>5000</v>
      </c>
      <c r="C481" s="197" t="s">
        <v>25</v>
      </c>
      <c r="D481" s="189">
        <v>823</v>
      </c>
      <c r="E481" s="189" t="s">
        <v>635</v>
      </c>
      <c r="F481" s="196">
        <v>2417.4480000000003</v>
      </c>
      <c r="G481" s="213">
        <v>-0.58620526432191311</v>
      </c>
      <c r="H481" s="194">
        <v>475</v>
      </c>
      <c r="I481" s="212">
        <v>7</v>
      </c>
      <c r="J481" s="211" t="s">
        <v>23</v>
      </c>
      <c r="K481" s="183"/>
      <c r="P481" s="172"/>
      <c r="Q481" s="172"/>
      <c r="R481" s="172"/>
      <c r="S481" s="172"/>
    </row>
    <row r="482" spans="2:19" s="182" customFormat="1" x14ac:dyDescent="0.2">
      <c r="B482" s="214">
        <v>7000</v>
      </c>
      <c r="C482" s="197" t="s">
        <v>405</v>
      </c>
      <c r="D482" s="189">
        <v>13</v>
      </c>
      <c r="E482" s="189" t="s">
        <v>131</v>
      </c>
      <c r="F482" s="196">
        <v>6226.4530000000013</v>
      </c>
      <c r="G482" s="213">
        <v>-0.5859106126886281</v>
      </c>
      <c r="H482" s="194">
        <v>476</v>
      </c>
      <c r="I482" s="212">
        <v>7</v>
      </c>
      <c r="J482" s="211" t="s">
        <v>404</v>
      </c>
      <c r="K482" s="183"/>
      <c r="P482" s="172"/>
      <c r="Q482" s="172"/>
      <c r="R482" s="172"/>
      <c r="S482" s="172"/>
    </row>
    <row r="483" spans="2:19" s="182" customFormat="1" x14ac:dyDescent="0.2">
      <c r="B483" s="214">
        <v>2200</v>
      </c>
      <c r="C483" s="197" t="s">
        <v>520</v>
      </c>
      <c r="D483" s="189">
        <v>4</v>
      </c>
      <c r="E483" s="189" t="s">
        <v>168</v>
      </c>
      <c r="F483" s="196">
        <v>2854.3530000000001</v>
      </c>
      <c r="G483" s="213">
        <v>-0.58495814684582814</v>
      </c>
      <c r="H483" s="194">
        <v>477</v>
      </c>
      <c r="I483" s="212">
        <v>7</v>
      </c>
      <c r="J483" s="211" t="s">
        <v>519</v>
      </c>
      <c r="K483" s="183"/>
      <c r="P483" s="172"/>
      <c r="Q483" s="172"/>
      <c r="R483" s="172"/>
      <c r="S483" s="172"/>
    </row>
    <row r="484" spans="2:19" s="182" customFormat="1" x14ac:dyDescent="0.2">
      <c r="B484" s="214">
        <v>2800</v>
      </c>
      <c r="C484" s="197" t="s">
        <v>472</v>
      </c>
      <c r="D484" s="189">
        <v>4</v>
      </c>
      <c r="E484" s="189" t="s">
        <v>168</v>
      </c>
      <c r="F484" s="196">
        <v>4048.4740000000002</v>
      </c>
      <c r="G484" s="213">
        <v>-0.58178458585661286</v>
      </c>
      <c r="H484" s="194">
        <v>478</v>
      </c>
      <c r="I484" s="212">
        <v>7</v>
      </c>
      <c r="J484" s="211" t="s">
        <v>470</v>
      </c>
      <c r="K484" s="183"/>
      <c r="P484" s="172"/>
      <c r="Q484" s="172"/>
      <c r="R484" s="172"/>
      <c r="S484" s="172"/>
    </row>
    <row r="485" spans="2:19" s="182" customFormat="1" x14ac:dyDescent="0.2">
      <c r="B485" s="214">
        <v>2100</v>
      </c>
      <c r="C485" s="197" t="s">
        <v>545</v>
      </c>
      <c r="D485" s="189">
        <v>4</v>
      </c>
      <c r="E485" s="189" t="s">
        <v>168</v>
      </c>
      <c r="F485" s="196">
        <v>2087.1799999999998</v>
      </c>
      <c r="G485" s="213">
        <v>-0.576876435128168</v>
      </c>
      <c r="H485" s="194">
        <v>479</v>
      </c>
      <c r="I485" s="212">
        <v>7</v>
      </c>
      <c r="J485" s="211" t="s">
        <v>543</v>
      </c>
      <c r="K485" s="183"/>
      <c r="P485" s="172"/>
      <c r="Q485" s="172"/>
      <c r="R485" s="172"/>
      <c r="S485" s="172"/>
    </row>
    <row r="486" spans="2:19" s="182" customFormat="1" x14ac:dyDescent="0.2">
      <c r="B486" s="214">
        <v>6800</v>
      </c>
      <c r="C486" s="197" t="s">
        <v>323</v>
      </c>
      <c r="D486" s="189">
        <v>12</v>
      </c>
      <c r="E486" s="189" t="s">
        <v>121</v>
      </c>
      <c r="F486" s="196">
        <v>3640.9860000000003</v>
      </c>
      <c r="G486" s="213">
        <v>-0.57655127047967214</v>
      </c>
      <c r="H486" s="194">
        <v>480</v>
      </c>
      <c r="I486" s="212">
        <v>7</v>
      </c>
      <c r="J486" s="211" t="s">
        <v>322</v>
      </c>
      <c r="K486" s="183"/>
      <c r="P486" s="172"/>
      <c r="Q486" s="172"/>
      <c r="R486" s="172"/>
      <c r="S486" s="172"/>
    </row>
    <row r="487" spans="2:19" s="182" customFormat="1" x14ac:dyDescent="0.2">
      <c r="B487" s="238">
        <v>7100</v>
      </c>
      <c r="C487" s="237" t="s">
        <v>335</v>
      </c>
      <c r="D487" s="189">
        <v>225</v>
      </c>
      <c r="E487" s="236" t="s">
        <v>309</v>
      </c>
      <c r="F487" s="235">
        <v>4119.4170000000004</v>
      </c>
      <c r="G487" s="234">
        <v>-0.57638496583788035</v>
      </c>
      <c r="H487" s="233">
        <v>481</v>
      </c>
      <c r="I487" s="232">
        <v>7</v>
      </c>
      <c r="J487" s="231" t="s">
        <v>334</v>
      </c>
      <c r="K487" s="183"/>
      <c r="P487" s="172"/>
      <c r="Q487" s="172"/>
      <c r="R487" s="172"/>
      <c r="S487" s="172"/>
    </row>
    <row r="488" spans="2:19" s="182" customFormat="1" x14ac:dyDescent="0.2">
      <c r="B488" s="214">
        <v>7400</v>
      </c>
      <c r="C488" s="197" t="s">
        <v>195</v>
      </c>
      <c r="D488" s="189">
        <v>113</v>
      </c>
      <c r="E488" s="189" t="s">
        <v>67</v>
      </c>
      <c r="F488" s="196">
        <v>4703.9410000000007</v>
      </c>
      <c r="G488" s="213">
        <v>-0.57558140970313842</v>
      </c>
      <c r="H488" s="194">
        <v>482</v>
      </c>
      <c r="I488" s="212">
        <v>7</v>
      </c>
      <c r="J488" s="211" t="s">
        <v>194</v>
      </c>
      <c r="K488" s="183"/>
      <c r="P488" s="172"/>
      <c r="Q488" s="172"/>
      <c r="R488" s="172"/>
      <c r="S488" s="172"/>
    </row>
    <row r="489" spans="2:19" s="182" customFormat="1" x14ac:dyDescent="0.2">
      <c r="B489" s="214">
        <v>8800</v>
      </c>
      <c r="C489" s="197" t="s">
        <v>634</v>
      </c>
      <c r="D489" s="189">
        <v>7</v>
      </c>
      <c r="E489" s="189" t="s">
        <v>156</v>
      </c>
      <c r="F489" s="196">
        <v>3930.0309999999999</v>
      </c>
      <c r="G489" s="213">
        <v>-0.57548468774139838</v>
      </c>
      <c r="H489" s="194">
        <v>483</v>
      </c>
      <c r="I489" s="212">
        <v>7</v>
      </c>
      <c r="J489" s="211" t="s">
        <v>633</v>
      </c>
      <c r="K489" s="183"/>
      <c r="P489" s="172"/>
      <c r="Q489" s="172"/>
      <c r="R489" s="172"/>
      <c r="S489" s="172"/>
    </row>
    <row r="490" spans="2:19" s="182" customFormat="1" x14ac:dyDescent="0.2">
      <c r="B490" s="214">
        <v>5000</v>
      </c>
      <c r="C490" s="197" t="s">
        <v>25</v>
      </c>
      <c r="D490" s="189">
        <v>743</v>
      </c>
      <c r="E490" s="189" t="s">
        <v>632</v>
      </c>
      <c r="F490" s="196">
        <v>3094.8509999999997</v>
      </c>
      <c r="G490" s="213">
        <v>-0.57247195994268474</v>
      </c>
      <c r="H490" s="194">
        <v>484</v>
      </c>
      <c r="I490" s="212">
        <v>7</v>
      </c>
      <c r="J490" s="211" t="s">
        <v>23</v>
      </c>
      <c r="K490" s="183"/>
      <c r="P490" s="172"/>
      <c r="Q490" s="172"/>
      <c r="R490" s="172"/>
      <c r="S490" s="172"/>
    </row>
    <row r="491" spans="2:19" s="182" customFormat="1" x14ac:dyDescent="0.2">
      <c r="B491" s="214">
        <v>534</v>
      </c>
      <c r="C491" s="197" t="s">
        <v>617</v>
      </c>
      <c r="D491" s="189">
        <v>4</v>
      </c>
      <c r="E491" s="189" t="s">
        <v>168</v>
      </c>
      <c r="F491" s="196">
        <v>2422.8309999999988</v>
      </c>
      <c r="G491" s="213">
        <v>-0.57214152498966986</v>
      </c>
      <c r="H491" s="194">
        <v>485</v>
      </c>
      <c r="I491" s="212">
        <v>7</v>
      </c>
      <c r="J491" s="211" t="s">
        <v>615</v>
      </c>
      <c r="K491" s="183"/>
      <c r="P491" s="172"/>
      <c r="Q491" s="172"/>
      <c r="R491" s="172"/>
      <c r="S491" s="172"/>
    </row>
    <row r="492" spans="2:19" s="182" customFormat="1" x14ac:dyDescent="0.2">
      <c r="B492" s="238">
        <v>2610</v>
      </c>
      <c r="C492" s="237" t="s">
        <v>464</v>
      </c>
      <c r="D492" s="189">
        <v>16</v>
      </c>
      <c r="E492" s="236" t="s">
        <v>165</v>
      </c>
      <c r="F492" s="235">
        <v>4072.35</v>
      </c>
      <c r="G492" s="234">
        <v>-0.57097751070623803</v>
      </c>
      <c r="H492" s="233">
        <v>486</v>
      </c>
      <c r="I492" s="232">
        <v>7</v>
      </c>
      <c r="J492" s="231" t="s">
        <v>463</v>
      </c>
      <c r="K492" s="183"/>
      <c r="P492" s="172"/>
      <c r="Q492" s="172"/>
      <c r="R492" s="172"/>
      <c r="S492" s="172"/>
    </row>
    <row r="493" spans="2:19" s="182" customFormat="1" x14ac:dyDescent="0.2">
      <c r="B493" s="214">
        <v>7600</v>
      </c>
      <c r="C493" s="197" t="s">
        <v>552</v>
      </c>
      <c r="D493" s="189">
        <v>23</v>
      </c>
      <c r="E493" s="189" t="s">
        <v>136</v>
      </c>
      <c r="F493" s="196">
        <v>3654.4720000000002</v>
      </c>
      <c r="G493" s="213">
        <v>-0.57065308898417555</v>
      </c>
      <c r="H493" s="194">
        <v>487</v>
      </c>
      <c r="I493" s="212">
        <v>7</v>
      </c>
      <c r="J493" s="211" t="s">
        <v>551</v>
      </c>
      <c r="K493" s="183"/>
      <c r="P493" s="172"/>
      <c r="Q493" s="172"/>
      <c r="R493" s="172"/>
      <c r="S493" s="172"/>
    </row>
    <row r="494" spans="2:19" s="182" customFormat="1" x14ac:dyDescent="0.2">
      <c r="B494" s="214">
        <v>1061</v>
      </c>
      <c r="C494" s="197" t="s">
        <v>418</v>
      </c>
      <c r="D494" s="189">
        <v>22</v>
      </c>
      <c r="E494" s="189" t="s">
        <v>50</v>
      </c>
      <c r="F494" s="196">
        <v>2907.3120000000008</v>
      </c>
      <c r="G494" s="213">
        <v>-0.57000219513677786</v>
      </c>
      <c r="H494" s="194">
        <v>488</v>
      </c>
      <c r="I494" s="212">
        <v>7</v>
      </c>
      <c r="J494" s="211" t="s">
        <v>417</v>
      </c>
      <c r="K494" s="183"/>
      <c r="P494" s="172"/>
      <c r="Q494" s="172"/>
      <c r="R494" s="172"/>
      <c r="S494" s="172"/>
    </row>
    <row r="495" spans="2:19" s="182" customFormat="1" x14ac:dyDescent="0.2">
      <c r="B495" s="214">
        <v>5000</v>
      </c>
      <c r="C495" s="197" t="s">
        <v>25</v>
      </c>
      <c r="D495" s="189">
        <v>741</v>
      </c>
      <c r="E495" s="189" t="s">
        <v>631</v>
      </c>
      <c r="F495" s="196">
        <v>2335.71</v>
      </c>
      <c r="G495" s="213">
        <v>-0.565668547647183</v>
      </c>
      <c r="H495" s="194">
        <v>489</v>
      </c>
      <c r="I495" s="212">
        <v>7</v>
      </c>
      <c r="J495" s="211" t="s">
        <v>23</v>
      </c>
      <c r="K495" s="183"/>
      <c r="P495" s="172"/>
      <c r="Q495" s="172"/>
      <c r="R495" s="172"/>
      <c r="S495" s="172"/>
    </row>
    <row r="496" spans="2:19" s="182" customFormat="1" x14ac:dyDescent="0.2">
      <c r="B496" s="238">
        <v>31</v>
      </c>
      <c r="C496" s="237" t="s">
        <v>630</v>
      </c>
      <c r="D496" s="189">
        <v>7</v>
      </c>
      <c r="E496" s="236" t="s">
        <v>156</v>
      </c>
      <c r="F496" s="235">
        <v>5045.8919999999998</v>
      </c>
      <c r="G496" s="234">
        <v>-0.56370348537029047</v>
      </c>
      <c r="H496" s="233">
        <v>490</v>
      </c>
      <c r="I496" s="232">
        <v>7</v>
      </c>
      <c r="J496" s="231" t="s">
        <v>629</v>
      </c>
      <c r="K496" s="183"/>
      <c r="P496" s="172"/>
      <c r="Q496" s="172"/>
      <c r="R496" s="172"/>
      <c r="S496" s="172"/>
    </row>
    <row r="497" spans="2:19" s="182" customFormat="1" x14ac:dyDescent="0.2">
      <c r="B497" s="214">
        <v>6700</v>
      </c>
      <c r="C497" s="197" t="s">
        <v>564</v>
      </c>
      <c r="D497" s="189">
        <v>13</v>
      </c>
      <c r="E497" s="189" t="s">
        <v>131</v>
      </c>
      <c r="F497" s="196">
        <v>2520.5720000000006</v>
      </c>
      <c r="G497" s="213">
        <v>-0.56027991751126061</v>
      </c>
      <c r="H497" s="194">
        <v>491</v>
      </c>
      <c r="I497" s="212">
        <v>7</v>
      </c>
      <c r="J497" s="211" t="s">
        <v>563</v>
      </c>
      <c r="K497" s="183"/>
      <c r="P497" s="172"/>
      <c r="Q497" s="172"/>
      <c r="R497" s="172"/>
      <c r="S497" s="172"/>
    </row>
    <row r="498" spans="2:19" s="182" customFormat="1" x14ac:dyDescent="0.2">
      <c r="B498" s="214">
        <v>3000</v>
      </c>
      <c r="C498" s="197" t="s">
        <v>39</v>
      </c>
      <c r="D498" s="189">
        <v>1143</v>
      </c>
      <c r="E498" s="189" t="s">
        <v>628</v>
      </c>
      <c r="F498" s="196">
        <v>5324.1259999999975</v>
      </c>
      <c r="G498" s="213">
        <v>-0.55928334482335862</v>
      </c>
      <c r="H498" s="194">
        <v>492</v>
      </c>
      <c r="I498" s="212">
        <v>7</v>
      </c>
      <c r="J498" s="211" t="s">
        <v>37</v>
      </c>
      <c r="K498" s="183"/>
      <c r="P498" s="172"/>
      <c r="Q498" s="172"/>
      <c r="R498" s="172"/>
      <c r="S498" s="172"/>
    </row>
    <row r="499" spans="2:19" s="182" customFormat="1" x14ac:dyDescent="0.2">
      <c r="B499" s="214">
        <v>530</v>
      </c>
      <c r="C499" s="197" t="s">
        <v>627</v>
      </c>
      <c r="D499" s="189">
        <v>1</v>
      </c>
      <c r="E499" s="189" t="s">
        <v>18</v>
      </c>
      <c r="F499" s="196">
        <v>4765.1930000000002</v>
      </c>
      <c r="G499" s="213">
        <v>-0.55801540189888332</v>
      </c>
      <c r="H499" s="194">
        <v>493</v>
      </c>
      <c r="I499" s="212">
        <v>7</v>
      </c>
      <c r="J499" s="211" t="s">
        <v>626</v>
      </c>
      <c r="K499" s="183"/>
      <c r="P499" s="172"/>
      <c r="Q499" s="172"/>
      <c r="R499" s="172"/>
      <c r="S499" s="172"/>
    </row>
    <row r="500" spans="2:19" s="182" customFormat="1" x14ac:dyDescent="0.2">
      <c r="B500" s="214">
        <v>7300</v>
      </c>
      <c r="C500" s="197" t="s">
        <v>420</v>
      </c>
      <c r="D500" s="189">
        <v>34</v>
      </c>
      <c r="E500" s="189" t="s">
        <v>204</v>
      </c>
      <c r="F500" s="196">
        <v>4889.9880000000003</v>
      </c>
      <c r="G500" s="213">
        <v>-0.55591715788259688</v>
      </c>
      <c r="H500" s="194">
        <v>494</v>
      </c>
      <c r="I500" s="212">
        <v>7</v>
      </c>
      <c r="J500" s="211" t="s">
        <v>419</v>
      </c>
      <c r="K500" s="183"/>
      <c r="P500" s="172"/>
      <c r="Q500" s="172"/>
      <c r="R500" s="172"/>
      <c r="S500" s="172"/>
    </row>
    <row r="501" spans="2:19" s="182" customFormat="1" x14ac:dyDescent="0.2">
      <c r="B501" s="214">
        <v>874</v>
      </c>
      <c r="C501" s="197" t="s">
        <v>493</v>
      </c>
      <c r="D501" s="189">
        <v>1</v>
      </c>
      <c r="E501" s="189" t="s">
        <v>18</v>
      </c>
      <c r="F501" s="196">
        <v>3889.9719999999998</v>
      </c>
      <c r="G501" s="213">
        <v>-0.55015696093018884</v>
      </c>
      <c r="H501" s="194">
        <v>495</v>
      </c>
      <c r="I501" s="212">
        <v>7</v>
      </c>
      <c r="J501" s="211" t="s">
        <v>491</v>
      </c>
      <c r="K501" s="183"/>
      <c r="P501" s="172"/>
      <c r="Q501" s="172"/>
      <c r="R501" s="172"/>
      <c r="S501" s="172"/>
    </row>
    <row r="502" spans="2:19" s="182" customFormat="1" x14ac:dyDescent="0.2">
      <c r="B502" s="214">
        <v>1063</v>
      </c>
      <c r="C502" s="197" t="s">
        <v>451</v>
      </c>
      <c r="D502" s="189">
        <v>6</v>
      </c>
      <c r="E502" s="189" t="s">
        <v>139</v>
      </c>
      <c r="F502" s="196">
        <v>3028.1570000000011</v>
      </c>
      <c r="G502" s="213">
        <v>-0.54880178926820899</v>
      </c>
      <c r="H502" s="194">
        <v>496</v>
      </c>
      <c r="I502" s="212">
        <v>7</v>
      </c>
      <c r="J502" s="211" t="s">
        <v>450</v>
      </c>
      <c r="K502" s="183"/>
      <c r="P502" s="172"/>
      <c r="Q502" s="172"/>
      <c r="R502" s="172"/>
      <c r="S502" s="172"/>
    </row>
    <row r="503" spans="2:19" s="182" customFormat="1" x14ac:dyDescent="0.2">
      <c r="B503" s="238">
        <v>9000</v>
      </c>
      <c r="C503" s="237" t="s">
        <v>155</v>
      </c>
      <c r="D503" s="189">
        <v>225</v>
      </c>
      <c r="E503" s="236" t="s">
        <v>625</v>
      </c>
      <c r="F503" s="235">
        <v>5216.5179999999991</v>
      </c>
      <c r="G503" s="234">
        <v>-0.54862751474546412</v>
      </c>
      <c r="H503" s="233">
        <v>497</v>
      </c>
      <c r="I503" s="232">
        <v>7</v>
      </c>
      <c r="J503" s="231" t="s">
        <v>153</v>
      </c>
      <c r="K503" s="183"/>
      <c r="P503" s="172"/>
      <c r="Q503" s="172"/>
      <c r="R503" s="172"/>
      <c r="S503" s="172"/>
    </row>
    <row r="504" spans="2:19" s="182" customFormat="1" x14ac:dyDescent="0.2">
      <c r="B504" s="214">
        <v>1034</v>
      </c>
      <c r="C504" s="197" t="s">
        <v>595</v>
      </c>
      <c r="D504" s="189">
        <v>5</v>
      </c>
      <c r="E504" s="189" t="s">
        <v>99</v>
      </c>
      <c r="F504" s="196">
        <v>3961.2089999999989</v>
      </c>
      <c r="G504" s="213">
        <v>-0.54712574464556563</v>
      </c>
      <c r="H504" s="194">
        <v>498</v>
      </c>
      <c r="I504" s="212">
        <v>7</v>
      </c>
      <c r="J504" s="211" t="s">
        <v>594</v>
      </c>
      <c r="K504" s="183"/>
      <c r="P504" s="172"/>
      <c r="Q504" s="172"/>
      <c r="R504" s="172"/>
      <c r="S504" s="172"/>
    </row>
    <row r="505" spans="2:19" s="182" customFormat="1" x14ac:dyDescent="0.2">
      <c r="B505" s="214">
        <v>498</v>
      </c>
      <c r="C505" s="197" t="s">
        <v>624</v>
      </c>
      <c r="D505" s="189">
        <v>1</v>
      </c>
      <c r="E505" s="189" t="s">
        <v>18</v>
      </c>
      <c r="F505" s="196">
        <v>3564.0879999999993</v>
      </c>
      <c r="G505" s="213">
        <v>-0.54468444971760621</v>
      </c>
      <c r="H505" s="194">
        <v>499</v>
      </c>
      <c r="I505" s="212">
        <v>7</v>
      </c>
      <c r="J505" s="211" t="s">
        <v>623</v>
      </c>
      <c r="K505" s="183"/>
      <c r="P505" s="172"/>
      <c r="Q505" s="172"/>
      <c r="R505" s="172"/>
      <c r="S505" s="172"/>
    </row>
    <row r="506" spans="2:19" s="182" customFormat="1" x14ac:dyDescent="0.2">
      <c r="B506" s="214">
        <v>3000</v>
      </c>
      <c r="C506" s="197" t="s">
        <v>39</v>
      </c>
      <c r="D506" s="189">
        <v>533</v>
      </c>
      <c r="E506" s="189" t="s">
        <v>162</v>
      </c>
      <c r="F506" s="196">
        <v>2507.6950000000002</v>
      </c>
      <c r="G506" s="213">
        <v>-0.54370831688599253</v>
      </c>
      <c r="H506" s="194">
        <v>500</v>
      </c>
      <c r="I506" s="212">
        <v>7</v>
      </c>
      <c r="J506" s="211" t="s">
        <v>37</v>
      </c>
      <c r="K506" s="183"/>
      <c r="P506" s="172"/>
      <c r="Q506" s="172"/>
      <c r="R506" s="172"/>
      <c r="S506" s="172"/>
    </row>
    <row r="507" spans="2:19" s="182" customFormat="1" x14ac:dyDescent="0.2">
      <c r="B507" s="214">
        <v>7400</v>
      </c>
      <c r="C507" s="197" t="s">
        <v>195</v>
      </c>
      <c r="D507" s="189">
        <v>511</v>
      </c>
      <c r="E507" s="189" t="s">
        <v>354</v>
      </c>
      <c r="F507" s="196">
        <v>4816.6089999999967</v>
      </c>
      <c r="G507" s="213">
        <v>-0.54353992633601289</v>
      </c>
      <c r="H507" s="194">
        <v>501</v>
      </c>
      <c r="I507" s="212">
        <v>7</v>
      </c>
      <c r="J507" s="211" t="s">
        <v>194</v>
      </c>
      <c r="K507" s="183"/>
      <c r="P507" s="172"/>
      <c r="Q507" s="172"/>
      <c r="R507" s="172"/>
      <c r="S507" s="172"/>
    </row>
    <row r="508" spans="2:19" s="182" customFormat="1" x14ac:dyDescent="0.2">
      <c r="B508" s="214">
        <v>46</v>
      </c>
      <c r="C508" s="197" t="s">
        <v>622</v>
      </c>
      <c r="D508" s="189">
        <v>1</v>
      </c>
      <c r="E508" s="189" t="s">
        <v>18</v>
      </c>
      <c r="F508" s="196">
        <v>3211.5349999999994</v>
      </c>
      <c r="G508" s="213">
        <v>-0.54332391981377881</v>
      </c>
      <c r="H508" s="194">
        <v>502</v>
      </c>
      <c r="I508" s="212">
        <v>7</v>
      </c>
      <c r="J508" s="211" t="s">
        <v>621</v>
      </c>
      <c r="K508" s="183"/>
      <c r="P508" s="172"/>
      <c r="Q508" s="172"/>
      <c r="R508" s="172"/>
      <c r="S508" s="172"/>
    </row>
    <row r="509" spans="2:19" s="182" customFormat="1" x14ac:dyDescent="0.2">
      <c r="B509" s="248">
        <v>70</v>
      </c>
      <c r="C509" s="247" t="s">
        <v>308</v>
      </c>
      <c r="D509" s="228">
        <v>321</v>
      </c>
      <c r="E509" s="246" t="s">
        <v>385</v>
      </c>
      <c r="F509" s="245">
        <v>4383.5149999999994</v>
      </c>
      <c r="G509" s="244">
        <v>-0.53271474877325253</v>
      </c>
      <c r="H509" s="243">
        <v>503</v>
      </c>
      <c r="I509" s="242">
        <v>8</v>
      </c>
      <c r="J509" s="241" t="s">
        <v>307</v>
      </c>
      <c r="K509" s="183"/>
      <c r="P509" s="172"/>
      <c r="Q509" s="172"/>
      <c r="R509" s="172"/>
      <c r="S509" s="172"/>
    </row>
    <row r="510" spans="2:19" s="182" customFormat="1" x14ac:dyDescent="0.2">
      <c r="B510" s="214">
        <v>8000</v>
      </c>
      <c r="C510" s="197" t="s">
        <v>401</v>
      </c>
      <c r="D510" s="189">
        <v>7</v>
      </c>
      <c r="E510" s="189" t="s">
        <v>620</v>
      </c>
      <c r="F510" s="196">
        <v>4742.5909999999976</v>
      </c>
      <c r="G510" s="213">
        <v>-0.53241373021678107</v>
      </c>
      <c r="H510" s="194">
        <v>504</v>
      </c>
      <c r="I510" s="212">
        <v>8</v>
      </c>
      <c r="J510" s="211" t="s">
        <v>399</v>
      </c>
      <c r="K510" s="183"/>
      <c r="P510" s="172"/>
      <c r="Q510" s="172"/>
      <c r="R510" s="172"/>
      <c r="S510" s="172"/>
    </row>
    <row r="511" spans="2:19" s="182" customFormat="1" x14ac:dyDescent="0.2">
      <c r="B511" s="214">
        <v>6100</v>
      </c>
      <c r="C511" s="197" t="s">
        <v>459</v>
      </c>
      <c r="D511" s="189">
        <v>121</v>
      </c>
      <c r="E511" s="189" t="s">
        <v>97</v>
      </c>
      <c r="F511" s="196">
        <v>3323.3029999999981</v>
      </c>
      <c r="G511" s="213">
        <v>-0.52849398927584035</v>
      </c>
      <c r="H511" s="194">
        <v>505</v>
      </c>
      <c r="I511" s="212">
        <v>8</v>
      </c>
      <c r="J511" s="211" t="s">
        <v>458</v>
      </c>
      <c r="K511" s="183"/>
      <c r="P511" s="172"/>
      <c r="Q511" s="172"/>
      <c r="R511" s="172"/>
      <c r="S511" s="172"/>
    </row>
    <row r="512" spans="2:19" s="182" customFormat="1" x14ac:dyDescent="0.2">
      <c r="B512" s="214">
        <v>6200</v>
      </c>
      <c r="C512" s="197" t="s">
        <v>482</v>
      </c>
      <c r="D512" s="189">
        <v>227</v>
      </c>
      <c r="E512" s="189" t="s">
        <v>619</v>
      </c>
      <c r="F512" s="196">
        <v>3162.6059999999998</v>
      </c>
      <c r="G512" s="213">
        <v>-0.52374286731636421</v>
      </c>
      <c r="H512" s="194">
        <v>506</v>
      </c>
      <c r="I512" s="212">
        <v>8</v>
      </c>
      <c r="J512" s="211" t="s">
        <v>481</v>
      </c>
      <c r="K512" s="183"/>
      <c r="P512" s="172"/>
      <c r="Q512" s="172"/>
      <c r="R512" s="172"/>
      <c r="S512" s="172"/>
    </row>
    <row r="513" spans="2:19" s="182" customFormat="1" x14ac:dyDescent="0.2">
      <c r="B513" s="214">
        <v>5000</v>
      </c>
      <c r="C513" s="197" t="s">
        <v>25</v>
      </c>
      <c r="D513" s="189">
        <v>941</v>
      </c>
      <c r="E513" s="189" t="s">
        <v>29</v>
      </c>
      <c r="F513" s="196">
        <v>2670.37</v>
      </c>
      <c r="G513" s="213">
        <v>-0.5234398589177619</v>
      </c>
      <c r="H513" s="194">
        <v>507</v>
      </c>
      <c r="I513" s="212">
        <v>8</v>
      </c>
      <c r="J513" s="211" t="s">
        <v>23</v>
      </c>
      <c r="K513" s="183"/>
      <c r="P513" s="172"/>
      <c r="Q513" s="172"/>
      <c r="R513" s="172"/>
      <c r="S513" s="172"/>
    </row>
    <row r="514" spans="2:19" s="182" customFormat="1" x14ac:dyDescent="0.2">
      <c r="B514" s="214">
        <v>4000</v>
      </c>
      <c r="C514" s="197" t="s">
        <v>22</v>
      </c>
      <c r="D514" s="189">
        <v>643</v>
      </c>
      <c r="E514" s="189" t="s">
        <v>618</v>
      </c>
      <c r="F514" s="196">
        <v>1966.1630000000002</v>
      </c>
      <c r="G514" s="213">
        <v>-0.52212372771077509</v>
      </c>
      <c r="H514" s="194">
        <v>508</v>
      </c>
      <c r="I514" s="212">
        <v>8</v>
      </c>
      <c r="J514" s="211" t="s">
        <v>20</v>
      </c>
      <c r="K514" s="183"/>
      <c r="P514" s="172"/>
      <c r="Q514" s="172"/>
      <c r="R514" s="172"/>
      <c r="S514" s="172"/>
    </row>
    <row r="515" spans="2:19" s="182" customFormat="1" x14ac:dyDescent="0.2">
      <c r="B515" s="214">
        <v>2640</v>
      </c>
      <c r="C515" s="197" t="s">
        <v>149</v>
      </c>
      <c r="D515" s="189">
        <v>4</v>
      </c>
      <c r="E515" s="189" t="s">
        <v>168</v>
      </c>
      <c r="F515" s="196">
        <v>4220.6610000000019</v>
      </c>
      <c r="G515" s="213">
        <v>-0.51470824060464915</v>
      </c>
      <c r="H515" s="194">
        <v>509</v>
      </c>
      <c r="I515" s="212">
        <v>8</v>
      </c>
      <c r="J515" s="211" t="s">
        <v>148</v>
      </c>
      <c r="K515" s="183"/>
      <c r="P515" s="172"/>
      <c r="Q515" s="172"/>
      <c r="R515" s="172"/>
      <c r="S515" s="172"/>
    </row>
    <row r="516" spans="2:19" s="182" customFormat="1" x14ac:dyDescent="0.2">
      <c r="B516" s="214">
        <v>4000</v>
      </c>
      <c r="C516" s="197" t="s">
        <v>22</v>
      </c>
      <c r="D516" s="189">
        <v>111</v>
      </c>
      <c r="E516" s="189" t="s">
        <v>522</v>
      </c>
      <c r="F516" s="196">
        <v>1537.0240000000006</v>
      </c>
      <c r="G516" s="213">
        <v>-0.51432931172353547</v>
      </c>
      <c r="H516" s="194">
        <v>510</v>
      </c>
      <c r="I516" s="212">
        <v>8</v>
      </c>
      <c r="J516" s="211" t="s">
        <v>20</v>
      </c>
      <c r="K516" s="183"/>
      <c r="P516" s="172"/>
      <c r="Q516" s="172"/>
      <c r="R516" s="172"/>
      <c r="S516" s="172"/>
    </row>
    <row r="517" spans="2:19" s="182" customFormat="1" x14ac:dyDescent="0.2">
      <c r="B517" s="238">
        <v>2610</v>
      </c>
      <c r="C517" s="237" t="s">
        <v>464</v>
      </c>
      <c r="D517" s="189">
        <v>14</v>
      </c>
      <c r="E517" s="236" t="s">
        <v>52</v>
      </c>
      <c r="F517" s="235">
        <v>5066.6819999999998</v>
      </c>
      <c r="G517" s="234">
        <v>-0.51036689221688147</v>
      </c>
      <c r="H517" s="233">
        <v>511</v>
      </c>
      <c r="I517" s="232">
        <v>8</v>
      </c>
      <c r="J517" s="231" t="s">
        <v>463</v>
      </c>
      <c r="K517" s="183"/>
      <c r="P517" s="172"/>
      <c r="Q517" s="172"/>
      <c r="R517" s="172"/>
      <c r="S517" s="172"/>
    </row>
    <row r="518" spans="2:19" s="182" customFormat="1" x14ac:dyDescent="0.2">
      <c r="B518" s="214">
        <v>6200</v>
      </c>
      <c r="C518" s="197" t="s">
        <v>482</v>
      </c>
      <c r="D518" s="189">
        <v>221</v>
      </c>
      <c r="E518" s="189" t="s">
        <v>206</v>
      </c>
      <c r="F518" s="196">
        <v>2751.1759999999986</v>
      </c>
      <c r="G518" s="213">
        <v>-0.50976194199617153</v>
      </c>
      <c r="H518" s="194">
        <v>512</v>
      </c>
      <c r="I518" s="212">
        <v>8</v>
      </c>
      <c r="J518" s="211" t="s">
        <v>481</v>
      </c>
      <c r="K518" s="183"/>
      <c r="P518" s="172"/>
      <c r="Q518" s="172"/>
      <c r="R518" s="172"/>
      <c r="S518" s="172"/>
    </row>
    <row r="519" spans="2:19" s="182" customFormat="1" x14ac:dyDescent="0.2">
      <c r="B519" s="214">
        <v>2660</v>
      </c>
      <c r="C519" s="197" t="s">
        <v>126</v>
      </c>
      <c r="D519" s="189">
        <v>6</v>
      </c>
      <c r="E519" s="189" t="s">
        <v>139</v>
      </c>
      <c r="F519" s="196">
        <v>4726.3689999999997</v>
      </c>
      <c r="G519" s="213">
        <v>-0.50951396037348395</v>
      </c>
      <c r="H519" s="194">
        <v>513</v>
      </c>
      <c r="I519" s="212">
        <v>8</v>
      </c>
      <c r="J519" s="211" t="s">
        <v>125</v>
      </c>
      <c r="K519" s="183"/>
      <c r="P519" s="172"/>
      <c r="Q519" s="172"/>
      <c r="R519" s="172"/>
      <c r="S519" s="172"/>
    </row>
    <row r="520" spans="2:19" s="182" customFormat="1" x14ac:dyDescent="0.2">
      <c r="B520" s="214">
        <v>6200</v>
      </c>
      <c r="C520" s="197" t="s">
        <v>482</v>
      </c>
      <c r="D520" s="189">
        <v>412</v>
      </c>
      <c r="E520" s="189" t="s">
        <v>81</v>
      </c>
      <c r="F520" s="196">
        <v>4141.3439999999991</v>
      </c>
      <c r="G520" s="213">
        <v>-0.50460743180459067</v>
      </c>
      <c r="H520" s="194">
        <v>514</v>
      </c>
      <c r="I520" s="212">
        <v>8</v>
      </c>
      <c r="J520" s="211" t="s">
        <v>481</v>
      </c>
      <c r="K520" s="183"/>
      <c r="P520" s="172"/>
      <c r="Q520" s="172"/>
      <c r="R520" s="172"/>
      <c r="S520" s="172"/>
    </row>
    <row r="521" spans="2:19" s="182" customFormat="1" x14ac:dyDescent="0.2">
      <c r="B521" s="214">
        <v>534</v>
      </c>
      <c r="C521" s="197" t="s">
        <v>617</v>
      </c>
      <c r="D521" s="189">
        <v>3</v>
      </c>
      <c r="E521" s="189" t="s">
        <v>616</v>
      </c>
      <c r="F521" s="196">
        <v>4807.0180000000009</v>
      </c>
      <c r="G521" s="213">
        <v>-0.50181319527876622</v>
      </c>
      <c r="H521" s="194">
        <v>515</v>
      </c>
      <c r="I521" s="212">
        <v>8</v>
      </c>
      <c r="J521" s="211" t="s">
        <v>615</v>
      </c>
      <c r="K521" s="183"/>
      <c r="P521" s="172"/>
      <c r="Q521" s="172"/>
      <c r="R521" s="172"/>
      <c r="S521" s="172"/>
    </row>
    <row r="522" spans="2:19" s="182" customFormat="1" x14ac:dyDescent="0.2">
      <c r="B522" s="214">
        <v>5000</v>
      </c>
      <c r="C522" s="197" t="s">
        <v>25</v>
      </c>
      <c r="D522" s="189">
        <v>745</v>
      </c>
      <c r="E522" s="189" t="s">
        <v>614</v>
      </c>
      <c r="F522" s="196">
        <v>3407.2619999999993</v>
      </c>
      <c r="G522" s="213">
        <v>-0.49921837318446122</v>
      </c>
      <c r="H522" s="194">
        <v>516</v>
      </c>
      <c r="I522" s="212">
        <v>8</v>
      </c>
      <c r="J522" s="211" t="s">
        <v>23</v>
      </c>
      <c r="K522" s="183"/>
      <c r="P522" s="172"/>
      <c r="Q522" s="172"/>
      <c r="R522" s="172"/>
      <c r="S522" s="172"/>
    </row>
    <row r="523" spans="2:19" s="182" customFormat="1" x14ac:dyDescent="0.2">
      <c r="B523" s="214">
        <v>7600</v>
      </c>
      <c r="C523" s="197" t="s">
        <v>552</v>
      </c>
      <c r="D523" s="189">
        <v>13</v>
      </c>
      <c r="E523" s="189" t="s">
        <v>131</v>
      </c>
      <c r="F523" s="196">
        <v>5652</v>
      </c>
      <c r="G523" s="213">
        <v>-0.49746111277759347</v>
      </c>
      <c r="H523" s="194">
        <v>517</v>
      </c>
      <c r="I523" s="212">
        <v>8</v>
      </c>
      <c r="J523" s="211" t="s">
        <v>551</v>
      </c>
      <c r="K523" s="183"/>
      <c r="P523" s="172"/>
      <c r="Q523" s="172"/>
      <c r="R523" s="172"/>
      <c r="S523" s="172"/>
    </row>
    <row r="524" spans="2:19" s="182" customFormat="1" x14ac:dyDescent="0.2">
      <c r="B524" s="214">
        <v>2200</v>
      </c>
      <c r="C524" s="197" t="s">
        <v>520</v>
      </c>
      <c r="D524" s="189">
        <v>2</v>
      </c>
      <c r="E524" s="189" t="s">
        <v>84</v>
      </c>
      <c r="F524" s="196">
        <v>3021.161000000001</v>
      </c>
      <c r="G524" s="213">
        <v>-0.49566528373393937</v>
      </c>
      <c r="H524" s="194">
        <v>518</v>
      </c>
      <c r="I524" s="212">
        <v>8</v>
      </c>
      <c r="J524" s="211" t="s">
        <v>519</v>
      </c>
      <c r="K524" s="183"/>
      <c r="P524" s="172"/>
      <c r="Q524" s="172"/>
      <c r="R524" s="172"/>
      <c r="S524" s="172"/>
    </row>
    <row r="525" spans="2:19" s="182" customFormat="1" x14ac:dyDescent="0.2">
      <c r="B525" s="238">
        <v>7100</v>
      </c>
      <c r="C525" s="237" t="s">
        <v>335</v>
      </c>
      <c r="D525" s="189">
        <v>323</v>
      </c>
      <c r="E525" s="236" t="s">
        <v>176</v>
      </c>
      <c r="F525" s="235">
        <v>5211.1870000000008</v>
      </c>
      <c r="G525" s="234">
        <v>-0.49222947333263251</v>
      </c>
      <c r="H525" s="233">
        <v>519</v>
      </c>
      <c r="I525" s="232">
        <v>8</v>
      </c>
      <c r="J525" s="231" t="s">
        <v>334</v>
      </c>
      <c r="K525" s="183"/>
      <c r="P525" s="172"/>
      <c r="Q525" s="172"/>
      <c r="R525" s="172"/>
      <c r="S525" s="172"/>
    </row>
    <row r="526" spans="2:19" s="182" customFormat="1" x14ac:dyDescent="0.2">
      <c r="B526" s="238">
        <v>6100</v>
      </c>
      <c r="C526" s="237" t="s">
        <v>459</v>
      </c>
      <c r="D526" s="189">
        <v>315</v>
      </c>
      <c r="E526" s="236" t="s">
        <v>163</v>
      </c>
      <c r="F526" s="235">
        <v>4733.8529999999973</v>
      </c>
      <c r="G526" s="234">
        <v>-0.49005670602986129</v>
      </c>
      <c r="H526" s="233">
        <v>520</v>
      </c>
      <c r="I526" s="232">
        <v>8</v>
      </c>
      <c r="J526" s="231" t="s">
        <v>458</v>
      </c>
      <c r="K526" s="183"/>
      <c r="P526" s="172"/>
      <c r="Q526" s="172"/>
      <c r="R526" s="172"/>
      <c r="S526" s="172"/>
    </row>
    <row r="527" spans="2:19" s="182" customFormat="1" x14ac:dyDescent="0.2">
      <c r="B527" s="238">
        <v>9000</v>
      </c>
      <c r="C527" s="237" t="s">
        <v>155</v>
      </c>
      <c r="D527" s="189">
        <v>212</v>
      </c>
      <c r="E527" s="236" t="s">
        <v>144</v>
      </c>
      <c r="F527" s="235">
        <v>4644.0709999999981</v>
      </c>
      <c r="G527" s="234">
        <v>-0.48977872310716808</v>
      </c>
      <c r="H527" s="233">
        <v>521</v>
      </c>
      <c r="I527" s="232">
        <v>8</v>
      </c>
      <c r="J527" s="231" t="s">
        <v>153</v>
      </c>
      <c r="K527" s="183"/>
      <c r="P527" s="172"/>
      <c r="Q527" s="172"/>
      <c r="R527" s="172"/>
      <c r="S527" s="172"/>
    </row>
    <row r="528" spans="2:19" s="182" customFormat="1" x14ac:dyDescent="0.2">
      <c r="B528" s="214">
        <v>2200</v>
      </c>
      <c r="C528" s="197" t="s">
        <v>520</v>
      </c>
      <c r="D528" s="189">
        <v>5</v>
      </c>
      <c r="E528" s="189" t="s">
        <v>99</v>
      </c>
      <c r="F528" s="196">
        <v>3038.4470000000019</v>
      </c>
      <c r="G528" s="213">
        <v>-0.48149171631299709</v>
      </c>
      <c r="H528" s="194">
        <v>522</v>
      </c>
      <c r="I528" s="212">
        <v>8</v>
      </c>
      <c r="J528" s="211" t="s">
        <v>519</v>
      </c>
      <c r="K528" s="183"/>
      <c r="P528" s="172"/>
      <c r="Q528" s="172"/>
      <c r="R528" s="172"/>
      <c r="S528" s="172"/>
    </row>
    <row r="529" spans="2:19" s="182" customFormat="1" x14ac:dyDescent="0.2">
      <c r="B529" s="214">
        <v>2200</v>
      </c>
      <c r="C529" s="197" t="s">
        <v>520</v>
      </c>
      <c r="D529" s="189">
        <v>12</v>
      </c>
      <c r="E529" s="189" t="s">
        <v>613</v>
      </c>
      <c r="F529" s="196">
        <v>4926.0150000000012</v>
      </c>
      <c r="G529" s="213">
        <v>-0.47379863832704788</v>
      </c>
      <c r="H529" s="194">
        <v>523</v>
      </c>
      <c r="I529" s="212">
        <v>8</v>
      </c>
      <c r="J529" s="211" t="s">
        <v>519</v>
      </c>
      <c r="K529" s="183"/>
      <c r="P529" s="172"/>
      <c r="Q529" s="172"/>
      <c r="R529" s="172"/>
      <c r="S529" s="172"/>
    </row>
    <row r="530" spans="2:19" s="182" customFormat="1" x14ac:dyDescent="0.2">
      <c r="B530" s="214">
        <v>9600</v>
      </c>
      <c r="C530" s="197" t="s">
        <v>388</v>
      </c>
      <c r="D530" s="189">
        <v>23</v>
      </c>
      <c r="E530" s="189" t="s">
        <v>612</v>
      </c>
      <c r="F530" s="196">
        <v>2971.3750000000005</v>
      </c>
      <c r="G530" s="213">
        <v>-0.4726969367062589</v>
      </c>
      <c r="H530" s="194">
        <v>524</v>
      </c>
      <c r="I530" s="212">
        <v>8</v>
      </c>
      <c r="J530" s="211" t="s">
        <v>387</v>
      </c>
      <c r="K530" s="183"/>
      <c r="P530" s="172"/>
      <c r="Q530" s="172"/>
      <c r="R530" s="172"/>
      <c r="S530" s="172"/>
    </row>
    <row r="531" spans="2:19" s="182" customFormat="1" x14ac:dyDescent="0.2">
      <c r="B531" s="214">
        <v>4000</v>
      </c>
      <c r="C531" s="197" t="s">
        <v>22</v>
      </c>
      <c r="D531" s="189">
        <v>414</v>
      </c>
      <c r="E531" s="189" t="s">
        <v>111</v>
      </c>
      <c r="F531" s="196">
        <v>3513.4879999999994</v>
      </c>
      <c r="G531" s="213">
        <v>-0.46983481533649263</v>
      </c>
      <c r="H531" s="194">
        <v>525</v>
      </c>
      <c r="I531" s="212">
        <v>8</v>
      </c>
      <c r="J531" s="211" t="s">
        <v>20</v>
      </c>
      <c r="K531" s="183"/>
      <c r="P531" s="172"/>
      <c r="Q531" s="172"/>
      <c r="R531" s="172"/>
      <c r="S531" s="172"/>
    </row>
    <row r="532" spans="2:19" s="182" customFormat="1" x14ac:dyDescent="0.2">
      <c r="B532" s="238">
        <v>9000</v>
      </c>
      <c r="C532" s="237" t="s">
        <v>155</v>
      </c>
      <c r="D532" s="189">
        <v>224</v>
      </c>
      <c r="E532" s="236" t="s">
        <v>96</v>
      </c>
      <c r="F532" s="235">
        <v>2125.9850000000001</v>
      </c>
      <c r="G532" s="234">
        <v>-0.46916144544227378</v>
      </c>
      <c r="H532" s="233">
        <v>526</v>
      </c>
      <c r="I532" s="232">
        <v>8</v>
      </c>
      <c r="J532" s="231" t="s">
        <v>153</v>
      </c>
      <c r="K532" s="183"/>
      <c r="P532" s="172"/>
      <c r="Q532" s="172"/>
      <c r="R532" s="172"/>
      <c r="S532" s="172"/>
    </row>
    <row r="533" spans="2:19" s="182" customFormat="1" x14ac:dyDescent="0.2">
      <c r="B533" s="214">
        <v>6600</v>
      </c>
      <c r="C533" s="197" t="s">
        <v>298</v>
      </c>
      <c r="D533" s="189">
        <v>514</v>
      </c>
      <c r="E533" s="189" t="s">
        <v>53</v>
      </c>
      <c r="F533" s="196">
        <v>4637.6370000000006</v>
      </c>
      <c r="G533" s="213">
        <v>-0.46252475173698043</v>
      </c>
      <c r="H533" s="194">
        <v>527</v>
      </c>
      <c r="I533" s="212">
        <v>8</v>
      </c>
      <c r="J533" s="211" t="s">
        <v>296</v>
      </c>
      <c r="K533" s="183"/>
      <c r="P533" s="172"/>
      <c r="Q533" s="172"/>
      <c r="R533" s="172"/>
      <c r="S533" s="172"/>
    </row>
    <row r="534" spans="2:19" s="182" customFormat="1" x14ac:dyDescent="0.2">
      <c r="B534" s="238">
        <v>70</v>
      </c>
      <c r="C534" s="237" t="s">
        <v>308</v>
      </c>
      <c r="D534" s="189">
        <v>126</v>
      </c>
      <c r="E534" s="236" t="s">
        <v>549</v>
      </c>
      <c r="F534" s="235">
        <v>3841.6959999999985</v>
      </c>
      <c r="G534" s="234">
        <v>-0.46240901731604017</v>
      </c>
      <c r="H534" s="233">
        <v>528</v>
      </c>
      <c r="I534" s="232">
        <v>8</v>
      </c>
      <c r="J534" s="231" t="s">
        <v>307</v>
      </c>
      <c r="K534" s="183"/>
      <c r="P534" s="172"/>
      <c r="Q534" s="172"/>
      <c r="R534" s="172"/>
      <c r="S534" s="172"/>
    </row>
    <row r="535" spans="2:19" s="182" customFormat="1" x14ac:dyDescent="0.2">
      <c r="B535" s="214">
        <v>7600</v>
      </c>
      <c r="C535" s="197" t="s">
        <v>552</v>
      </c>
      <c r="D535" s="189">
        <v>31</v>
      </c>
      <c r="E535" s="189" t="s">
        <v>40</v>
      </c>
      <c r="F535" s="196">
        <v>2597.87</v>
      </c>
      <c r="G535" s="213">
        <v>-0.46208295683755812</v>
      </c>
      <c r="H535" s="194">
        <v>529</v>
      </c>
      <c r="I535" s="212">
        <v>8</v>
      </c>
      <c r="J535" s="211" t="s">
        <v>551</v>
      </c>
      <c r="K535" s="183"/>
      <c r="P535" s="172"/>
      <c r="Q535" s="172"/>
      <c r="R535" s="172"/>
      <c r="S535" s="172"/>
    </row>
    <row r="536" spans="2:19" s="182" customFormat="1" x14ac:dyDescent="0.2">
      <c r="B536" s="214">
        <v>8500</v>
      </c>
      <c r="C536" s="197" t="s">
        <v>511</v>
      </c>
      <c r="D536" s="189">
        <v>22</v>
      </c>
      <c r="E536" s="189" t="s">
        <v>50</v>
      </c>
      <c r="F536" s="196">
        <v>4045.1980000000017</v>
      </c>
      <c r="G536" s="213">
        <v>-0.45888142254733788</v>
      </c>
      <c r="H536" s="194">
        <v>530</v>
      </c>
      <c r="I536" s="212">
        <v>8</v>
      </c>
      <c r="J536" s="211" t="s">
        <v>510</v>
      </c>
      <c r="K536" s="183"/>
      <c r="P536" s="172"/>
      <c r="Q536" s="172"/>
      <c r="R536" s="172"/>
      <c r="S536" s="172"/>
    </row>
    <row r="537" spans="2:19" s="182" customFormat="1" x14ac:dyDescent="0.2">
      <c r="B537" s="214">
        <v>9300</v>
      </c>
      <c r="C537" s="197" t="s">
        <v>79</v>
      </c>
      <c r="D537" s="189">
        <v>4</v>
      </c>
      <c r="E537" s="189" t="s">
        <v>168</v>
      </c>
      <c r="F537" s="196">
        <v>5081.8989999999967</v>
      </c>
      <c r="G537" s="213">
        <v>-0.45709383336715498</v>
      </c>
      <c r="H537" s="194">
        <v>531</v>
      </c>
      <c r="I537" s="212">
        <v>8</v>
      </c>
      <c r="J537" s="211" t="s">
        <v>78</v>
      </c>
      <c r="K537" s="183"/>
      <c r="P537" s="172"/>
      <c r="Q537" s="172"/>
      <c r="R537" s="172"/>
      <c r="S537" s="172"/>
    </row>
    <row r="538" spans="2:19" s="182" customFormat="1" x14ac:dyDescent="0.2">
      <c r="B538" s="214">
        <v>7300</v>
      </c>
      <c r="C538" s="197" t="s">
        <v>420</v>
      </c>
      <c r="D538" s="189">
        <v>23</v>
      </c>
      <c r="E538" s="189" t="s">
        <v>136</v>
      </c>
      <c r="F538" s="196">
        <v>3230.3340000000003</v>
      </c>
      <c r="G538" s="213">
        <v>-0.45583604202233108</v>
      </c>
      <c r="H538" s="194">
        <v>532</v>
      </c>
      <c r="I538" s="212">
        <v>8</v>
      </c>
      <c r="J538" s="211" t="s">
        <v>419</v>
      </c>
      <c r="K538" s="183"/>
      <c r="P538" s="172"/>
      <c r="Q538" s="172"/>
      <c r="R538" s="172"/>
      <c r="S538" s="172"/>
    </row>
    <row r="539" spans="2:19" s="182" customFormat="1" x14ac:dyDescent="0.2">
      <c r="B539" s="214">
        <v>2660</v>
      </c>
      <c r="C539" s="197" t="s">
        <v>126</v>
      </c>
      <c r="D539" s="189">
        <v>4</v>
      </c>
      <c r="E539" s="189" t="s">
        <v>168</v>
      </c>
      <c r="F539" s="196">
        <v>4461.344000000001</v>
      </c>
      <c r="G539" s="213">
        <v>-0.45489685688960635</v>
      </c>
      <c r="H539" s="194">
        <v>533</v>
      </c>
      <c r="I539" s="212">
        <v>8</v>
      </c>
      <c r="J539" s="211" t="s">
        <v>125</v>
      </c>
      <c r="K539" s="183"/>
      <c r="P539" s="172"/>
      <c r="Q539" s="172"/>
      <c r="R539" s="172"/>
      <c r="S539" s="172"/>
    </row>
    <row r="540" spans="2:19" s="182" customFormat="1" x14ac:dyDescent="0.2">
      <c r="B540" s="214">
        <v>99</v>
      </c>
      <c r="C540" s="197" t="s">
        <v>611</v>
      </c>
      <c r="D540" s="189">
        <v>1</v>
      </c>
      <c r="E540" s="189" t="s">
        <v>18</v>
      </c>
      <c r="F540" s="196">
        <v>4359.0249999999996</v>
      </c>
      <c r="G540" s="213">
        <v>-0.45485708870221403</v>
      </c>
      <c r="H540" s="194">
        <v>534</v>
      </c>
      <c r="I540" s="212">
        <v>8</v>
      </c>
      <c r="J540" s="211" t="s">
        <v>610</v>
      </c>
      <c r="K540" s="183"/>
      <c r="P540" s="172"/>
      <c r="Q540" s="172"/>
      <c r="R540" s="172"/>
      <c r="S540" s="172"/>
    </row>
    <row r="541" spans="2:19" s="182" customFormat="1" x14ac:dyDescent="0.2">
      <c r="B541" s="214">
        <v>6100</v>
      </c>
      <c r="C541" s="197" t="s">
        <v>459</v>
      </c>
      <c r="D541" s="189">
        <v>232</v>
      </c>
      <c r="E541" s="189" t="s">
        <v>44</v>
      </c>
      <c r="F541" s="196">
        <v>5900.3990000000022</v>
      </c>
      <c r="G541" s="213">
        <v>-0.44802328889869486</v>
      </c>
      <c r="H541" s="194">
        <v>535</v>
      </c>
      <c r="I541" s="212">
        <v>8</v>
      </c>
      <c r="J541" s="211" t="s">
        <v>458</v>
      </c>
      <c r="K541" s="183"/>
      <c r="P541" s="172"/>
      <c r="Q541" s="172"/>
      <c r="R541" s="172"/>
      <c r="S541" s="172"/>
    </row>
    <row r="542" spans="2:19" s="182" customFormat="1" x14ac:dyDescent="0.2">
      <c r="B542" s="214">
        <v>9400</v>
      </c>
      <c r="C542" s="197" t="s">
        <v>113</v>
      </c>
      <c r="D542" s="189">
        <v>3</v>
      </c>
      <c r="E542" s="189" t="s">
        <v>87</v>
      </c>
      <c r="F542" s="196">
        <v>2952.8069999999998</v>
      </c>
      <c r="G542" s="213">
        <v>-0.44732162056775204</v>
      </c>
      <c r="H542" s="194">
        <v>536</v>
      </c>
      <c r="I542" s="212">
        <v>8</v>
      </c>
      <c r="J542" s="211" t="s">
        <v>112</v>
      </c>
      <c r="K542" s="183"/>
      <c r="P542" s="172"/>
      <c r="Q542" s="172"/>
      <c r="R542" s="172"/>
      <c r="S542" s="172"/>
    </row>
    <row r="543" spans="2:19" s="182" customFormat="1" x14ac:dyDescent="0.2">
      <c r="B543" s="214">
        <v>6600</v>
      </c>
      <c r="C543" s="197" t="s">
        <v>298</v>
      </c>
      <c r="D543" s="189">
        <v>615</v>
      </c>
      <c r="E543" s="189" t="s">
        <v>364</v>
      </c>
      <c r="F543" s="196">
        <v>2965.8669999999988</v>
      </c>
      <c r="G543" s="213">
        <v>-0.44154973087001881</v>
      </c>
      <c r="H543" s="194">
        <v>537</v>
      </c>
      <c r="I543" s="212">
        <v>8</v>
      </c>
      <c r="J543" s="211" t="s">
        <v>296</v>
      </c>
      <c r="K543" s="183"/>
      <c r="P543" s="172"/>
      <c r="Q543" s="172"/>
      <c r="R543" s="172"/>
      <c r="S543" s="172"/>
    </row>
    <row r="544" spans="2:19" s="182" customFormat="1" x14ac:dyDescent="0.2">
      <c r="B544" s="214">
        <v>7300</v>
      </c>
      <c r="C544" s="197" t="s">
        <v>420</v>
      </c>
      <c r="D544" s="189">
        <v>33</v>
      </c>
      <c r="E544" s="189" t="s">
        <v>27</v>
      </c>
      <c r="F544" s="196">
        <v>2874.547</v>
      </c>
      <c r="G544" s="213">
        <v>-0.44073315770786975</v>
      </c>
      <c r="H544" s="194">
        <v>538</v>
      </c>
      <c r="I544" s="212">
        <v>8</v>
      </c>
      <c r="J544" s="211" t="s">
        <v>419</v>
      </c>
      <c r="K544" s="183"/>
      <c r="P544" s="172"/>
      <c r="Q544" s="172"/>
      <c r="R544" s="172"/>
      <c r="S544" s="172"/>
    </row>
    <row r="545" spans="2:19" s="182" customFormat="1" x14ac:dyDescent="0.2">
      <c r="B545" s="214">
        <v>7900</v>
      </c>
      <c r="C545" s="197" t="s">
        <v>92</v>
      </c>
      <c r="D545" s="189">
        <v>524</v>
      </c>
      <c r="E545" s="189" t="s">
        <v>316</v>
      </c>
      <c r="F545" s="196">
        <v>4383.8330000000005</v>
      </c>
      <c r="G545" s="213">
        <v>-0.43918975789498804</v>
      </c>
      <c r="H545" s="194">
        <v>539</v>
      </c>
      <c r="I545" s="212">
        <v>8</v>
      </c>
      <c r="J545" s="211" t="s">
        <v>91</v>
      </c>
      <c r="K545" s="183"/>
      <c r="P545" s="172"/>
      <c r="Q545" s="172"/>
      <c r="R545" s="172"/>
      <c r="S545" s="172"/>
    </row>
    <row r="546" spans="2:19" s="182" customFormat="1" x14ac:dyDescent="0.2">
      <c r="B546" s="238">
        <v>9000</v>
      </c>
      <c r="C546" s="237" t="s">
        <v>155</v>
      </c>
      <c r="D546" s="189">
        <v>122</v>
      </c>
      <c r="E546" s="236" t="s">
        <v>211</v>
      </c>
      <c r="F546" s="235">
        <v>2627.9420000000009</v>
      </c>
      <c r="G546" s="234">
        <v>-0.43771393250189655</v>
      </c>
      <c r="H546" s="233">
        <v>540</v>
      </c>
      <c r="I546" s="232">
        <v>8</v>
      </c>
      <c r="J546" s="231" t="s">
        <v>153</v>
      </c>
      <c r="K546" s="183"/>
      <c r="P546" s="172"/>
      <c r="Q546" s="172"/>
      <c r="R546" s="172"/>
      <c r="S546" s="172"/>
    </row>
    <row r="547" spans="2:19" s="182" customFormat="1" x14ac:dyDescent="0.2">
      <c r="B547" s="214">
        <v>469</v>
      </c>
      <c r="C547" s="197" t="s">
        <v>560</v>
      </c>
      <c r="D547" s="189">
        <v>3</v>
      </c>
      <c r="E547" s="189" t="s">
        <v>87</v>
      </c>
      <c r="F547" s="196">
        <v>3014.5970000000007</v>
      </c>
      <c r="G547" s="213">
        <v>-0.43426042213588761</v>
      </c>
      <c r="H547" s="194">
        <v>541</v>
      </c>
      <c r="I547" s="212">
        <v>8</v>
      </c>
      <c r="J547" s="211" t="s">
        <v>559</v>
      </c>
      <c r="K547" s="183"/>
      <c r="P547" s="172"/>
      <c r="Q547" s="172"/>
      <c r="R547" s="172"/>
      <c r="S547" s="172"/>
    </row>
    <row r="548" spans="2:19" s="182" customFormat="1" x14ac:dyDescent="0.2">
      <c r="B548" s="238">
        <v>9000</v>
      </c>
      <c r="C548" s="237" t="s">
        <v>155</v>
      </c>
      <c r="D548" s="189">
        <v>432</v>
      </c>
      <c r="E548" s="236" t="s">
        <v>143</v>
      </c>
      <c r="F548" s="235">
        <v>3787.800999999999</v>
      </c>
      <c r="G548" s="234">
        <v>-0.43375830801593851</v>
      </c>
      <c r="H548" s="233">
        <v>542</v>
      </c>
      <c r="I548" s="232">
        <v>8</v>
      </c>
      <c r="J548" s="231" t="s">
        <v>153</v>
      </c>
      <c r="K548" s="183"/>
      <c r="P548" s="172"/>
      <c r="Q548" s="172"/>
      <c r="R548" s="172"/>
      <c r="S548" s="172"/>
    </row>
    <row r="549" spans="2:19" s="182" customFormat="1" x14ac:dyDescent="0.2">
      <c r="B549" s="214">
        <v>2630</v>
      </c>
      <c r="C549" s="197" t="s">
        <v>503</v>
      </c>
      <c r="D549" s="189">
        <v>21</v>
      </c>
      <c r="E549" s="189" t="s">
        <v>64</v>
      </c>
      <c r="F549" s="196">
        <v>2468.3219999999997</v>
      </c>
      <c r="G549" s="213">
        <v>-0.43369915727037772</v>
      </c>
      <c r="H549" s="194">
        <v>543</v>
      </c>
      <c r="I549" s="212">
        <v>8</v>
      </c>
      <c r="J549" s="211" t="s">
        <v>502</v>
      </c>
      <c r="K549" s="183"/>
      <c r="P549" s="172"/>
      <c r="Q549" s="172"/>
      <c r="R549" s="172"/>
      <c r="S549" s="172"/>
    </row>
    <row r="550" spans="2:19" s="182" customFormat="1" x14ac:dyDescent="0.2">
      <c r="B550" s="214">
        <v>7400</v>
      </c>
      <c r="C550" s="197" t="s">
        <v>195</v>
      </c>
      <c r="D550" s="189">
        <v>212</v>
      </c>
      <c r="E550" s="189" t="s">
        <v>144</v>
      </c>
      <c r="F550" s="196">
        <v>3496.4929999999995</v>
      </c>
      <c r="G550" s="213">
        <v>-0.43329700645375441</v>
      </c>
      <c r="H550" s="194">
        <v>544</v>
      </c>
      <c r="I550" s="212">
        <v>8</v>
      </c>
      <c r="J550" s="211" t="s">
        <v>194</v>
      </c>
      <c r="K550" s="183"/>
      <c r="P550" s="172"/>
      <c r="Q550" s="172"/>
      <c r="R550" s="172"/>
      <c r="S550" s="172"/>
    </row>
    <row r="551" spans="2:19" s="182" customFormat="1" x14ac:dyDescent="0.2">
      <c r="B551" s="214">
        <v>6200</v>
      </c>
      <c r="C551" s="197" t="s">
        <v>482</v>
      </c>
      <c r="D551" s="189">
        <v>422</v>
      </c>
      <c r="E551" s="189" t="s">
        <v>150</v>
      </c>
      <c r="F551" s="196">
        <v>2226.1130000000003</v>
      </c>
      <c r="G551" s="213">
        <v>-0.43311151149946503</v>
      </c>
      <c r="H551" s="194">
        <v>545</v>
      </c>
      <c r="I551" s="212">
        <v>8</v>
      </c>
      <c r="J551" s="211" t="s">
        <v>481</v>
      </c>
      <c r="K551" s="183"/>
      <c r="P551" s="172"/>
      <c r="Q551" s="172"/>
      <c r="R551" s="172"/>
      <c r="S551" s="172"/>
    </row>
    <row r="552" spans="2:19" s="182" customFormat="1" x14ac:dyDescent="0.2">
      <c r="B552" s="214">
        <v>7700</v>
      </c>
      <c r="C552" s="197" t="s">
        <v>431</v>
      </c>
      <c r="D552" s="189">
        <v>13</v>
      </c>
      <c r="E552" s="189" t="s">
        <v>609</v>
      </c>
      <c r="F552" s="196">
        <v>3697.0529999999985</v>
      </c>
      <c r="G552" s="213">
        <v>-0.43181695889869282</v>
      </c>
      <c r="H552" s="194">
        <v>546</v>
      </c>
      <c r="I552" s="212">
        <v>8</v>
      </c>
      <c r="J552" s="211" t="s">
        <v>430</v>
      </c>
      <c r="K552" s="183"/>
      <c r="P552" s="172"/>
      <c r="Q552" s="172"/>
      <c r="R552" s="172"/>
      <c r="S552" s="172"/>
    </row>
    <row r="553" spans="2:19" s="182" customFormat="1" x14ac:dyDescent="0.2">
      <c r="B553" s="238">
        <v>9000</v>
      </c>
      <c r="C553" s="237" t="s">
        <v>155</v>
      </c>
      <c r="D553" s="189">
        <v>434</v>
      </c>
      <c r="E553" s="236" t="s">
        <v>608</v>
      </c>
      <c r="F553" s="235">
        <v>4852.3940000000002</v>
      </c>
      <c r="G553" s="234">
        <v>-0.43018158408895857</v>
      </c>
      <c r="H553" s="233">
        <v>547</v>
      </c>
      <c r="I553" s="232">
        <v>8</v>
      </c>
      <c r="J553" s="231" t="s">
        <v>153</v>
      </c>
      <c r="K553" s="183"/>
      <c r="P553" s="172"/>
      <c r="Q553" s="172"/>
      <c r="R553" s="172"/>
      <c r="S553" s="172"/>
    </row>
    <row r="554" spans="2:19" s="182" customFormat="1" x14ac:dyDescent="0.2">
      <c r="B554" s="214">
        <v>5000</v>
      </c>
      <c r="C554" s="197" t="s">
        <v>25</v>
      </c>
      <c r="D554" s="189">
        <v>814</v>
      </c>
      <c r="E554" s="189" t="s">
        <v>607</v>
      </c>
      <c r="F554" s="196">
        <v>4016.847999999999</v>
      </c>
      <c r="G554" s="213">
        <v>-0.42940486280181189</v>
      </c>
      <c r="H554" s="194">
        <v>548</v>
      </c>
      <c r="I554" s="212">
        <v>8</v>
      </c>
      <c r="J554" s="211" t="s">
        <v>23</v>
      </c>
      <c r="K554" s="183"/>
      <c r="P554" s="172"/>
      <c r="Q554" s="172"/>
      <c r="R554" s="172"/>
      <c r="S554" s="172"/>
    </row>
    <row r="555" spans="2:19" s="182" customFormat="1" x14ac:dyDescent="0.2">
      <c r="B555" s="214">
        <v>654</v>
      </c>
      <c r="C555" s="197" t="s">
        <v>574</v>
      </c>
      <c r="D555" s="189">
        <v>4</v>
      </c>
      <c r="E555" s="189" t="s">
        <v>168</v>
      </c>
      <c r="F555" s="196">
        <v>3108.19</v>
      </c>
      <c r="G555" s="213">
        <v>-0.42905872970153641</v>
      </c>
      <c r="H555" s="194">
        <v>549</v>
      </c>
      <c r="I555" s="212">
        <v>8</v>
      </c>
      <c r="J555" s="211" t="s">
        <v>573</v>
      </c>
      <c r="K555" s="183"/>
      <c r="P555" s="172"/>
      <c r="Q555" s="172"/>
      <c r="R555" s="172"/>
      <c r="S555" s="172"/>
    </row>
    <row r="556" spans="2:19" s="182" customFormat="1" x14ac:dyDescent="0.2">
      <c r="B556" s="214">
        <v>2630</v>
      </c>
      <c r="C556" s="197" t="s">
        <v>503</v>
      </c>
      <c r="D556" s="189">
        <v>14</v>
      </c>
      <c r="E556" s="189" t="s">
        <v>52</v>
      </c>
      <c r="F556" s="196">
        <v>3860.2850000000003</v>
      </c>
      <c r="G556" s="213">
        <v>-0.42740115917916122</v>
      </c>
      <c r="H556" s="194">
        <v>550</v>
      </c>
      <c r="I556" s="212">
        <v>8</v>
      </c>
      <c r="J556" s="211" t="s">
        <v>502</v>
      </c>
      <c r="K556" s="183"/>
      <c r="P556" s="172"/>
      <c r="Q556" s="172"/>
      <c r="R556" s="172"/>
      <c r="S556" s="172"/>
    </row>
    <row r="557" spans="2:19" s="182" customFormat="1" x14ac:dyDescent="0.2">
      <c r="B557" s="238">
        <v>9000</v>
      </c>
      <c r="C557" s="237" t="s">
        <v>155</v>
      </c>
      <c r="D557" s="189">
        <v>131</v>
      </c>
      <c r="E557" s="236" t="s">
        <v>34</v>
      </c>
      <c r="F557" s="235">
        <v>2036.76</v>
      </c>
      <c r="G557" s="234">
        <v>-0.42425509261544514</v>
      </c>
      <c r="H557" s="233">
        <v>551</v>
      </c>
      <c r="I557" s="232">
        <v>8</v>
      </c>
      <c r="J557" s="231" t="s">
        <v>153</v>
      </c>
      <c r="K557" s="183"/>
      <c r="P557" s="172"/>
      <c r="Q557" s="172"/>
      <c r="R557" s="172"/>
      <c r="S557" s="172"/>
    </row>
    <row r="558" spans="2:19" s="182" customFormat="1" x14ac:dyDescent="0.2">
      <c r="B558" s="214">
        <v>2630</v>
      </c>
      <c r="C558" s="197" t="s">
        <v>503</v>
      </c>
      <c r="D558" s="189">
        <v>37</v>
      </c>
      <c r="E558" s="189" t="s">
        <v>224</v>
      </c>
      <c r="F558" s="196">
        <v>2709.0509999999995</v>
      </c>
      <c r="G558" s="213">
        <v>-0.42392789069314646</v>
      </c>
      <c r="H558" s="194">
        <v>552</v>
      </c>
      <c r="I558" s="212">
        <v>8</v>
      </c>
      <c r="J558" s="211" t="s">
        <v>502</v>
      </c>
      <c r="K558" s="183"/>
      <c r="P558" s="172"/>
      <c r="Q558" s="172"/>
      <c r="R558" s="172"/>
      <c r="S558" s="172"/>
    </row>
    <row r="559" spans="2:19" s="182" customFormat="1" x14ac:dyDescent="0.2">
      <c r="B559" s="214">
        <v>6800</v>
      </c>
      <c r="C559" s="197" t="s">
        <v>323</v>
      </c>
      <c r="D559" s="189">
        <v>13</v>
      </c>
      <c r="E559" s="189" t="s">
        <v>131</v>
      </c>
      <c r="F559" s="196">
        <v>4452.8259999999973</v>
      </c>
      <c r="G559" s="213">
        <v>-0.4237883952331698</v>
      </c>
      <c r="H559" s="194">
        <v>553</v>
      </c>
      <c r="I559" s="212">
        <v>8</v>
      </c>
      <c r="J559" s="211" t="s">
        <v>322</v>
      </c>
      <c r="K559" s="183"/>
      <c r="P559" s="172"/>
      <c r="Q559" s="172"/>
      <c r="R559" s="172"/>
      <c r="S559" s="172"/>
    </row>
    <row r="560" spans="2:19" s="182" customFormat="1" x14ac:dyDescent="0.2">
      <c r="B560" s="214">
        <v>1061</v>
      </c>
      <c r="C560" s="197" t="s">
        <v>418</v>
      </c>
      <c r="D560" s="189">
        <v>33</v>
      </c>
      <c r="E560" s="189" t="s">
        <v>27</v>
      </c>
      <c r="F560" s="196">
        <v>2867.7159999999994</v>
      </c>
      <c r="G560" s="213">
        <v>-0.4234647789024279</v>
      </c>
      <c r="H560" s="194">
        <v>554</v>
      </c>
      <c r="I560" s="212">
        <v>8</v>
      </c>
      <c r="J560" s="211" t="s">
        <v>417</v>
      </c>
      <c r="K560" s="183"/>
      <c r="P560" s="172"/>
      <c r="Q560" s="172"/>
      <c r="R560" s="172"/>
      <c r="S560" s="172"/>
    </row>
    <row r="561" spans="2:19" s="182" customFormat="1" x14ac:dyDescent="0.2">
      <c r="B561" s="238">
        <v>2600</v>
      </c>
      <c r="C561" s="237" t="s">
        <v>353</v>
      </c>
      <c r="D561" s="189">
        <v>21</v>
      </c>
      <c r="E561" s="236" t="s">
        <v>64</v>
      </c>
      <c r="F561" s="235">
        <v>4670.5600000000004</v>
      </c>
      <c r="G561" s="234">
        <v>-0.42208428429908729</v>
      </c>
      <c r="H561" s="233">
        <v>555</v>
      </c>
      <c r="I561" s="232">
        <v>8</v>
      </c>
      <c r="J561" s="231" t="s">
        <v>352</v>
      </c>
      <c r="K561" s="183"/>
      <c r="P561" s="172"/>
      <c r="Q561" s="172"/>
      <c r="R561" s="172"/>
      <c r="S561" s="172"/>
    </row>
    <row r="562" spans="2:19" s="182" customFormat="1" x14ac:dyDescent="0.2">
      <c r="B562" s="214">
        <v>6200</v>
      </c>
      <c r="C562" s="197" t="s">
        <v>482</v>
      </c>
      <c r="D562" s="189">
        <v>224</v>
      </c>
      <c r="E562" s="189" t="s">
        <v>96</v>
      </c>
      <c r="F562" s="196">
        <v>2659.9339999999997</v>
      </c>
      <c r="G562" s="213">
        <v>-0.42165567769554035</v>
      </c>
      <c r="H562" s="194">
        <v>556</v>
      </c>
      <c r="I562" s="212">
        <v>8</v>
      </c>
      <c r="J562" s="211" t="s">
        <v>481</v>
      </c>
      <c r="K562" s="183"/>
      <c r="P562" s="172"/>
      <c r="Q562" s="172"/>
      <c r="R562" s="172"/>
      <c r="S562" s="172"/>
    </row>
    <row r="563" spans="2:19" s="182" customFormat="1" x14ac:dyDescent="0.2">
      <c r="B563" s="238">
        <v>9000</v>
      </c>
      <c r="C563" s="237" t="s">
        <v>155</v>
      </c>
      <c r="D563" s="189">
        <v>632</v>
      </c>
      <c r="E563" s="236" t="s">
        <v>606</v>
      </c>
      <c r="F563" s="235">
        <v>4043.5</v>
      </c>
      <c r="G563" s="234">
        <v>-0.4209605589255776</v>
      </c>
      <c r="H563" s="233">
        <v>557</v>
      </c>
      <c r="I563" s="232">
        <v>8</v>
      </c>
      <c r="J563" s="231" t="s">
        <v>153</v>
      </c>
      <c r="K563" s="183"/>
      <c r="P563" s="172"/>
      <c r="Q563" s="172"/>
      <c r="R563" s="172"/>
      <c r="S563" s="172"/>
    </row>
    <row r="564" spans="2:19" s="182" customFormat="1" x14ac:dyDescent="0.2">
      <c r="B564" s="214">
        <v>9500</v>
      </c>
      <c r="C564" s="197" t="s">
        <v>169</v>
      </c>
      <c r="D564" s="189">
        <v>2</v>
      </c>
      <c r="E564" s="189" t="s">
        <v>84</v>
      </c>
      <c r="F564" s="196">
        <v>5193.1289999999972</v>
      </c>
      <c r="G564" s="213">
        <v>-0.42032441111950192</v>
      </c>
      <c r="H564" s="194">
        <v>558</v>
      </c>
      <c r="I564" s="212">
        <v>8</v>
      </c>
      <c r="J564" s="211" t="s">
        <v>167</v>
      </c>
      <c r="K564" s="183"/>
      <c r="P564" s="172"/>
      <c r="Q564" s="172"/>
      <c r="R564" s="172"/>
      <c r="S564" s="172"/>
    </row>
    <row r="565" spans="2:19" s="182" customFormat="1" x14ac:dyDescent="0.2">
      <c r="B565" s="214">
        <v>7400</v>
      </c>
      <c r="C565" s="197" t="s">
        <v>195</v>
      </c>
      <c r="D565" s="189">
        <v>311</v>
      </c>
      <c r="E565" s="189" t="s">
        <v>338</v>
      </c>
      <c r="F565" s="196">
        <v>3040.1530000000002</v>
      </c>
      <c r="G565" s="213">
        <v>-0.42028290153234693</v>
      </c>
      <c r="H565" s="194">
        <v>559</v>
      </c>
      <c r="I565" s="212">
        <v>8</v>
      </c>
      <c r="J565" s="211" t="s">
        <v>194</v>
      </c>
      <c r="K565" s="183"/>
      <c r="P565" s="172"/>
      <c r="Q565" s="172"/>
      <c r="R565" s="172"/>
      <c r="S565" s="172"/>
    </row>
    <row r="566" spans="2:19" s="182" customFormat="1" x14ac:dyDescent="0.2">
      <c r="B566" s="214">
        <v>5000</v>
      </c>
      <c r="C566" s="197" t="s">
        <v>25</v>
      </c>
      <c r="D566" s="189">
        <v>747</v>
      </c>
      <c r="E566" s="189" t="s">
        <v>605</v>
      </c>
      <c r="F566" s="196">
        <v>2851.7790000000009</v>
      </c>
      <c r="G566" s="213">
        <v>-0.41843038697740353</v>
      </c>
      <c r="H566" s="194">
        <v>560</v>
      </c>
      <c r="I566" s="212">
        <v>8</v>
      </c>
      <c r="J566" s="211" t="s">
        <v>23</v>
      </c>
      <c r="K566" s="183"/>
      <c r="P566" s="172"/>
      <c r="Q566" s="172"/>
      <c r="R566" s="172"/>
      <c r="S566" s="172"/>
    </row>
    <row r="567" spans="2:19" s="182" customFormat="1" x14ac:dyDescent="0.2">
      <c r="B567" s="214">
        <v>4000</v>
      </c>
      <c r="C567" s="197" t="s">
        <v>22</v>
      </c>
      <c r="D567" s="189">
        <v>527</v>
      </c>
      <c r="E567" s="189" t="s">
        <v>604</v>
      </c>
      <c r="F567" s="196">
        <v>2042.1020000000003</v>
      </c>
      <c r="G567" s="213">
        <v>-0.4182016023363983</v>
      </c>
      <c r="H567" s="194">
        <v>561</v>
      </c>
      <c r="I567" s="212">
        <v>8</v>
      </c>
      <c r="J567" s="211" t="s">
        <v>20</v>
      </c>
      <c r="K567" s="183"/>
      <c r="P567" s="172"/>
      <c r="Q567" s="172"/>
      <c r="R567" s="172"/>
      <c r="S567" s="172"/>
    </row>
    <row r="568" spans="2:19" s="182" customFormat="1" x14ac:dyDescent="0.2">
      <c r="B568" s="214">
        <v>6200</v>
      </c>
      <c r="C568" s="197" t="s">
        <v>482</v>
      </c>
      <c r="D568" s="189">
        <v>113</v>
      </c>
      <c r="E568" s="189" t="s">
        <v>67</v>
      </c>
      <c r="F568" s="196">
        <v>4938.5380000000005</v>
      </c>
      <c r="G568" s="213">
        <v>-0.41797210015616876</v>
      </c>
      <c r="H568" s="194">
        <v>562</v>
      </c>
      <c r="I568" s="212">
        <v>8</v>
      </c>
      <c r="J568" s="211" t="s">
        <v>481</v>
      </c>
      <c r="K568" s="183"/>
      <c r="P568" s="172"/>
      <c r="Q568" s="172"/>
      <c r="R568" s="172"/>
      <c r="S568" s="172"/>
    </row>
    <row r="569" spans="2:19" s="182" customFormat="1" x14ac:dyDescent="0.2">
      <c r="B569" s="214">
        <v>6700</v>
      </c>
      <c r="C569" s="197" t="s">
        <v>564</v>
      </c>
      <c r="D569" s="189">
        <v>12</v>
      </c>
      <c r="E569" s="189" t="s">
        <v>121</v>
      </c>
      <c r="F569" s="196">
        <v>4187.5650000000014</v>
      </c>
      <c r="G569" s="213">
        <v>-0.41724719797987242</v>
      </c>
      <c r="H569" s="194">
        <v>563</v>
      </c>
      <c r="I569" s="212">
        <v>8</v>
      </c>
      <c r="J569" s="211" t="s">
        <v>563</v>
      </c>
      <c r="K569" s="183"/>
      <c r="P569" s="172"/>
      <c r="Q569" s="172"/>
      <c r="R569" s="172"/>
      <c r="S569" s="172"/>
    </row>
    <row r="570" spans="2:19" s="182" customFormat="1" x14ac:dyDescent="0.2">
      <c r="B570" s="214">
        <v>6700</v>
      </c>
      <c r="C570" s="197" t="s">
        <v>564</v>
      </c>
      <c r="D570" s="189">
        <v>23</v>
      </c>
      <c r="E570" s="189" t="s">
        <v>136</v>
      </c>
      <c r="F570" s="196">
        <v>2813.44</v>
      </c>
      <c r="G570" s="213">
        <v>-0.41530251356479708</v>
      </c>
      <c r="H570" s="194">
        <v>564</v>
      </c>
      <c r="I570" s="212">
        <v>8</v>
      </c>
      <c r="J570" s="211" t="s">
        <v>563</v>
      </c>
      <c r="K570" s="183"/>
      <c r="P570" s="172"/>
      <c r="Q570" s="172"/>
      <c r="R570" s="172"/>
      <c r="S570" s="172"/>
    </row>
    <row r="571" spans="2:19" s="182" customFormat="1" x14ac:dyDescent="0.2">
      <c r="B571" s="214">
        <v>6200</v>
      </c>
      <c r="C571" s="197" t="s">
        <v>482</v>
      </c>
      <c r="D571" s="189">
        <v>313</v>
      </c>
      <c r="E571" s="189" t="s">
        <v>252</v>
      </c>
      <c r="F571" s="196">
        <v>3388.0470000000018</v>
      </c>
      <c r="G571" s="213">
        <v>-0.41425407828020033</v>
      </c>
      <c r="H571" s="194">
        <v>565</v>
      </c>
      <c r="I571" s="212">
        <v>8</v>
      </c>
      <c r="J571" s="211" t="s">
        <v>481</v>
      </c>
      <c r="K571" s="183"/>
      <c r="P571" s="172"/>
      <c r="Q571" s="172"/>
      <c r="R571" s="172"/>
      <c r="S571" s="172"/>
    </row>
    <row r="572" spans="2:19" s="182" customFormat="1" x14ac:dyDescent="0.2">
      <c r="B572" s="214">
        <v>536</v>
      </c>
      <c r="C572" s="197" t="s">
        <v>603</v>
      </c>
      <c r="D572" s="189">
        <v>1</v>
      </c>
      <c r="E572" s="189" t="s">
        <v>18</v>
      </c>
      <c r="F572" s="196">
        <v>5286.6980000000003</v>
      </c>
      <c r="G572" s="213">
        <v>-0.41289459671778889</v>
      </c>
      <c r="H572" s="194">
        <v>566</v>
      </c>
      <c r="I572" s="212">
        <v>8</v>
      </c>
      <c r="J572" s="211" t="s">
        <v>602</v>
      </c>
      <c r="K572" s="183"/>
      <c r="P572" s="172"/>
      <c r="Q572" s="172"/>
      <c r="R572" s="172"/>
      <c r="S572" s="172"/>
    </row>
    <row r="573" spans="2:19" s="182" customFormat="1" x14ac:dyDescent="0.2">
      <c r="B573" s="214">
        <v>5000</v>
      </c>
      <c r="C573" s="197" t="s">
        <v>25</v>
      </c>
      <c r="D573" s="189">
        <v>822</v>
      </c>
      <c r="E573" s="189" t="s">
        <v>601</v>
      </c>
      <c r="F573" s="196">
        <v>3724.8630000000012</v>
      </c>
      <c r="G573" s="213">
        <v>-0.40752690739615777</v>
      </c>
      <c r="H573" s="194">
        <v>567</v>
      </c>
      <c r="I573" s="212">
        <v>8</v>
      </c>
      <c r="J573" s="211" t="s">
        <v>23</v>
      </c>
      <c r="K573" s="183"/>
      <c r="P573" s="172"/>
      <c r="Q573" s="172"/>
      <c r="R573" s="172"/>
      <c r="S573" s="172"/>
    </row>
    <row r="574" spans="2:19" s="182" customFormat="1" x14ac:dyDescent="0.2">
      <c r="B574" s="214">
        <v>2560</v>
      </c>
      <c r="C574" s="197" t="s">
        <v>347</v>
      </c>
      <c r="D574" s="189">
        <v>3</v>
      </c>
      <c r="E574" s="189" t="s">
        <v>87</v>
      </c>
      <c r="F574" s="196">
        <v>4561.58</v>
      </c>
      <c r="G574" s="213">
        <v>-0.40656797187109339</v>
      </c>
      <c r="H574" s="194">
        <v>568</v>
      </c>
      <c r="I574" s="212">
        <v>8</v>
      </c>
      <c r="J574" s="211" t="s">
        <v>346</v>
      </c>
      <c r="K574" s="183"/>
      <c r="P574" s="172"/>
      <c r="Q574" s="172"/>
      <c r="R574" s="172"/>
      <c r="S574" s="172"/>
    </row>
    <row r="575" spans="2:19" s="182" customFormat="1" x14ac:dyDescent="0.2">
      <c r="B575" s="222">
        <v>1061</v>
      </c>
      <c r="C575" s="221" t="s">
        <v>418</v>
      </c>
      <c r="D575" s="220">
        <v>42</v>
      </c>
      <c r="E575" s="220" t="s">
        <v>600</v>
      </c>
      <c r="F575" s="219">
        <v>4879.1809999999987</v>
      </c>
      <c r="G575" s="218">
        <v>-0.40263310643634426</v>
      </c>
      <c r="H575" s="217">
        <v>569</v>
      </c>
      <c r="I575" s="216">
        <v>8</v>
      </c>
      <c r="J575" s="215" t="s">
        <v>417</v>
      </c>
      <c r="K575" s="183"/>
      <c r="P575" s="172"/>
      <c r="Q575" s="172"/>
      <c r="R575" s="172"/>
      <c r="S575" s="172"/>
    </row>
    <row r="576" spans="2:19" s="182" customFormat="1" x14ac:dyDescent="0.2">
      <c r="B576" s="214">
        <v>7400</v>
      </c>
      <c r="C576" s="197" t="s">
        <v>195</v>
      </c>
      <c r="D576" s="189">
        <v>521</v>
      </c>
      <c r="E576" s="189" t="s">
        <v>411</v>
      </c>
      <c r="F576" s="196">
        <v>4172.2119999999986</v>
      </c>
      <c r="G576" s="213">
        <v>-0.39563641961556706</v>
      </c>
      <c r="H576" s="194">
        <v>570</v>
      </c>
      <c r="I576" s="212">
        <v>9</v>
      </c>
      <c r="J576" s="211" t="s">
        <v>194</v>
      </c>
      <c r="K576" s="183"/>
      <c r="P576" s="172"/>
      <c r="Q576" s="172"/>
      <c r="R576" s="172"/>
      <c r="S576" s="172"/>
    </row>
    <row r="577" spans="2:19" s="182" customFormat="1" x14ac:dyDescent="0.2">
      <c r="B577" s="214">
        <v>6900</v>
      </c>
      <c r="C577" s="197" t="s">
        <v>175</v>
      </c>
      <c r="D577" s="189">
        <v>11</v>
      </c>
      <c r="E577" s="189" t="s">
        <v>191</v>
      </c>
      <c r="F577" s="196">
        <v>3084.0480000000007</v>
      </c>
      <c r="G577" s="213">
        <v>-0.39356341276527168</v>
      </c>
      <c r="H577" s="194">
        <v>571</v>
      </c>
      <c r="I577" s="212">
        <v>9</v>
      </c>
      <c r="J577" s="211" t="s">
        <v>174</v>
      </c>
      <c r="K577" s="183"/>
      <c r="P577" s="172"/>
      <c r="Q577" s="172"/>
      <c r="R577" s="172"/>
      <c r="S577" s="172"/>
    </row>
    <row r="578" spans="2:19" s="182" customFormat="1" x14ac:dyDescent="0.2">
      <c r="B578" s="214">
        <v>7900</v>
      </c>
      <c r="C578" s="197" t="s">
        <v>92</v>
      </c>
      <c r="D578" s="189">
        <v>421</v>
      </c>
      <c r="E578" s="189" t="s">
        <v>134</v>
      </c>
      <c r="F578" s="196">
        <v>2817.1310000000003</v>
      </c>
      <c r="G578" s="213">
        <v>-0.39353492561252007</v>
      </c>
      <c r="H578" s="194">
        <v>572</v>
      </c>
      <c r="I578" s="212">
        <v>9</v>
      </c>
      <c r="J578" s="211" t="s">
        <v>91</v>
      </c>
      <c r="K578" s="183"/>
      <c r="P578" s="172"/>
      <c r="Q578" s="172"/>
      <c r="R578" s="172"/>
      <c r="S578" s="172"/>
    </row>
    <row r="579" spans="2:19" s="182" customFormat="1" x14ac:dyDescent="0.2">
      <c r="B579" s="214">
        <v>1061</v>
      </c>
      <c r="C579" s="197" t="s">
        <v>418</v>
      </c>
      <c r="D579" s="189">
        <v>34</v>
      </c>
      <c r="E579" s="189" t="s">
        <v>204</v>
      </c>
      <c r="F579" s="196">
        <v>2958.7739999999985</v>
      </c>
      <c r="G579" s="213">
        <v>-0.3911408794156514</v>
      </c>
      <c r="H579" s="194">
        <v>573</v>
      </c>
      <c r="I579" s="212">
        <v>9</v>
      </c>
      <c r="J579" s="211" t="s">
        <v>417</v>
      </c>
      <c r="K579" s="183"/>
      <c r="P579" s="172"/>
      <c r="Q579" s="172"/>
      <c r="R579" s="172"/>
      <c r="S579" s="172"/>
    </row>
    <row r="580" spans="2:19" s="182" customFormat="1" x14ac:dyDescent="0.2">
      <c r="B580" s="214">
        <v>6200</v>
      </c>
      <c r="C580" s="197" t="s">
        <v>482</v>
      </c>
      <c r="D580" s="189">
        <v>223</v>
      </c>
      <c r="E580" s="189" t="s">
        <v>66</v>
      </c>
      <c r="F580" s="196">
        <v>2514.9479999999999</v>
      </c>
      <c r="G580" s="213">
        <v>-0.38886726519622705</v>
      </c>
      <c r="H580" s="194">
        <v>574</v>
      </c>
      <c r="I580" s="212">
        <v>9</v>
      </c>
      <c r="J580" s="211" t="s">
        <v>481</v>
      </c>
      <c r="K580" s="183"/>
      <c r="P580" s="172"/>
      <c r="Q580" s="172"/>
      <c r="R580" s="172"/>
      <c r="S580" s="172"/>
    </row>
    <row r="581" spans="2:19" s="182" customFormat="1" x14ac:dyDescent="0.2">
      <c r="B581" s="214">
        <v>874</v>
      </c>
      <c r="C581" s="197" t="s">
        <v>493</v>
      </c>
      <c r="D581" s="189">
        <v>5</v>
      </c>
      <c r="E581" s="189" t="s">
        <v>99</v>
      </c>
      <c r="F581" s="196">
        <v>3009.0049999999992</v>
      </c>
      <c r="G581" s="213">
        <v>-0.38588628279122666</v>
      </c>
      <c r="H581" s="194">
        <v>575</v>
      </c>
      <c r="I581" s="212">
        <v>9</v>
      </c>
      <c r="J581" s="211" t="s">
        <v>491</v>
      </c>
      <c r="K581" s="183"/>
      <c r="P581" s="172"/>
      <c r="Q581" s="172"/>
      <c r="R581" s="172"/>
      <c r="S581" s="172"/>
    </row>
    <row r="582" spans="2:19" s="182" customFormat="1" x14ac:dyDescent="0.2">
      <c r="B582" s="238">
        <v>9000</v>
      </c>
      <c r="C582" s="237" t="s">
        <v>155</v>
      </c>
      <c r="D582" s="189">
        <v>512</v>
      </c>
      <c r="E582" s="236" t="s">
        <v>177</v>
      </c>
      <c r="F582" s="235">
        <v>3326.1980000000008</v>
      </c>
      <c r="G582" s="234">
        <v>-0.38431392463505859</v>
      </c>
      <c r="H582" s="233">
        <v>576</v>
      </c>
      <c r="I582" s="232">
        <v>9</v>
      </c>
      <c r="J582" s="231" t="s">
        <v>153</v>
      </c>
      <c r="K582" s="183"/>
      <c r="P582" s="172"/>
      <c r="Q582" s="172"/>
      <c r="R582" s="172"/>
      <c r="S582" s="172"/>
    </row>
    <row r="583" spans="2:19" s="182" customFormat="1" x14ac:dyDescent="0.2">
      <c r="B583" s="214">
        <v>6200</v>
      </c>
      <c r="C583" s="197" t="s">
        <v>482</v>
      </c>
      <c r="D583" s="189">
        <v>222</v>
      </c>
      <c r="E583" s="189" t="s">
        <v>324</v>
      </c>
      <c r="F583" s="196">
        <v>4259.4160000000002</v>
      </c>
      <c r="G583" s="213">
        <v>-0.38275294019259765</v>
      </c>
      <c r="H583" s="194">
        <v>577</v>
      </c>
      <c r="I583" s="212">
        <v>9</v>
      </c>
      <c r="J583" s="211" t="s">
        <v>481</v>
      </c>
      <c r="K583" s="183"/>
      <c r="P583" s="172"/>
      <c r="Q583" s="172"/>
      <c r="R583" s="172"/>
      <c r="S583" s="172"/>
    </row>
    <row r="584" spans="2:19" s="182" customFormat="1" x14ac:dyDescent="0.2">
      <c r="B584" s="214">
        <v>4000</v>
      </c>
      <c r="C584" s="197" t="s">
        <v>22</v>
      </c>
      <c r="D584" s="189">
        <v>411</v>
      </c>
      <c r="E584" s="189" t="s">
        <v>137</v>
      </c>
      <c r="F584" s="196">
        <v>3440.3340000000007</v>
      </c>
      <c r="G584" s="213">
        <v>-0.38019978123593284</v>
      </c>
      <c r="H584" s="194">
        <v>578</v>
      </c>
      <c r="I584" s="212">
        <v>9</v>
      </c>
      <c r="J584" s="211" t="s">
        <v>20</v>
      </c>
      <c r="K584" s="183"/>
      <c r="P584" s="172"/>
      <c r="Q584" s="172"/>
      <c r="R584" s="172"/>
      <c r="S584" s="172"/>
    </row>
    <row r="585" spans="2:19" s="182" customFormat="1" x14ac:dyDescent="0.2">
      <c r="B585" s="238">
        <v>9000</v>
      </c>
      <c r="C585" s="237" t="s">
        <v>155</v>
      </c>
      <c r="D585" s="189">
        <v>521</v>
      </c>
      <c r="E585" s="236" t="s">
        <v>411</v>
      </c>
      <c r="F585" s="235">
        <v>2476.8929999999996</v>
      </c>
      <c r="G585" s="234">
        <v>-0.37420929997682112</v>
      </c>
      <c r="H585" s="233">
        <v>579</v>
      </c>
      <c r="I585" s="232">
        <v>9</v>
      </c>
      <c r="J585" s="231" t="s">
        <v>153</v>
      </c>
      <c r="K585" s="183"/>
      <c r="P585" s="172"/>
      <c r="Q585" s="172"/>
      <c r="R585" s="172"/>
      <c r="S585" s="172"/>
    </row>
    <row r="586" spans="2:19" s="182" customFormat="1" x14ac:dyDescent="0.2">
      <c r="B586" s="238">
        <v>7100</v>
      </c>
      <c r="C586" s="237" t="s">
        <v>335</v>
      </c>
      <c r="D586" s="189">
        <v>221</v>
      </c>
      <c r="E586" s="236" t="s">
        <v>206</v>
      </c>
      <c r="F586" s="235">
        <v>4536.3910000000005</v>
      </c>
      <c r="G586" s="234">
        <v>-0.37379972864092365</v>
      </c>
      <c r="H586" s="233">
        <v>580</v>
      </c>
      <c r="I586" s="232">
        <v>9</v>
      </c>
      <c r="J586" s="231" t="s">
        <v>334</v>
      </c>
      <c r="K586" s="183"/>
      <c r="P586" s="172"/>
      <c r="Q586" s="172"/>
      <c r="R586" s="172"/>
      <c r="S586" s="172"/>
    </row>
    <row r="587" spans="2:19" s="182" customFormat="1" x14ac:dyDescent="0.2">
      <c r="B587" s="214">
        <v>6200</v>
      </c>
      <c r="C587" s="197" t="s">
        <v>482</v>
      </c>
      <c r="D587" s="189">
        <v>411</v>
      </c>
      <c r="E587" s="189" t="s">
        <v>137</v>
      </c>
      <c r="F587" s="196">
        <v>3933.2919999999999</v>
      </c>
      <c r="G587" s="213">
        <v>-0.37018146687212966</v>
      </c>
      <c r="H587" s="194">
        <v>581</v>
      </c>
      <c r="I587" s="212">
        <v>9</v>
      </c>
      <c r="J587" s="211" t="s">
        <v>481</v>
      </c>
      <c r="K587" s="183"/>
      <c r="P587" s="172"/>
      <c r="Q587" s="172"/>
      <c r="R587" s="172"/>
      <c r="S587" s="172"/>
    </row>
    <row r="588" spans="2:19" s="182" customFormat="1" x14ac:dyDescent="0.2">
      <c r="B588" s="238">
        <v>9200</v>
      </c>
      <c r="C588" s="237" t="s">
        <v>554</v>
      </c>
      <c r="D588" s="189">
        <v>2</v>
      </c>
      <c r="E588" s="236" t="s">
        <v>84</v>
      </c>
      <c r="F588" s="235">
        <v>2359.6369999999993</v>
      </c>
      <c r="G588" s="234">
        <v>-0.36537364115807108</v>
      </c>
      <c r="H588" s="233">
        <v>582</v>
      </c>
      <c r="I588" s="232">
        <v>9</v>
      </c>
      <c r="J588" s="231" t="s">
        <v>553</v>
      </c>
      <c r="K588" s="183"/>
      <c r="P588" s="172"/>
      <c r="Q588" s="172"/>
      <c r="R588" s="172"/>
      <c r="S588" s="172"/>
    </row>
    <row r="589" spans="2:19" s="182" customFormat="1" x14ac:dyDescent="0.2">
      <c r="B589" s="214">
        <v>1063</v>
      </c>
      <c r="C589" s="197" t="s">
        <v>451</v>
      </c>
      <c r="D589" s="189">
        <v>3</v>
      </c>
      <c r="E589" s="189" t="s">
        <v>87</v>
      </c>
      <c r="F589" s="196">
        <v>4226.2150000000011</v>
      </c>
      <c r="G589" s="213">
        <v>-0.36525705587325874</v>
      </c>
      <c r="H589" s="194">
        <v>583</v>
      </c>
      <c r="I589" s="212">
        <v>9</v>
      </c>
      <c r="J589" s="211" t="s">
        <v>450</v>
      </c>
      <c r="K589" s="183"/>
      <c r="P589" s="172"/>
      <c r="Q589" s="172"/>
      <c r="R589" s="172"/>
      <c r="S589" s="172"/>
    </row>
    <row r="590" spans="2:19" s="182" customFormat="1" x14ac:dyDescent="0.2">
      <c r="B590" s="214">
        <v>7600</v>
      </c>
      <c r="C590" s="197" t="s">
        <v>552</v>
      </c>
      <c r="D590" s="189">
        <v>14</v>
      </c>
      <c r="E590" s="189" t="s">
        <v>52</v>
      </c>
      <c r="F590" s="196">
        <v>3018.5829999999987</v>
      </c>
      <c r="G590" s="213">
        <v>-0.36497674033846983</v>
      </c>
      <c r="H590" s="194">
        <v>584</v>
      </c>
      <c r="I590" s="212">
        <v>9</v>
      </c>
      <c r="J590" s="211" t="s">
        <v>551</v>
      </c>
      <c r="K590" s="183"/>
      <c r="P590" s="172"/>
      <c r="Q590" s="172"/>
      <c r="R590" s="172"/>
      <c r="S590" s="172"/>
    </row>
    <row r="591" spans="2:19" s="182" customFormat="1" x14ac:dyDescent="0.2">
      <c r="B591" s="238">
        <v>2610</v>
      </c>
      <c r="C591" s="237" t="s">
        <v>464</v>
      </c>
      <c r="D591" s="189">
        <v>13</v>
      </c>
      <c r="E591" s="236" t="s">
        <v>599</v>
      </c>
      <c r="F591" s="235">
        <v>6065.3150000000032</v>
      </c>
      <c r="G591" s="234">
        <v>-0.36172156960982282</v>
      </c>
      <c r="H591" s="233">
        <v>585</v>
      </c>
      <c r="I591" s="232">
        <v>9</v>
      </c>
      <c r="J591" s="231" t="s">
        <v>463</v>
      </c>
      <c r="K591" s="183"/>
      <c r="P591" s="172"/>
      <c r="Q591" s="172"/>
      <c r="R591" s="172"/>
      <c r="S591" s="172"/>
    </row>
    <row r="592" spans="2:19" s="182" customFormat="1" x14ac:dyDescent="0.2">
      <c r="B592" s="214">
        <v>6200</v>
      </c>
      <c r="C592" s="197" t="s">
        <v>482</v>
      </c>
      <c r="D592" s="189">
        <v>423</v>
      </c>
      <c r="E592" s="189" t="s">
        <v>68</v>
      </c>
      <c r="F592" s="196">
        <v>2421.3919999999998</v>
      </c>
      <c r="G592" s="213">
        <v>-0.35692419448890911</v>
      </c>
      <c r="H592" s="194">
        <v>586</v>
      </c>
      <c r="I592" s="212">
        <v>9</v>
      </c>
      <c r="J592" s="211" t="s">
        <v>481</v>
      </c>
      <c r="K592" s="183"/>
      <c r="P592" s="172"/>
      <c r="Q592" s="172"/>
      <c r="R592" s="172"/>
      <c r="S592" s="172"/>
    </row>
    <row r="593" spans="2:19" s="182" customFormat="1" x14ac:dyDescent="0.2">
      <c r="B593" s="214">
        <v>3000</v>
      </c>
      <c r="C593" s="197" t="s">
        <v>39</v>
      </c>
      <c r="D593" s="189">
        <v>913</v>
      </c>
      <c r="E593" s="189" t="s">
        <v>598</v>
      </c>
      <c r="F593" s="196">
        <v>1802.9379999999999</v>
      </c>
      <c r="G593" s="213">
        <v>-0.35421928204916792</v>
      </c>
      <c r="H593" s="194">
        <v>587</v>
      </c>
      <c r="I593" s="212">
        <v>9</v>
      </c>
      <c r="J593" s="211" t="s">
        <v>37</v>
      </c>
      <c r="K593" s="183"/>
      <c r="P593" s="172"/>
      <c r="Q593" s="172"/>
      <c r="R593" s="172"/>
      <c r="S593" s="172"/>
    </row>
    <row r="594" spans="2:19" s="182" customFormat="1" x14ac:dyDescent="0.2">
      <c r="B594" s="214">
        <v>7900</v>
      </c>
      <c r="C594" s="197" t="s">
        <v>92</v>
      </c>
      <c r="D594" s="189">
        <v>414</v>
      </c>
      <c r="E594" s="189" t="s">
        <v>111</v>
      </c>
      <c r="F594" s="196">
        <v>3956.4639999999986</v>
      </c>
      <c r="G594" s="213">
        <v>-0.35407881815802861</v>
      </c>
      <c r="H594" s="194">
        <v>588</v>
      </c>
      <c r="I594" s="212">
        <v>9</v>
      </c>
      <c r="J594" s="211" t="s">
        <v>91</v>
      </c>
      <c r="K594" s="183"/>
      <c r="P594" s="172"/>
      <c r="Q594" s="172"/>
      <c r="R594" s="172"/>
      <c r="S594" s="172"/>
    </row>
    <row r="595" spans="2:19" s="182" customFormat="1" x14ac:dyDescent="0.2">
      <c r="B595" s="214">
        <v>3000</v>
      </c>
      <c r="C595" s="197" t="s">
        <v>39</v>
      </c>
      <c r="D595" s="189">
        <v>1631</v>
      </c>
      <c r="E595" s="189" t="s">
        <v>597</v>
      </c>
      <c r="F595" s="196">
        <v>3250.4609999999998</v>
      </c>
      <c r="G595" s="213">
        <v>-0.35210832022704813</v>
      </c>
      <c r="H595" s="194">
        <v>589</v>
      </c>
      <c r="I595" s="212">
        <v>9</v>
      </c>
      <c r="J595" s="211" t="s">
        <v>37</v>
      </c>
      <c r="K595" s="183"/>
      <c r="P595" s="172"/>
      <c r="Q595" s="172"/>
      <c r="R595" s="172"/>
      <c r="S595" s="172"/>
    </row>
    <row r="596" spans="2:19" s="182" customFormat="1" x14ac:dyDescent="0.2">
      <c r="B596" s="214">
        <v>7600</v>
      </c>
      <c r="C596" s="197" t="s">
        <v>552</v>
      </c>
      <c r="D596" s="189">
        <v>35</v>
      </c>
      <c r="E596" s="189" t="s">
        <v>248</v>
      </c>
      <c r="F596" s="196">
        <v>1947.6020000000005</v>
      </c>
      <c r="G596" s="213">
        <v>-0.35206495269308891</v>
      </c>
      <c r="H596" s="194">
        <v>590</v>
      </c>
      <c r="I596" s="212">
        <v>9</v>
      </c>
      <c r="J596" s="211" t="s">
        <v>551</v>
      </c>
      <c r="K596" s="183"/>
      <c r="P596" s="172"/>
      <c r="Q596" s="172"/>
      <c r="R596" s="172"/>
      <c r="S596" s="172"/>
    </row>
    <row r="597" spans="2:19" s="182" customFormat="1" x14ac:dyDescent="0.2">
      <c r="B597" s="214">
        <v>7400</v>
      </c>
      <c r="C597" s="197" t="s">
        <v>195</v>
      </c>
      <c r="D597" s="189">
        <v>313</v>
      </c>
      <c r="E597" s="189" t="s">
        <v>596</v>
      </c>
      <c r="F597" s="196">
        <v>5071.6360000000013</v>
      </c>
      <c r="G597" s="213">
        <v>-0.35195254589012792</v>
      </c>
      <c r="H597" s="194">
        <v>591</v>
      </c>
      <c r="I597" s="212">
        <v>9</v>
      </c>
      <c r="J597" s="211" t="s">
        <v>194</v>
      </c>
      <c r="K597" s="183"/>
      <c r="P597" s="172"/>
      <c r="Q597" s="172"/>
      <c r="R597" s="172"/>
      <c r="S597" s="172"/>
    </row>
    <row r="598" spans="2:19" s="182" customFormat="1" x14ac:dyDescent="0.2">
      <c r="B598" s="214">
        <v>3730</v>
      </c>
      <c r="C598" s="197" t="s">
        <v>448</v>
      </c>
      <c r="D598" s="189">
        <v>3</v>
      </c>
      <c r="E598" s="189" t="s">
        <v>87</v>
      </c>
      <c r="F598" s="196">
        <v>4715.9369999999981</v>
      </c>
      <c r="G598" s="213">
        <v>-0.35080554030210154</v>
      </c>
      <c r="H598" s="194">
        <v>592</v>
      </c>
      <c r="I598" s="212">
        <v>9</v>
      </c>
      <c r="J598" s="211" t="s">
        <v>447</v>
      </c>
      <c r="K598" s="183"/>
      <c r="P598" s="172"/>
      <c r="Q598" s="172"/>
      <c r="R598" s="172"/>
      <c r="S598" s="172"/>
    </row>
    <row r="599" spans="2:19" s="182" customFormat="1" x14ac:dyDescent="0.2">
      <c r="B599" s="238">
        <v>9000</v>
      </c>
      <c r="C599" s="237" t="s">
        <v>155</v>
      </c>
      <c r="D599" s="189">
        <v>614</v>
      </c>
      <c r="E599" s="236" t="s">
        <v>496</v>
      </c>
      <c r="F599" s="235">
        <v>2334.8869999999988</v>
      </c>
      <c r="G599" s="234">
        <v>-0.35066912733561528</v>
      </c>
      <c r="H599" s="233">
        <v>593</v>
      </c>
      <c r="I599" s="232">
        <v>9</v>
      </c>
      <c r="J599" s="231" t="s">
        <v>153</v>
      </c>
      <c r="K599" s="183"/>
      <c r="P599" s="172"/>
      <c r="Q599" s="172"/>
      <c r="R599" s="172"/>
      <c r="S599" s="172"/>
    </row>
    <row r="600" spans="2:19" s="182" customFormat="1" x14ac:dyDescent="0.2">
      <c r="B600" s="214">
        <v>2630</v>
      </c>
      <c r="C600" s="197" t="s">
        <v>503</v>
      </c>
      <c r="D600" s="189">
        <v>34</v>
      </c>
      <c r="E600" s="189" t="s">
        <v>204</v>
      </c>
      <c r="F600" s="196">
        <v>3912.5179999999991</v>
      </c>
      <c r="G600" s="213">
        <v>-0.34712664590830872</v>
      </c>
      <c r="H600" s="194">
        <v>594</v>
      </c>
      <c r="I600" s="212">
        <v>9</v>
      </c>
      <c r="J600" s="211" t="s">
        <v>502</v>
      </c>
      <c r="K600" s="183"/>
      <c r="P600" s="172"/>
      <c r="Q600" s="172"/>
      <c r="R600" s="172"/>
      <c r="S600" s="172"/>
    </row>
    <row r="601" spans="2:19" s="182" customFormat="1" x14ac:dyDescent="0.2">
      <c r="B601" s="238">
        <v>7100</v>
      </c>
      <c r="C601" s="237" t="s">
        <v>335</v>
      </c>
      <c r="D601" s="189">
        <v>321</v>
      </c>
      <c r="E601" s="236" t="s">
        <v>385</v>
      </c>
      <c r="F601" s="235">
        <v>5532.3960000000025</v>
      </c>
      <c r="G601" s="234">
        <v>-0.34653973199628746</v>
      </c>
      <c r="H601" s="233">
        <v>595</v>
      </c>
      <c r="I601" s="232">
        <v>9</v>
      </c>
      <c r="J601" s="231" t="s">
        <v>334</v>
      </c>
      <c r="K601" s="183"/>
      <c r="P601" s="172"/>
      <c r="Q601" s="172"/>
      <c r="R601" s="172"/>
      <c r="S601" s="172"/>
    </row>
    <row r="602" spans="2:19" s="182" customFormat="1" x14ac:dyDescent="0.2">
      <c r="B602" s="214">
        <v>6800</v>
      </c>
      <c r="C602" s="197" t="s">
        <v>323</v>
      </c>
      <c r="D602" s="189">
        <v>14</v>
      </c>
      <c r="E602" s="189" t="s">
        <v>52</v>
      </c>
      <c r="F602" s="196">
        <v>4476.4949999999981</v>
      </c>
      <c r="G602" s="213">
        <v>-0.34649319545683216</v>
      </c>
      <c r="H602" s="194">
        <v>596</v>
      </c>
      <c r="I602" s="212">
        <v>9</v>
      </c>
      <c r="J602" s="211" t="s">
        <v>322</v>
      </c>
      <c r="K602" s="183"/>
      <c r="P602" s="172"/>
      <c r="Q602" s="172"/>
      <c r="R602" s="172"/>
      <c r="S602" s="172"/>
    </row>
    <row r="603" spans="2:19" s="182" customFormat="1" x14ac:dyDescent="0.2">
      <c r="B603" s="214">
        <v>8400</v>
      </c>
      <c r="C603" s="197" t="s">
        <v>146</v>
      </c>
      <c r="D603" s="189">
        <v>425</v>
      </c>
      <c r="E603" s="189" t="s">
        <v>407</v>
      </c>
      <c r="F603" s="196">
        <v>3452.3049999999998</v>
      </c>
      <c r="G603" s="213">
        <v>-0.34627848816229567</v>
      </c>
      <c r="H603" s="194">
        <v>597</v>
      </c>
      <c r="I603" s="212">
        <v>9</v>
      </c>
      <c r="J603" s="211" t="s">
        <v>145</v>
      </c>
      <c r="K603" s="183"/>
      <c r="P603" s="172"/>
      <c r="Q603" s="172"/>
      <c r="R603" s="172"/>
      <c r="S603" s="172"/>
    </row>
    <row r="604" spans="2:19" s="182" customFormat="1" x14ac:dyDescent="0.2">
      <c r="B604" s="214">
        <v>1034</v>
      </c>
      <c r="C604" s="197" t="s">
        <v>595</v>
      </c>
      <c r="D604" s="189">
        <v>4</v>
      </c>
      <c r="E604" s="189" t="s">
        <v>168</v>
      </c>
      <c r="F604" s="196">
        <v>2141.558</v>
      </c>
      <c r="G604" s="213">
        <v>-0.34568709203398557</v>
      </c>
      <c r="H604" s="194">
        <v>598</v>
      </c>
      <c r="I604" s="212">
        <v>9</v>
      </c>
      <c r="J604" s="211" t="s">
        <v>594</v>
      </c>
      <c r="K604" s="183"/>
      <c r="P604" s="172"/>
      <c r="Q604" s="172"/>
      <c r="R604" s="172"/>
      <c r="S604" s="172"/>
    </row>
    <row r="605" spans="2:19" s="182" customFormat="1" x14ac:dyDescent="0.2">
      <c r="B605" s="214">
        <v>2100</v>
      </c>
      <c r="C605" s="197" t="s">
        <v>545</v>
      </c>
      <c r="D605" s="189">
        <v>6</v>
      </c>
      <c r="E605" s="189" t="s">
        <v>139</v>
      </c>
      <c r="F605" s="196">
        <v>3625.29</v>
      </c>
      <c r="G605" s="213">
        <v>-0.34230818542180597</v>
      </c>
      <c r="H605" s="194">
        <v>599</v>
      </c>
      <c r="I605" s="212">
        <v>9</v>
      </c>
      <c r="J605" s="211" t="s">
        <v>543</v>
      </c>
      <c r="K605" s="183"/>
      <c r="P605" s="172"/>
      <c r="Q605" s="172"/>
      <c r="R605" s="172"/>
      <c r="S605" s="172"/>
    </row>
    <row r="606" spans="2:19" s="182" customFormat="1" x14ac:dyDescent="0.2">
      <c r="B606" s="214">
        <v>4000</v>
      </c>
      <c r="C606" s="197" t="s">
        <v>22</v>
      </c>
      <c r="D606" s="189">
        <v>426</v>
      </c>
      <c r="E606" s="189" t="s">
        <v>102</v>
      </c>
      <c r="F606" s="196">
        <v>4721.0349999999999</v>
      </c>
      <c r="G606" s="213">
        <v>-0.34209685753525743</v>
      </c>
      <c r="H606" s="194">
        <v>600</v>
      </c>
      <c r="I606" s="212">
        <v>9</v>
      </c>
      <c r="J606" s="211" t="s">
        <v>20</v>
      </c>
      <c r="K606" s="183"/>
      <c r="P606" s="172"/>
      <c r="Q606" s="172"/>
      <c r="R606" s="172"/>
      <c r="S606" s="172"/>
    </row>
    <row r="607" spans="2:19" s="182" customFormat="1" x14ac:dyDescent="0.2">
      <c r="B607" s="214">
        <v>6200</v>
      </c>
      <c r="C607" s="197" t="s">
        <v>482</v>
      </c>
      <c r="D607" s="189">
        <v>311</v>
      </c>
      <c r="E607" s="189" t="s">
        <v>338</v>
      </c>
      <c r="F607" s="196">
        <v>3600.6220000000008</v>
      </c>
      <c r="G607" s="213">
        <v>-0.33864554965900101</v>
      </c>
      <c r="H607" s="194">
        <v>601</v>
      </c>
      <c r="I607" s="212">
        <v>9</v>
      </c>
      <c r="J607" s="211" t="s">
        <v>481</v>
      </c>
      <c r="K607" s="183"/>
      <c r="P607" s="172"/>
      <c r="Q607" s="172"/>
      <c r="R607" s="172"/>
      <c r="S607" s="172"/>
    </row>
    <row r="608" spans="2:19" s="182" customFormat="1" x14ac:dyDescent="0.2">
      <c r="B608" s="214">
        <v>3000</v>
      </c>
      <c r="C608" s="197" t="s">
        <v>39</v>
      </c>
      <c r="D608" s="189">
        <v>1032</v>
      </c>
      <c r="E608" s="189" t="s">
        <v>593</v>
      </c>
      <c r="F608" s="196">
        <v>3338.6049999999982</v>
      </c>
      <c r="G608" s="213">
        <v>-0.33695931435425674</v>
      </c>
      <c r="H608" s="194">
        <v>602</v>
      </c>
      <c r="I608" s="212">
        <v>9</v>
      </c>
      <c r="J608" s="211" t="s">
        <v>37</v>
      </c>
      <c r="K608" s="183"/>
      <c r="P608" s="172"/>
      <c r="Q608" s="172"/>
      <c r="R608" s="172"/>
      <c r="S608" s="172"/>
    </row>
    <row r="609" spans="2:19" s="182" customFormat="1" x14ac:dyDescent="0.2">
      <c r="B609" s="214">
        <v>7000</v>
      </c>
      <c r="C609" s="197" t="s">
        <v>405</v>
      </c>
      <c r="D609" s="189">
        <v>32</v>
      </c>
      <c r="E609" s="189" t="s">
        <v>95</v>
      </c>
      <c r="F609" s="196">
        <v>4441.2069999999994</v>
      </c>
      <c r="G609" s="213">
        <v>-0.33646356664955318</v>
      </c>
      <c r="H609" s="194">
        <v>603</v>
      </c>
      <c r="I609" s="212">
        <v>9</v>
      </c>
      <c r="J609" s="211" t="s">
        <v>404</v>
      </c>
      <c r="K609" s="183"/>
      <c r="P609" s="172"/>
      <c r="Q609" s="172"/>
      <c r="R609" s="172"/>
      <c r="S609" s="172"/>
    </row>
    <row r="610" spans="2:19" s="182" customFormat="1" x14ac:dyDescent="0.2">
      <c r="B610" s="214">
        <v>3611</v>
      </c>
      <c r="C610" s="197" t="s">
        <v>592</v>
      </c>
      <c r="D610" s="189">
        <v>1</v>
      </c>
      <c r="E610" s="189" t="s">
        <v>18</v>
      </c>
      <c r="F610" s="196">
        <v>5790.6930000000029</v>
      </c>
      <c r="G610" s="213">
        <v>-0.33642674235399694</v>
      </c>
      <c r="H610" s="194">
        <v>604</v>
      </c>
      <c r="I610" s="212">
        <v>9</v>
      </c>
      <c r="J610" s="211" t="s">
        <v>591</v>
      </c>
      <c r="K610" s="183"/>
      <c r="P610" s="172"/>
      <c r="Q610" s="172"/>
      <c r="R610" s="172"/>
      <c r="S610" s="172"/>
    </row>
    <row r="611" spans="2:19" s="182" customFormat="1" x14ac:dyDescent="0.2">
      <c r="B611" s="238">
        <v>7100</v>
      </c>
      <c r="C611" s="237" t="s">
        <v>335</v>
      </c>
      <c r="D611" s="189">
        <v>223</v>
      </c>
      <c r="E611" s="236" t="s">
        <v>501</v>
      </c>
      <c r="F611" s="235">
        <v>2901.8530000000001</v>
      </c>
      <c r="G611" s="234">
        <v>-0.33401145466319321</v>
      </c>
      <c r="H611" s="233">
        <v>605</v>
      </c>
      <c r="I611" s="232">
        <v>9</v>
      </c>
      <c r="J611" s="231" t="s">
        <v>334</v>
      </c>
      <c r="K611" s="183"/>
      <c r="P611" s="172"/>
      <c r="Q611" s="172"/>
      <c r="R611" s="172"/>
      <c r="S611" s="172"/>
    </row>
    <row r="612" spans="2:19" s="182" customFormat="1" x14ac:dyDescent="0.2">
      <c r="B612" s="214">
        <v>4000</v>
      </c>
      <c r="C612" s="197" t="s">
        <v>22</v>
      </c>
      <c r="D612" s="189">
        <v>413</v>
      </c>
      <c r="E612" s="189" t="s">
        <v>147</v>
      </c>
      <c r="F612" s="196">
        <v>3688.2519999999972</v>
      </c>
      <c r="G612" s="213">
        <v>-0.33110255593594495</v>
      </c>
      <c r="H612" s="194">
        <v>606</v>
      </c>
      <c r="I612" s="212">
        <v>9</v>
      </c>
      <c r="J612" s="211" t="s">
        <v>20</v>
      </c>
      <c r="K612" s="183"/>
      <c r="P612" s="172"/>
      <c r="Q612" s="172"/>
      <c r="R612" s="172"/>
      <c r="S612" s="172"/>
    </row>
    <row r="613" spans="2:19" s="182" customFormat="1" x14ac:dyDescent="0.2">
      <c r="B613" s="214">
        <v>2660</v>
      </c>
      <c r="C613" s="197" t="s">
        <v>126</v>
      </c>
      <c r="D613" s="189">
        <v>7</v>
      </c>
      <c r="E613" s="189" t="s">
        <v>156</v>
      </c>
      <c r="F613" s="196">
        <v>4400.1550000000016</v>
      </c>
      <c r="G613" s="213">
        <v>-0.3299178213634002</v>
      </c>
      <c r="H613" s="194">
        <v>607</v>
      </c>
      <c r="I613" s="212">
        <v>9</v>
      </c>
      <c r="J613" s="211" t="s">
        <v>125</v>
      </c>
      <c r="K613" s="183"/>
      <c r="P613" s="172"/>
      <c r="Q613" s="172"/>
      <c r="R613" s="172"/>
      <c r="S613" s="172"/>
    </row>
    <row r="614" spans="2:19" s="182" customFormat="1" x14ac:dyDescent="0.2">
      <c r="B614" s="214">
        <v>1061</v>
      </c>
      <c r="C614" s="197" t="s">
        <v>418</v>
      </c>
      <c r="D614" s="189">
        <v>43</v>
      </c>
      <c r="E614" s="189" t="s">
        <v>76</v>
      </c>
      <c r="F614" s="196">
        <v>5140.058</v>
      </c>
      <c r="G614" s="213">
        <v>-0.32949731545640887</v>
      </c>
      <c r="H614" s="194">
        <v>608</v>
      </c>
      <c r="I614" s="212">
        <v>9</v>
      </c>
      <c r="J614" s="211" t="s">
        <v>417</v>
      </c>
      <c r="K614" s="183"/>
      <c r="P614" s="172"/>
      <c r="Q614" s="172"/>
      <c r="R614" s="172"/>
      <c r="S614" s="172"/>
    </row>
    <row r="615" spans="2:19" s="182" customFormat="1" x14ac:dyDescent="0.2">
      <c r="B615" s="214">
        <v>3000</v>
      </c>
      <c r="C615" s="197" t="s">
        <v>39</v>
      </c>
      <c r="D615" s="189">
        <v>1214</v>
      </c>
      <c r="E615" s="189" t="s">
        <v>590</v>
      </c>
      <c r="F615" s="196">
        <v>2496.5779999999986</v>
      </c>
      <c r="G615" s="213">
        <v>-0.3294201492853519</v>
      </c>
      <c r="H615" s="194">
        <v>609</v>
      </c>
      <c r="I615" s="212">
        <v>9</v>
      </c>
      <c r="J615" s="211" t="s">
        <v>37</v>
      </c>
      <c r="K615" s="183"/>
      <c r="P615" s="172"/>
      <c r="Q615" s="172"/>
      <c r="R615" s="172"/>
      <c r="S615" s="172"/>
    </row>
    <row r="616" spans="2:19" s="182" customFormat="1" x14ac:dyDescent="0.2">
      <c r="B616" s="214">
        <v>6600</v>
      </c>
      <c r="C616" s="197" t="s">
        <v>298</v>
      </c>
      <c r="D616" s="189">
        <v>622</v>
      </c>
      <c r="E616" s="189" t="s">
        <v>532</v>
      </c>
      <c r="F616" s="196">
        <v>3841.8620000000005</v>
      </c>
      <c r="G616" s="213">
        <v>-0.32919208547288425</v>
      </c>
      <c r="H616" s="194">
        <v>610</v>
      </c>
      <c r="I616" s="212">
        <v>9</v>
      </c>
      <c r="J616" s="211" t="s">
        <v>296</v>
      </c>
      <c r="K616" s="183"/>
      <c r="P616" s="172"/>
      <c r="Q616" s="172"/>
      <c r="R616" s="172"/>
      <c r="S616" s="172"/>
    </row>
    <row r="617" spans="2:19" s="182" customFormat="1" x14ac:dyDescent="0.2">
      <c r="B617" s="214">
        <v>4000</v>
      </c>
      <c r="C617" s="197" t="s">
        <v>22</v>
      </c>
      <c r="D617" s="189">
        <v>613</v>
      </c>
      <c r="E617" s="189" t="s">
        <v>392</v>
      </c>
      <c r="F617" s="196">
        <v>3092.2870000000003</v>
      </c>
      <c r="G617" s="213">
        <v>-0.32863290569286968</v>
      </c>
      <c r="H617" s="194">
        <v>611</v>
      </c>
      <c r="I617" s="212">
        <v>9</v>
      </c>
      <c r="J617" s="211" t="s">
        <v>20</v>
      </c>
      <c r="K617" s="183"/>
      <c r="P617" s="172"/>
      <c r="Q617" s="172"/>
      <c r="R617" s="172"/>
      <c r="S617" s="172"/>
    </row>
    <row r="618" spans="2:19" s="182" customFormat="1" x14ac:dyDescent="0.2">
      <c r="B618" s="214">
        <v>3000</v>
      </c>
      <c r="C618" s="197" t="s">
        <v>39</v>
      </c>
      <c r="D618" s="189">
        <v>1132</v>
      </c>
      <c r="E618" s="189" t="s">
        <v>589</v>
      </c>
      <c r="F618" s="196">
        <v>4352.875</v>
      </c>
      <c r="G618" s="213">
        <v>-0.31899797610531627</v>
      </c>
      <c r="H618" s="194">
        <v>612</v>
      </c>
      <c r="I618" s="212">
        <v>9</v>
      </c>
      <c r="J618" s="211" t="s">
        <v>37</v>
      </c>
      <c r="K618" s="183"/>
      <c r="P618" s="172"/>
      <c r="Q618" s="172"/>
      <c r="R618" s="172"/>
      <c r="S618" s="172"/>
    </row>
    <row r="619" spans="2:19" s="182" customFormat="1" x14ac:dyDescent="0.2">
      <c r="B619" s="238">
        <v>70</v>
      </c>
      <c r="C619" s="237" t="s">
        <v>308</v>
      </c>
      <c r="D619" s="189">
        <v>232</v>
      </c>
      <c r="E619" s="236" t="s">
        <v>44</v>
      </c>
      <c r="F619" s="235">
        <v>3010.3050000000003</v>
      </c>
      <c r="G619" s="234">
        <v>-0.31744429211440206</v>
      </c>
      <c r="H619" s="233">
        <v>613</v>
      </c>
      <c r="I619" s="232">
        <v>9</v>
      </c>
      <c r="J619" s="231" t="s">
        <v>307</v>
      </c>
      <c r="K619" s="183"/>
      <c r="P619" s="172"/>
      <c r="Q619" s="172"/>
      <c r="R619" s="172"/>
      <c r="S619" s="172"/>
    </row>
    <row r="620" spans="2:19" s="182" customFormat="1" x14ac:dyDescent="0.2">
      <c r="B620" s="214">
        <v>3000</v>
      </c>
      <c r="C620" s="197" t="s">
        <v>39</v>
      </c>
      <c r="D620" s="189">
        <v>933</v>
      </c>
      <c r="E620" s="189" t="s">
        <v>73</v>
      </c>
      <c r="F620" s="196">
        <v>3932.5759999999982</v>
      </c>
      <c r="G620" s="213">
        <v>-0.31292212675751596</v>
      </c>
      <c r="H620" s="194">
        <v>614</v>
      </c>
      <c r="I620" s="212">
        <v>9</v>
      </c>
      <c r="J620" s="211" t="s">
        <v>37</v>
      </c>
      <c r="K620" s="183"/>
      <c r="P620" s="172"/>
      <c r="Q620" s="172"/>
      <c r="R620" s="172"/>
      <c r="S620" s="172"/>
    </row>
    <row r="621" spans="2:19" s="182" customFormat="1" x14ac:dyDescent="0.2">
      <c r="B621" s="214">
        <v>2560</v>
      </c>
      <c r="C621" s="197" t="s">
        <v>347</v>
      </c>
      <c r="D621" s="189">
        <v>1</v>
      </c>
      <c r="E621" s="189" t="s">
        <v>18</v>
      </c>
      <c r="F621" s="196">
        <v>4467.6499999999996</v>
      </c>
      <c r="G621" s="213">
        <v>-0.31043884560550417</v>
      </c>
      <c r="H621" s="194">
        <v>615</v>
      </c>
      <c r="I621" s="212">
        <v>9</v>
      </c>
      <c r="J621" s="211" t="s">
        <v>346</v>
      </c>
      <c r="K621" s="183"/>
      <c r="P621" s="172"/>
      <c r="Q621" s="172"/>
      <c r="R621" s="172"/>
      <c r="S621" s="172"/>
    </row>
    <row r="622" spans="2:19" s="182" customFormat="1" x14ac:dyDescent="0.2">
      <c r="B622" s="214">
        <v>2200</v>
      </c>
      <c r="C622" s="197" t="s">
        <v>520</v>
      </c>
      <c r="D622" s="189">
        <v>6</v>
      </c>
      <c r="E622" s="189" t="s">
        <v>139</v>
      </c>
      <c r="F622" s="196">
        <v>5108.6130000000039</v>
      </c>
      <c r="G622" s="213">
        <v>-0.30700556311138777</v>
      </c>
      <c r="H622" s="194">
        <v>616</v>
      </c>
      <c r="I622" s="212">
        <v>9</v>
      </c>
      <c r="J622" s="211" t="s">
        <v>519</v>
      </c>
      <c r="K622" s="183"/>
      <c r="P622" s="172"/>
      <c r="Q622" s="172"/>
      <c r="R622" s="172"/>
      <c r="S622" s="172"/>
    </row>
    <row r="623" spans="2:19" s="182" customFormat="1" x14ac:dyDescent="0.2">
      <c r="B623" s="214">
        <v>4000</v>
      </c>
      <c r="C623" s="197" t="s">
        <v>22</v>
      </c>
      <c r="D623" s="189">
        <v>712</v>
      </c>
      <c r="E623" s="189" t="s">
        <v>588</v>
      </c>
      <c r="F623" s="196">
        <v>4120.5430000000006</v>
      </c>
      <c r="G623" s="213">
        <v>-0.30620462379012608</v>
      </c>
      <c r="H623" s="194">
        <v>617</v>
      </c>
      <c r="I623" s="212">
        <v>9</v>
      </c>
      <c r="J623" s="211" t="s">
        <v>20</v>
      </c>
      <c r="K623" s="183"/>
      <c r="P623" s="172"/>
      <c r="Q623" s="172"/>
      <c r="R623" s="172"/>
      <c r="S623" s="172"/>
    </row>
    <row r="624" spans="2:19" s="182" customFormat="1" x14ac:dyDescent="0.2">
      <c r="B624" s="238">
        <v>2610</v>
      </c>
      <c r="C624" s="237" t="s">
        <v>464</v>
      </c>
      <c r="D624" s="189">
        <v>24</v>
      </c>
      <c r="E624" s="236" t="s">
        <v>86</v>
      </c>
      <c r="F624" s="235">
        <v>4030.9169999999976</v>
      </c>
      <c r="G624" s="234">
        <v>-0.30504403279997033</v>
      </c>
      <c r="H624" s="233">
        <v>618</v>
      </c>
      <c r="I624" s="232">
        <v>9</v>
      </c>
      <c r="J624" s="231" t="s">
        <v>463</v>
      </c>
      <c r="K624" s="183"/>
      <c r="P624" s="172"/>
      <c r="Q624" s="172"/>
      <c r="R624" s="172"/>
      <c r="S624" s="172"/>
    </row>
    <row r="625" spans="2:19" s="182" customFormat="1" x14ac:dyDescent="0.2">
      <c r="B625" s="214">
        <v>8300</v>
      </c>
      <c r="C625" s="197" t="s">
        <v>227</v>
      </c>
      <c r="D625" s="189">
        <v>311</v>
      </c>
      <c r="E625" s="189" t="s">
        <v>338</v>
      </c>
      <c r="F625" s="196">
        <v>3218.5260000000007</v>
      </c>
      <c r="G625" s="213">
        <v>-0.30471311801401085</v>
      </c>
      <c r="H625" s="194">
        <v>619</v>
      </c>
      <c r="I625" s="212">
        <v>9</v>
      </c>
      <c r="J625" s="211" t="s">
        <v>226</v>
      </c>
      <c r="K625" s="183"/>
      <c r="P625" s="172"/>
      <c r="Q625" s="172"/>
      <c r="R625" s="172"/>
      <c r="S625" s="172"/>
    </row>
    <row r="626" spans="2:19" s="182" customFormat="1" x14ac:dyDescent="0.2">
      <c r="B626" s="214">
        <v>7000</v>
      </c>
      <c r="C626" s="197" t="s">
        <v>405</v>
      </c>
      <c r="D626" s="189">
        <v>31</v>
      </c>
      <c r="E626" s="189" t="s">
        <v>40</v>
      </c>
      <c r="F626" s="196">
        <v>2184.02</v>
      </c>
      <c r="G626" s="213">
        <v>-0.30453410588198199</v>
      </c>
      <c r="H626" s="194">
        <v>620</v>
      </c>
      <c r="I626" s="212">
        <v>9</v>
      </c>
      <c r="J626" s="211" t="s">
        <v>404</v>
      </c>
      <c r="K626" s="183"/>
      <c r="P626" s="172"/>
      <c r="Q626" s="172"/>
      <c r="R626" s="172"/>
      <c r="S626" s="172"/>
    </row>
    <row r="627" spans="2:19" s="182" customFormat="1" x14ac:dyDescent="0.2">
      <c r="B627" s="214">
        <v>5000</v>
      </c>
      <c r="C627" s="197" t="s">
        <v>25</v>
      </c>
      <c r="D627" s="189">
        <v>945</v>
      </c>
      <c r="E627" s="189" t="s">
        <v>587</v>
      </c>
      <c r="F627" s="196">
        <v>2885.1170000000002</v>
      </c>
      <c r="G627" s="213">
        <v>-0.30440747111489158</v>
      </c>
      <c r="H627" s="194">
        <v>621</v>
      </c>
      <c r="I627" s="212">
        <v>9</v>
      </c>
      <c r="J627" s="211" t="s">
        <v>23</v>
      </c>
      <c r="K627" s="183"/>
      <c r="P627" s="172"/>
      <c r="Q627" s="172"/>
      <c r="R627" s="172"/>
      <c r="S627" s="172"/>
    </row>
    <row r="628" spans="2:19" s="182" customFormat="1" x14ac:dyDescent="0.2">
      <c r="B628" s="214">
        <v>9600</v>
      </c>
      <c r="C628" s="197" t="s">
        <v>388</v>
      </c>
      <c r="D628" s="189">
        <v>32</v>
      </c>
      <c r="E628" s="189" t="s">
        <v>95</v>
      </c>
      <c r="F628" s="196">
        <v>3529.69</v>
      </c>
      <c r="G628" s="213">
        <v>-0.30206567203651424</v>
      </c>
      <c r="H628" s="194">
        <v>622</v>
      </c>
      <c r="I628" s="212">
        <v>9</v>
      </c>
      <c r="J628" s="211" t="s">
        <v>387</v>
      </c>
      <c r="K628" s="183"/>
      <c r="P628" s="172"/>
      <c r="Q628" s="172"/>
      <c r="R628" s="172"/>
      <c r="S628" s="172"/>
    </row>
    <row r="629" spans="2:19" s="182" customFormat="1" x14ac:dyDescent="0.2">
      <c r="B629" s="214">
        <v>1139</v>
      </c>
      <c r="C629" s="197" t="s">
        <v>236</v>
      </c>
      <c r="D629" s="189">
        <v>21</v>
      </c>
      <c r="E629" s="189" t="s">
        <v>64</v>
      </c>
      <c r="F629" s="196">
        <v>2844.8339999999998</v>
      </c>
      <c r="G629" s="213">
        <v>-0.30018831688101688</v>
      </c>
      <c r="H629" s="194">
        <v>623</v>
      </c>
      <c r="I629" s="212">
        <v>9</v>
      </c>
      <c r="J629" s="211" t="s">
        <v>235</v>
      </c>
      <c r="K629" s="183"/>
      <c r="P629" s="172"/>
      <c r="Q629" s="172"/>
      <c r="R629" s="172"/>
      <c r="S629" s="172"/>
    </row>
    <row r="630" spans="2:19" s="182" customFormat="1" x14ac:dyDescent="0.2">
      <c r="B630" s="214">
        <v>3000</v>
      </c>
      <c r="C630" s="197" t="s">
        <v>39</v>
      </c>
      <c r="D630" s="189">
        <v>1034</v>
      </c>
      <c r="E630" s="189" t="s">
        <v>586</v>
      </c>
      <c r="F630" s="196">
        <v>3414.0759999999991</v>
      </c>
      <c r="G630" s="213">
        <v>-0.29871654136209191</v>
      </c>
      <c r="H630" s="194">
        <v>624</v>
      </c>
      <c r="I630" s="212">
        <v>9</v>
      </c>
      <c r="J630" s="211" t="s">
        <v>37</v>
      </c>
      <c r="K630" s="183"/>
      <c r="P630" s="172"/>
      <c r="Q630" s="172"/>
      <c r="R630" s="172"/>
      <c r="S630" s="172"/>
    </row>
    <row r="631" spans="2:19" s="182" customFormat="1" x14ac:dyDescent="0.2">
      <c r="B631" s="214">
        <v>7300</v>
      </c>
      <c r="C631" s="197" t="s">
        <v>420</v>
      </c>
      <c r="D631" s="189">
        <v>45</v>
      </c>
      <c r="E631" s="189" t="s">
        <v>585</v>
      </c>
      <c r="F631" s="196">
        <v>6623.7069999999985</v>
      </c>
      <c r="G631" s="213">
        <v>-0.29635877615994505</v>
      </c>
      <c r="H631" s="194">
        <v>625</v>
      </c>
      <c r="I631" s="212">
        <v>9</v>
      </c>
      <c r="J631" s="211" t="s">
        <v>419</v>
      </c>
      <c r="K631" s="183"/>
      <c r="P631" s="172"/>
      <c r="Q631" s="172"/>
      <c r="R631" s="172"/>
      <c r="S631" s="172"/>
    </row>
    <row r="632" spans="2:19" s="182" customFormat="1" x14ac:dyDescent="0.2">
      <c r="B632" s="214">
        <v>2640</v>
      </c>
      <c r="C632" s="197" t="s">
        <v>149</v>
      </c>
      <c r="D632" s="189">
        <v>6</v>
      </c>
      <c r="E632" s="189" t="s">
        <v>139</v>
      </c>
      <c r="F632" s="196">
        <v>3065.2890000000002</v>
      </c>
      <c r="G632" s="213">
        <v>-0.2942441761842105</v>
      </c>
      <c r="H632" s="194">
        <v>626</v>
      </c>
      <c r="I632" s="212">
        <v>9</v>
      </c>
      <c r="J632" s="211" t="s">
        <v>148</v>
      </c>
      <c r="K632" s="183"/>
      <c r="P632" s="172"/>
      <c r="Q632" s="172"/>
      <c r="R632" s="172"/>
      <c r="S632" s="172"/>
    </row>
    <row r="633" spans="2:19" s="182" customFormat="1" x14ac:dyDescent="0.2">
      <c r="B633" s="238">
        <v>9000</v>
      </c>
      <c r="C633" s="237" t="s">
        <v>155</v>
      </c>
      <c r="D633" s="189">
        <v>511</v>
      </c>
      <c r="E633" s="236" t="s">
        <v>109</v>
      </c>
      <c r="F633" s="235">
        <v>2315.0079999999989</v>
      </c>
      <c r="G633" s="234">
        <v>-0.29159344940587012</v>
      </c>
      <c r="H633" s="233">
        <v>627</v>
      </c>
      <c r="I633" s="232">
        <v>9</v>
      </c>
      <c r="J633" s="231" t="s">
        <v>153</v>
      </c>
      <c r="K633" s="183"/>
      <c r="P633" s="172"/>
      <c r="Q633" s="172"/>
      <c r="R633" s="172"/>
      <c r="S633" s="172"/>
    </row>
    <row r="634" spans="2:19" s="182" customFormat="1" x14ac:dyDescent="0.2">
      <c r="B634" s="214">
        <v>3000</v>
      </c>
      <c r="C634" s="197" t="s">
        <v>39</v>
      </c>
      <c r="D634" s="189">
        <v>1213</v>
      </c>
      <c r="E634" s="189" t="s">
        <v>584</v>
      </c>
      <c r="F634" s="196">
        <v>2447.0470000000005</v>
      </c>
      <c r="G634" s="213">
        <v>-0.28794057466307937</v>
      </c>
      <c r="H634" s="194">
        <v>628</v>
      </c>
      <c r="I634" s="212">
        <v>9</v>
      </c>
      <c r="J634" s="211" t="s">
        <v>37</v>
      </c>
      <c r="K634" s="183"/>
      <c r="P634" s="172"/>
      <c r="Q634" s="172"/>
      <c r="R634" s="172"/>
      <c r="S634" s="172"/>
    </row>
    <row r="635" spans="2:19" s="182" customFormat="1" x14ac:dyDescent="0.2">
      <c r="B635" s="214">
        <v>6600</v>
      </c>
      <c r="C635" s="197" t="s">
        <v>298</v>
      </c>
      <c r="D635" s="189">
        <v>626</v>
      </c>
      <c r="E635" s="189" t="s">
        <v>583</v>
      </c>
      <c r="F635" s="196">
        <v>3966.1759999999999</v>
      </c>
      <c r="G635" s="213">
        <v>-0.28782938931099428</v>
      </c>
      <c r="H635" s="194">
        <v>629</v>
      </c>
      <c r="I635" s="212">
        <v>9</v>
      </c>
      <c r="J635" s="211" t="s">
        <v>296</v>
      </c>
      <c r="K635" s="183"/>
      <c r="P635" s="172"/>
      <c r="Q635" s="172"/>
      <c r="R635" s="172"/>
      <c r="S635" s="172"/>
    </row>
    <row r="636" spans="2:19" s="182" customFormat="1" x14ac:dyDescent="0.2">
      <c r="B636" s="214">
        <v>6200</v>
      </c>
      <c r="C636" s="197" t="s">
        <v>482</v>
      </c>
      <c r="D636" s="189">
        <v>513</v>
      </c>
      <c r="E636" s="189" t="s">
        <v>128</v>
      </c>
      <c r="F636" s="196">
        <v>2670.3970000000004</v>
      </c>
      <c r="G636" s="213">
        <v>-0.28763883255846578</v>
      </c>
      <c r="H636" s="194">
        <v>630</v>
      </c>
      <c r="I636" s="212">
        <v>9</v>
      </c>
      <c r="J636" s="211" t="s">
        <v>481</v>
      </c>
      <c r="K636" s="183"/>
      <c r="P636" s="172"/>
      <c r="Q636" s="172"/>
      <c r="R636" s="172"/>
      <c r="S636" s="172"/>
    </row>
    <row r="637" spans="2:19" s="182" customFormat="1" x14ac:dyDescent="0.2">
      <c r="B637" s="214">
        <v>6200</v>
      </c>
      <c r="C637" s="197" t="s">
        <v>482</v>
      </c>
      <c r="D637" s="189">
        <v>522</v>
      </c>
      <c r="E637" s="189" t="s">
        <v>435</v>
      </c>
      <c r="F637" s="196">
        <v>4163.049</v>
      </c>
      <c r="G637" s="213">
        <v>-0.28628304189747322</v>
      </c>
      <c r="H637" s="194">
        <v>631</v>
      </c>
      <c r="I637" s="212">
        <v>9</v>
      </c>
      <c r="J637" s="211" t="s">
        <v>481</v>
      </c>
      <c r="K637" s="183"/>
      <c r="P637" s="172"/>
      <c r="Q637" s="172"/>
      <c r="R637" s="172"/>
      <c r="S637" s="172"/>
    </row>
    <row r="638" spans="2:19" s="182" customFormat="1" x14ac:dyDescent="0.2">
      <c r="B638" s="214">
        <v>3000</v>
      </c>
      <c r="C638" s="197" t="s">
        <v>39</v>
      </c>
      <c r="D638" s="189">
        <v>854</v>
      </c>
      <c r="E638" s="189" t="s">
        <v>582</v>
      </c>
      <c r="F638" s="196">
        <v>3137.4320000000016</v>
      </c>
      <c r="G638" s="213">
        <v>-0.28612413611616888</v>
      </c>
      <c r="H638" s="194">
        <v>632</v>
      </c>
      <c r="I638" s="212">
        <v>9</v>
      </c>
      <c r="J638" s="211" t="s">
        <v>37</v>
      </c>
      <c r="K638" s="183"/>
      <c r="P638" s="172"/>
      <c r="Q638" s="172"/>
      <c r="R638" s="172"/>
      <c r="S638" s="172"/>
    </row>
    <row r="639" spans="2:19" s="182" customFormat="1" x14ac:dyDescent="0.2">
      <c r="B639" s="214">
        <v>7900</v>
      </c>
      <c r="C639" s="197" t="s">
        <v>92</v>
      </c>
      <c r="D639" s="189">
        <v>415</v>
      </c>
      <c r="E639" s="189" t="s">
        <v>166</v>
      </c>
      <c r="F639" s="196">
        <v>2533.1790000000005</v>
      </c>
      <c r="G639" s="213">
        <v>-0.28155154260532261</v>
      </c>
      <c r="H639" s="194">
        <v>633</v>
      </c>
      <c r="I639" s="212">
        <v>9</v>
      </c>
      <c r="J639" s="211" t="s">
        <v>91</v>
      </c>
      <c r="K639" s="183"/>
      <c r="P639" s="172"/>
      <c r="Q639" s="172"/>
      <c r="R639" s="172"/>
      <c r="S639" s="172"/>
    </row>
    <row r="640" spans="2:19" s="182" customFormat="1" x14ac:dyDescent="0.2">
      <c r="B640" s="214">
        <v>6200</v>
      </c>
      <c r="C640" s="197" t="s">
        <v>482</v>
      </c>
      <c r="D640" s="189">
        <v>321</v>
      </c>
      <c r="E640" s="189" t="s">
        <v>385</v>
      </c>
      <c r="F640" s="196">
        <v>3179.7749999999992</v>
      </c>
      <c r="G640" s="213">
        <v>-0.27982104538997621</v>
      </c>
      <c r="H640" s="194">
        <v>634</v>
      </c>
      <c r="I640" s="212">
        <v>9</v>
      </c>
      <c r="J640" s="211" t="s">
        <v>481</v>
      </c>
      <c r="K640" s="183"/>
      <c r="P640" s="172"/>
      <c r="Q640" s="172"/>
      <c r="R640" s="172"/>
      <c r="S640" s="172"/>
    </row>
    <row r="641" spans="2:19" s="182" customFormat="1" x14ac:dyDescent="0.2">
      <c r="B641" s="214">
        <v>7700</v>
      </c>
      <c r="C641" s="197" t="s">
        <v>431</v>
      </c>
      <c r="D641" s="189">
        <v>24</v>
      </c>
      <c r="E641" s="189" t="s">
        <v>86</v>
      </c>
      <c r="F641" s="196">
        <v>3827.0770000000002</v>
      </c>
      <c r="G641" s="213">
        <v>-0.27978904581262676</v>
      </c>
      <c r="H641" s="194">
        <v>635</v>
      </c>
      <c r="I641" s="212">
        <v>9</v>
      </c>
      <c r="J641" s="211" t="s">
        <v>430</v>
      </c>
      <c r="K641" s="183"/>
      <c r="P641" s="172"/>
      <c r="Q641" s="172"/>
      <c r="R641" s="172"/>
      <c r="S641" s="172"/>
    </row>
    <row r="642" spans="2:19" s="182" customFormat="1" x14ac:dyDescent="0.2">
      <c r="B642" s="214">
        <v>8400</v>
      </c>
      <c r="C642" s="197" t="s">
        <v>146</v>
      </c>
      <c r="D642" s="189">
        <v>313</v>
      </c>
      <c r="E642" s="189" t="s">
        <v>252</v>
      </c>
      <c r="F642" s="196">
        <v>2625.2450000000003</v>
      </c>
      <c r="G642" s="213">
        <v>-0.27904703823904453</v>
      </c>
      <c r="H642" s="194">
        <v>636</v>
      </c>
      <c r="I642" s="212">
        <v>9</v>
      </c>
      <c r="J642" s="211" t="s">
        <v>145</v>
      </c>
      <c r="K642" s="183"/>
      <c r="P642" s="172"/>
      <c r="Q642" s="172"/>
      <c r="R642" s="172"/>
      <c r="S642" s="172"/>
    </row>
    <row r="643" spans="2:19" s="182" customFormat="1" x14ac:dyDescent="0.2">
      <c r="B643" s="214">
        <v>6600</v>
      </c>
      <c r="C643" s="197" t="s">
        <v>298</v>
      </c>
      <c r="D643" s="189">
        <v>215</v>
      </c>
      <c r="E643" s="189" t="s">
        <v>292</v>
      </c>
      <c r="F643" s="196">
        <v>1956.2190000000001</v>
      </c>
      <c r="G643" s="213">
        <v>-0.27831495592577687</v>
      </c>
      <c r="H643" s="194">
        <v>637</v>
      </c>
      <c r="I643" s="212">
        <v>9</v>
      </c>
      <c r="J643" s="211" t="s">
        <v>296</v>
      </c>
      <c r="K643" s="183"/>
      <c r="P643" s="172"/>
      <c r="Q643" s="172"/>
      <c r="R643" s="172"/>
      <c r="S643" s="172"/>
    </row>
    <row r="644" spans="2:19" s="182" customFormat="1" x14ac:dyDescent="0.2">
      <c r="B644" s="214">
        <v>5000</v>
      </c>
      <c r="C644" s="197" t="s">
        <v>25</v>
      </c>
      <c r="D644" s="189">
        <v>929</v>
      </c>
      <c r="E644" s="189" t="s">
        <v>581</v>
      </c>
      <c r="F644" s="196">
        <v>3813.627</v>
      </c>
      <c r="G644" s="213">
        <v>-0.27708261330143735</v>
      </c>
      <c r="H644" s="194">
        <v>638</v>
      </c>
      <c r="I644" s="212">
        <v>9</v>
      </c>
      <c r="J644" s="211" t="s">
        <v>23</v>
      </c>
      <c r="K644" s="183"/>
      <c r="P644" s="172"/>
      <c r="Q644" s="172"/>
      <c r="R644" s="172"/>
      <c r="S644" s="172"/>
    </row>
    <row r="645" spans="2:19" s="182" customFormat="1" x14ac:dyDescent="0.2">
      <c r="B645" s="214">
        <v>7700</v>
      </c>
      <c r="C645" s="197" t="s">
        <v>431</v>
      </c>
      <c r="D645" s="189">
        <v>25</v>
      </c>
      <c r="E645" s="189" t="s">
        <v>118</v>
      </c>
      <c r="F645" s="196">
        <v>4670.5130000000008</v>
      </c>
      <c r="G645" s="213">
        <v>-0.27253445837127754</v>
      </c>
      <c r="H645" s="194">
        <v>639</v>
      </c>
      <c r="I645" s="212">
        <v>9</v>
      </c>
      <c r="J645" s="211" t="s">
        <v>430</v>
      </c>
      <c r="K645" s="183"/>
      <c r="P645" s="172"/>
      <c r="Q645" s="172"/>
      <c r="R645" s="172"/>
      <c r="S645" s="172"/>
    </row>
    <row r="646" spans="2:19" s="182" customFormat="1" x14ac:dyDescent="0.2">
      <c r="B646" s="238">
        <v>70</v>
      </c>
      <c r="C646" s="237" t="s">
        <v>308</v>
      </c>
      <c r="D646" s="189">
        <v>411</v>
      </c>
      <c r="E646" s="236" t="s">
        <v>580</v>
      </c>
      <c r="F646" s="235">
        <v>4824.5829999999978</v>
      </c>
      <c r="G646" s="234">
        <v>-0.27249228456297775</v>
      </c>
      <c r="H646" s="233">
        <v>640</v>
      </c>
      <c r="I646" s="232">
        <v>9</v>
      </c>
      <c r="J646" s="231" t="s">
        <v>307</v>
      </c>
      <c r="K646" s="183"/>
      <c r="P646" s="172"/>
      <c r="Q646" s="172"/>
      <c r="R646" s="172"/>
      <c r="S646" s="172"/>
    </row>
    <row r="647" spans="2:19" s="182" customFormat="1" x14ac:dyDescent="0.2">
      <c r="B647" s="214">
        <v>6200</v>
      </c>
      <c r="C647" s="197" t="s">
        <v>482</v>
      </c>
      <c r="D647" s="189">
        <v>421</v>
      </c>
      <c r="E647" s="189" t="s">
        <v>134</v>
      </c>
      <c r="F647" s="196">
        <v>5226.7490000000007</v>
      </c>
      <c r="G647" s="213">
        <v>-0.26869650952835067</v>
      </c>
      <c r="H647" s="194">
        <v>641</v>
      </c>
      <c r="I647" s="212">
        <v>9</v>
      </c>
      <c r="J647" s="211" t="s">
        <v>481</v>
      </c>
      <c r="K647" s="183"/>
      <c r="P647" s="172"/>
      <c r="Q647" s="172"/>
      <c r="R647" s="172"/>
      <c r="S647" s="172"/>
    </row>
    <row r="648" spans="2:19" s="182" customFormat="1" x14ac:dyDescent="0.2">
      <c r="B648" s="214">
        <v>8500</v>
      </c>
      <c r="C648" s="197" t="s">
        <v>511</v>
      </c>
      <c r="D648" s="189">
        <v>44</v>
      </c>
      <c r="E648" s="189" t="s">
        <v>124</v>
      </c>
      <c r="F648" s="196">
        <v>3070.3240000000005</v>
      </c>
      <c r="G648" s="213">
        <v>-0.26809403932873671</v>
      </c>
      <c r="H648" s="194">
        <v>642</v>
      </c>
      <c r="I648" s="212">
        <v>9</v>
      </c>
      <c r="J648" s="211" t="s">
        <v>510</v>
      </c>
      <c r="K648" s="183"/>
      <c r="P648" s="172"/>
      <c r="Q648" s="172"/>
      <c r="R648" s="172"/>
      <c r="S648" s="172"/>
    </row>
    <row r="649" spans="2:19" s="182" customFormat="1" x14ac:dyDescent="0.2">
      <c r="B649" s="214">
        <v>6700</v>
      </c>
      <c r="C649" s="197" t="s">
        <v>564</v>
      </c>
      <c r="D649" s="189">
        <v>21</v>
      </c>
      <c r="E649" s="189" t="s">
        <v>64</v>
      </c>
      <c r="F649" s="196">
        <v>4756.53</v>
      </c>
      <c r="G649" s="213">
        <v>-0.26624113851565329</v>
      </c>
      <c r="H649" s="194">
        <v>643</v>
      </c>
      <c r="I649" s="212">
        <v>9</v>
      </c>
      <c r="J649" s="211" t="s">
        <v>563</v>
      </c>
      <c r="K649" s="183"/>
      <c r="P649" s="172"/>
      <c r="Q649" s="172"/>
      <c r="R649" s="172"/>
      <c r="S649" s="172"/>
    </row>
    <row r="650" spans="2:19" s="182" customFormat="1" x14ac:dyDescent="0.2">
      <c r="B650" s="214">
        <v>6200</v>
      </c>
      <c r="C650" s="197" t="s">
        <v>482</v>
      </c>
      <c r="D650" s="189">
        <v>112</v>
      </c>
      <c r="E650" s="189" t="s">
        <v>213</v>
      </c>
      <c r="F650" s="196">
        <v>3389.56</v>
      </c>
      <c r="G650" s="213">
        <v>-0.26483831885921905</v>
      </c>
      <c r="H650" s="194">
        <v>644</v>
      </c>
      <c r="I650" s="212">
        <v>9</v>
      </c>
      <c r="J650" s="211" t="s">
        <v>481</v>
      </c>
      <c r="K650" s="183"/>
      <c r="P650" s="172"/>
      <c r="Q650" s="172"/>
      <c r="R650" s="172"/>
      <c r="S650" s="172"/>
    </row>
    <row r="651" spans="2:19" s="182" customFormat="1" x14ac:dyDescent="0.2">
      <c r="B651" s="214">
        <v>2200</v>
      </c>
      <c r="C651" s="197" t="s">
        <v>520</v>
      </c>
      <c r="D651" s="189">
        <v>7</v>
      </c>
      <c r="E651" s="189" t="s">
        <v>156</v>
      </c>
      <c r="F651" s="196">
        <v>2308.8860000000009</v>
      </c>
      <c r="G651" s="213">
        <v>-0.26385598799225907</v>
      </c>
      <c r="H651" s="194">
        <v>645</v>
      </c>
      <c r="I651" s="212">
        <v>9</v>
      </c>
      <c r="J651" s="211" t="s">
        <v>519</v>
      </c>
      <c r="K651" s="183"/>
      <c r="P651" s="172"/>
      <c r="Q651" s="172"/>
      <c r="R651" s="172"/>
      <c r="S651" s="172"/>
    </row>
    <row r="652" spans="2:19" s="182" customFormat="1" x14ac:dyDescent="0.2">
      <c r="B652" s="214">
        <v>8400</v>
      </c>
      <c r="C652" s="197" t="s">
        <v>146</v>
      </c>
      <c r="D652" s="189">
        <v>212</v>
      </c>
      <c r="E652" s="189" t="s">
        <v>144</v>
      </c>
      <c r="F652" s="196">
        <v>2094.8249999999998</v>
      </c>
      <c r="G652" s="213">
        <v>-0.26086785553614095</v>
      </c>
      <c r="H652" s="194">
        <v>646</v>
      </c>
      <c r="I652" s="212">
        <v>9</v>
      </c>
      <c r="J652" s="211" t="s">
        <v>145</v>
      </c>
      <c r="K652" s="183"/>
      <c r="P652" s="172"/>
      <c r="Q652" s="172"/>
      <c r="R652" s="172"/>
      <c r="S652" s="172"/>
    </row>
    <row r="653" spans="2:19" s="182" customFormat="1" x14ac:dyDescent="0.2">
      <c r="B653" s="214">
        <v>1031</v>
      </c>
      <c r="C653" s="197" t="s">
        <v>548</v>
      </c>
      <c r="D653" s="189">
        <v>6</v>
      </c>
      <c r="E653" s="189" t="s">
        <v>139</v>
      </c>
      <c r="F653" s="196">
        <v>4323.5870000000023</v>
      </c>
      <c r="G653" s="213">
        <v>-0.26061706195280548</v>
      </c>
      <c r="H653" s="194">
        <v>647</v>
      </c>
      <c r="I653" s="212">
        <v>9</v>
      </c>
      <c r="J653" s="211" t="s">
        <v>547</v>
      </c>
      <c r="K653" s="183"/>
      <c r="P653" s="172"/>
      <c r="Q653" s="172"/>
      <c r="R653" s="172"/>
      <c r="S653" s="172"/>
    </row>
    <row r="654" spans="2:19" s="182" customFormat="1" x14ac:dyDescent="0.2">
      <c r="B654" s="214">
        <v>7600</v>
      </c>
      <c r="C654" s="197" t="s">
        <v>552</v>
      </c>
      <c r="D654" s="189">
        <v>21</v>
      </c>
      <c r="E654" s="189" t="s">
        <v>579</v>
      </c>
      <c r="F654" s="196">
        <v>4418.150999999998</v>
      </c>
      <c r="G654" s="213">
        <v>-0.26045319699366554</v>
      </c>
      <c r="H654" s="194">
        <v>648</v>
      </c>
      <c r="I654" s="212">
        <v>9</v>
      </c>
      <c r="J654" s="211" t="s">
        <v>551</v>
      </c>
      <c r="K654" s="183"/>
      <c r="P654" s="172"/>
      <c r="Q654" s="172"/>
      <c r="R654" s="172"/>
      <c r="S654" s="172"/>
    </row>
    <row r="655" spans="2:19" s="182" customFormat="1" x14ac:dyDescent="0.2">
      <c r="B655" s="238">
        <v>70</v>
      </c>
      <c r="C655" s="237" t="s">
        <v>308</v>
      </c>
      <c r="D655" s="189">
        <v>123</v>
      </c>
      <c r="E655" s="236" t="s">
        <v>85</v>
      </c>
      <c r="F655" s="235">
        <v>3713.0610000000011</v>
      </c>
      <c r="G655" s="234">
        <v>-0.25935426378940307</v>
      </c>
      <c r="H655" s="233">
        <v>649</v>
      </c>
      <c r="I655" s="232">
        <v>9</v>
      </c>
      <c r="J655" s="231" t="s">
        <v>307</v>
      </c>
      <c r="K655" s="183"/>
      <c r="P655" s="172"/>
      <c r="Q655" s="172"/>
      <c r="R655" s="172"/>
      <c r="S655" s="172"/>
    </row>
    <row r="656" spans="2:19" s="182" customFormat="1" x14ac:dyDescent="0.2">
      <c r="B656" s="214">
        <v>3000</v>
      </c>
      <c r="C656" s="197" t="s">
        <v>39</v>
      </c>
      <c r="D656" s="189">
        <v>922</v>
      </c>
      <c r="E656" s="189" t="s">
        <v>61</v>
      </c>
      <c r="F656" s="196">
        <v>2565.7159999999994</v>
      </c>
      <c r="G656" s="213">
        <v>-0.25848541661180158</v>
      </c>
      <c r="H656" s="194">
        <v>650</v>
      </c>
      <c r="I656" s="212">
        <v>9</v>
      </c>
      <c r="J656" s="211" t="s">
        <v>37</v>
      </c>
      <c r="K656" s="183"/>
      <c r="P656" s="172"/>
      <c r="Q656" s="172"/>
      <c r="R656" s="172"/>
      <c r="S656" s="172"/>
    </row>
    <row r="657" spans="2:19" s="182" customFormat="1" x14ac:dyDescent="0.2">
      <c r="B657" s="214">
        <v>6700</v>
      </c>
      <c r="C657" s="197" t="s">
        <v>564</v>
      </c>
      <c r="D657" s="189">
        <v>24</v>
      </c>
      <c r="E657" s="189" t="s">
        <v>578</v>
      </c>
      <c r="F657" s="196">
        <v>3847.0370000000007</v>
      </c>
      <c r="G657" s="213">
        <v>-0.25792507343090454</v>
      </c>
      <c r="H657" s="194">
        <v>651</v>
      </c>
      <c r="I657" s="212">
        <v>9</v>
      </c>
      <c r="J657" s="211" t="s">
        <v>563</v>
      </c>
      <c r="K657" s="183"/>
      <c r="P657" s="172"/>
      <c r="Q657" s="172"/>
      <c r="R657" s="172"/>
      <c r="S657" s="172"/>
    </row>
    <row r="658" spans="2:19" s="182" customFormat="1" x14ac:dyDescent="0.2">
      <c r="B658" s="238">
        <v>2400</v>
      </c>
      <c r="C658" s="237" t="s">
        <v>259</v>
      </c>
      <c r="D658" s="189">
        <v>12</v>
      </c>
      <c r="E658" s="236" t="s">
        <v>577</v>
      </c>
      <c r="F658" s="235">
        <v>4593.1899999999996</v>
      </c>
      <c r="G658" s="234">
        <v>-0.25787121245156852</v>
      </c>
      <c r="H658" s="233">
        <v>652</v>
      </c>
      <c r="I658" s="232">
        <v>9</v>
      </c>
      <c r="J658" s="231" t="s">
        <v>257</v>
      </c>
      <c r="K658" s="183"/>
      <c r="P658" s="172"/>
      <c r="Q658" s="172"/>
      <c r="R658" s="172"/>
      <c r="S658" s="172"/>
    </row>
    <row r="659" spans="2:19" s="182" customFormat="1" x14ac:dyDescent="0.2">
      <c r="B659" s="238">
        <v>2600</v>
      </c>
      <c r="C659" s="237" t="s">
        <v>353</v>
      </c>
      <c r="D659" s="189">
        <v>14</v>
      </c>
      <c r="E659" s="236" t="s">
        <v>576</v>
      </c>
      <c r="F659" s="235">
        <v>5877.1449999999968</v>
      </c>
      <c r="G659" s="234">
        <v>-0.25706869456986076</v>
      </c>
      <c r="H659" s="233">
        <v>653</v>
      </c>
      <c r="I659" s="232">
        <v>9</v>
      </c>
      <c r="J659" s="231" t="s">
        <v>352</v>
      </c>
      <c r="K659" s="183"/>
      <c r="P659" s="172"/>
      <c r="Q659" s="172"/>
      <c r="R659" s="172"/>
      <c r="S659" s="172"/>
    </row>
    <row r="660" spans="2:19" s="182" customFormat="1" x14ac:dyDescent="0.2">
      <c r="B660" s="214">
        <v>2560</v>
      </c>
      <c r="C660" s="197" t="s">
        <v>347</v>
      </c>
      <c r="D660" s="189">
        <v>2</v>
      </c>
      <c r="E660" s="189" t="s">
        <v>84</v>
      </c>
      <c r="F660" s="196">
        <v>3592.7439999999983</v>
      </c>
      <c r="G660" s="213">
        <v>-0.25651682069966519</v>
      </c>
      <c r="H660" s="194">
        <v>654</v>
      </c>
      <c r="I660" s="212">
        <v>9</v>
      </c>
      <c r="J660" s="211" t="s">
        <v>346</v>
      </c>
      <c r="K660" s="183"/>
      <c r="P660" s="172"/>
      <c r="Q660" s="172"/>
      <c r="R660" s="172"/>
      <c r="S660" s="172"/>
    </row>
    <row r="661" spans="2:19" s="182" customFormat="1" x14ac:dyDescent="0.2">
      <c r="B661" s="214">
        <v>4000</v>
      </c>
      <c r="C661" s="197" t="s">
        <v>22</v>
      </c>
      <c r="D661" s="189">
        <v>412</v>
      </c>
      <c r="E661" s="189" t="s">
        <v>81</v>
      </c>
      <c r="F661" s="196">
        <v>2919.6240000000007</v>
      </c>
      <c r="G661" s="213">
        <v>-0.25461546677197378</v>
      </c>
      <c r="H661" s="194">
        <v>655</v>
      </c>
      <c r="I661" s="212">
        <v>9</v>
      </c>
      <c r="J661" s="211" t="s">
        <v>20</v>
      </c>
      <c r="K661" s="183"/>
      <c r="P661" s="172"/>
      <c r="Q661" s="172"/>
      <c r="R661" s="172"/>
      <c r="S661" s="172"/>
    </row>
    <row r="662" spans="2:19" s="182" customFormat="1" x14ac:dyDescent="0.2">
      <c r="B662" s="214">
        <v>3000</v>
      </c>
      <c r="C662" s="197" t="s">
        <v>39</v>
      </c>
      <c r="D662" s="189">
        <v>522</v>
      </c>
      <c r="E662" s="189" t="s">
        <v>435</v>
      </c>
      <c r="F662" s="196">
        <v>3345.0540000000001</v>
      </c>
      <c r="G662" s="213">
        <v>-0.25459101819957347</v>
      </c>
      <c r="H662" s="194">
        <v>656</v>
      </c>
      <c r="I662" s="212">
        <v>9</v>
      </c>
      <c r="J662" s="211" t="s">
        <v>37</v>
      </c>
      <c r="K662" s="183"/>
      <c r="P662" s="172"/>
      <c r="Q662" s="172"/>
      <c r="R662" s="172"/>
      <c r="S662" s="172"/>
    </row>
    <row r="663" spans="2:19" s="182" customFormat="1" x14ac:dyDescent="0.2">
      <c r="B663" s="238">
        <v>9000</v>
      </c>
      <c r="C663" s="237" t="s">
        <v>155</v>
      </c>
      <c r="D663" s="189">
        <v>221</v>
      </c>
      <c r="E663" s="236" t="s">
        <v>206</v>
      </c>
      <c r="F663" s="235">
        <v>2930.1379999999986</v>
      </c>
      <c r="G663" s="234">
        <v>-0.25219830831382717</v>
      </c>
      <c r="H663" s="233">
        <v>657</v>
      </c>
      <c r="I663" s="232">
        <v>9</v>
      </c>
      <c r="J663" s="231" t="s">
        <v>153</v>
      </c>
      <c r="K663" s="183"/>
      <c r="P663" s="172"/>
      <c r="Q663" s="172"/>
      <c r="R663" s="172"/>
      <c r="S663" s="172"/>
    </row>
    <row r="664" spans="2:19" s="182" customFormat="1" x14ac:dyDescent="0.2">
      <c r="B664" s="214">
        <v>7400</v>
      </c>
      <c r="C664" s="197" t="s">
        <v>195</v>
      </c>
      <c r="D664" s="189">
        <v>332</v>
      </c>
      <c r="E664" s="189" t="s">
        <v>467</v>
      </c>
      <c r="F664" s="196">
        <v>2204.1410000000001</v>
      </c>
      <c r="G664" s="213">
        <v>-0.25140634319937299</v>
      </c>
      <c r="H664" s="194">
        <v>658</v>
      </c>
      <c r="I664" s="212">
        <v>9</v>
      </c>
      <c r="J664" s="211" t="s">
        <v>194</v>
      </c>
      <c r="K664" s="183"/>
      <c r="P664" s="172"/>
      <c r="Q664" s="172"/>
      <c r="R664" s="172"/>
      <c r="S664" s="172"/>
    </row>
    <row r="665" spans="2:19" s="182" customFormat="1" x14ac:dyDescent="0.2">
      <c r="B665" s="214">
        <v>7600</v>
      </c>
      <c r="C665" s="197" t="s">
        <v>552</v>
      </c>
      <c r="D665" s="189">
        <v>32</v>
      </c>
      <c r="E665" s="189" t="s">
        <v>95</v>
      </c>
      <c r="F665" s="196">
        <v>5693.2759999999998</v>
      </c>
      <c r="G665" s="213">
        <v>-0.25125925010971611</v>
      </c>
      <c r="H665" s="194">
        <v>659</v>
      </c>
      <c r="I665" s="212">
        <v>9</v>
      </c>
      <c r="J665" s="211" t="s">
        <v>551</v>
      </c>
      <c r="K665" s="183"/>
      <c r="P665" s="172"/>
      <c r="Q665" s="172"/>
      <c r="R665" s="172"/>
      <c r="S665" s="172"/>
    </row>
    <row r="666" spans="2:19" s="182" customFormat="1" x14ac:dyDescent="0.2">
      <c r="B666" s="238">
        <v>2600</v>
      </c>
      <c r="C666" s="237" t="s">
        <v>353</v>
      </c>
      <c r="D666" s="189">
        <v>15</v>
      </c>
      <c r="E666" s="236" t="s">
        <v>263</v>
      </c>
      <c r="F666" s="235">
        <v>4060.2959999999985</v>
      </c>
      <c r="G666" s="234">
        <v>-0.2491433620392946</v>
      </c>
      <c r="H666" s="233">
        <v>660</v>
      </c>
      <c r="I666" s="232">
        <v>9</v>
      </c>
      <c r="J666" s="231" t="s">
        <v>352</v>
      </c>
      <c r="K666" s="183"/>
      <c r="P666" s="172"/>
      <c r="Q666" s="172"/>
      <c r="R666" s="172"/>
      <c r="S666" s="172"/>
    </row>
    <row r="667" spans="2:19" s="182" customFormat="1" x14ac:dyDescent="0.2">
      <c r="B667" s="214">
        <v>195</v>
      </c>
      <c r="C667" s="197" t="s">
        <v>186</v>
      </c>
      <c r="D667" s="189">
        <v>5</v>
      </c>
      <c r="E667" s="189" t="s">
        <v>99</v>
      </c>
      <c r="F667" s="196">
        <v>2775.5240000000008</v>
      </c>
      <c r="G667" s="213">
        <v>-0.24912461283074946</v>
      </c>
      <c r="H667" s="194">
        <v>661</v>
      </c>
      <c r="I667" s="212">
        <v>9</v>
      </c>
      <c r="J667" s="211" t="s">
        <v>185</v>
      </c>
      <c r="K667" s="183"/>
      <c r="P667" s="172"/>
      <c r="Q667" s="172"/>
      <c r="R667" s="172"/>
      <c r="S667" s="172"/>
    </row>
    <row r="668" spans="2:19" s="182" customFormat="1" x14ac:dyDescent="0.2">
      <c r="B668" s="214">
        <v>9400</v>
      </c>
      <c r="C668" s="197" t="s">
        <v>113</v>
      </c>
      <c r="D668" s="189">
        <v>4</v>
      </c>
      <c r="E668" s="189" t="s">
        <v>168</v>
      </c>
      <c r="F668" s="196">
        <v>5067.3109999999988</v>
      </c>
      <c r="G668" s="213">
        <v>-0.24627989050440593</v>
      </c>
      <c r="H668" s="194">
        <v>662</v>
      </c>
      <c r="I668" s="212">
        <v>9</v>
      </c>
      <c r="J668" s="211" t="s">
        <v>112</v>
      </c>
      <c r="K668" s="183"/>
      <c r="P668" s="172"/>
      <c r="Q668" s="172"/>
      <c r="R668" s="172"/>
      <c r="S668" s="172"/>
    </row>
    <row r="669" spans="2:19" s="182" customFormat="1" x14ac:dyDescent="0.2">
      <c r="B669" s="214">
        <v>7400</v>
      </c>
      <c r="C669" s="197" t="s">
        <v>195</v>
      </c>
      <c r="D669" s="189">
        <v>421</v>
      </c>
      <c r="E669" s="189" t="s">
        <v>134</v>
      </c>
      <c r="F669" s="196">
        <v>3908.3089999999997</v>
      </c>
      <c r="G669" s="213">
        <v>-0.24526487384684512</v>
      </c>
      <c r="H669" s="194">
        <v>663</v>
      </c>
      <c r="I669" s="212">
        <v>9</v>
      </c>
      <c r="J669" s="211" t="s">
        <v>194</v>
      </c>
      <c r="K669" s="183"/>
      <c r="P669" s="172"/>
      <c r="Q669" s="172"/>
      <c r="R669" s="172"/>
      <c r="S669" s="172"/>
    </row>
    <row r="670" spans="2:19" s="182" customFormat="1" x14ac:dyDescent="0.2">
      <c r="B670" s="238">
        <v>7100</v>
      </c>
      <c r="C670" s="237" t="s">
        <v>335</v>
      </c>
      <c r="D670" s="189">
        <v>213</v>
      </c>
      <c r="E670" s="236" t="s">
        <v>135</v>
      </c>
      <c r="F670" s="235">
        <v>5516.1509999999989</v>
      </c>
      <c r="G670" s="234">
        <v>-0.24438696593367465</v>
      </c>
      <c r="H670" s="233">
        <v>664</v>
      </c>
      <c r="I670" s="232">
        <v>9</v>
      </c>
      <c r="J670" s="231" t="s">
        <v>334</v>
      </c>
      <c r="K670" s="183"/>
      <c r="P670" s="172"/>
      <c r="Q670" s="172"/>
      <c r="R670" s="172"/>
      <c r="S670" s="172"/>
    </row>
    <row r="671" spans="2:19" s="182" customFormat="1" x14ac:dyDescent="0.2">
      <c r="B671" s="238">
        <v>9000</v>
      </c>
      <c r="C671" s="237" t="s">
        <v>155</v>
      </c>
      <c r="D671" s="189">
        <v>311</v>
      </c>
      <c r="E671" s="236" t="s">
        <v>338</v>
      </c>
      <c r="F671" s="235">
        <v>3601.5430000000001</v>
      </c>
      <c r="G671" s="234">
        <v>-0.24128448718211207</v>
      </c>
      <c r="H671" s="233">
        <v>665</v>
      </c>
      <c r="I671" s="232">
        <v>9</v>
      </c>
      <c r="J671" s="231" t="s">
        <v>153</v>
      </c>
      <c r="K671" s="183"/>
      <c r="P671" s="172"/>
      <c r="Q671" s="172"/>
      <c r="R671" s="172"/>
      <c r="S671" s="172"/>
    </row>
    <row r="672" spans="2:19" s="182" customFormat="1" x14ac:dyDescent="0.2">
      <c r="B672" s="238">
        <v>9000</v>
      </c>
      <c r="C672" s="237" t="s">
        <v>155</v>
      </c>
      <c r="D672" s="189">
        <v>522</v>
      </c>
      <c r="E672" s="236" t="s">
        <v>435</v>
      </c>
      <c r="F672" s="235">
        <v>2806.7860000000001</v>
      </c>
      <c r="G672" s="234">
        <v>-0.23884113061533313</v>
      </c>
      <c r="H672" s="233">
        <v>666</v>
      </c>
      <c r="I672" s="232">
        <v>9</v>
      </c>
      <c r="J672" s="231" t="s">
        <v>153</v>
      </c>
      <c r="K672" s="183"/>
      <c r="P672" s="172"/>
      <c r="Q672" s="172"/>
      <c r="R672" s="172"/>
      <c r="S672" s="172"/>
    </row>
    <row r="673" spans="2:19" s="182" customFormat="1" x14ac:dyDescent="0.2">
      <c r="B673" s="238">
        <v>9000</v>
      </c>
      <c r="C673" s="237" t="s">
        <v>155</v>
      </c>
      <c r="D673" s="189">
        <v>612</v>
      </c>
      <c r="E673" s="236" t="s">
        <v>575</v>
      </c>
      <c r="F673" s="235">
        <v>4142.0690000000013</v>
      </c>
      <c r="G673" s="234">
        <v>-0.23794889848038164</v>
      </c>
      <c r="H673" s="233">
        <v>667</v>
      </c>
      <c r="I673" s="232">
        <v>9</v>
      </c>
      <c r="J673" s="231" t="s">
        <v>153</v>
      </c>
      <c r="K673" s="183"/>
      <c r="P673" s="172"/>
      <c r="Q673" s="172"/>
      <c r="R673" s="172"/>
      <c r="S673" s="172"/>
    </row>
    <row r="674" spans="2:19" s="182" customFormat="1" x14ac:dyDescent="0.2">
      <c r="B674" s="214">
        <v>654</v>
      </c>
      <c r="C674" s="197" t="s">
        <v>574</v>
      </c>
      <c r="D674" s="189">
        <v>3</v>
      </c>
      <c r="E674" s="189" t="s">
        <v>87</v>
      </c>
      <c r="F674" s="196">
        <v>3349.2840000000001</v>
      </c>
      <c r="G674" s="213">
        <v>-0.23676366597909643</v>
      </c>
      <c r="H674" s="194">
        <v>668</v>
      </c>
      <c r="I674" s="212">
        <v>9</v>
      </c>
      <c r="J674" s="211" t="s">
        <v>573</v>
      </c>
      <c r="K674" s="183"/>
      <c r="P674" s="172"/>
      <c r="Q674" s="172"/>
      <c r="R674" s="172"/>
      <c r="S674" s="172"/>
    </row>
    <row r="675" spans="2:19" s="182" customFormat="1" x14ac:dyDescent="0.2">
      <c r="B675" s="214">
        <v>7400</v>
      </c>
      <c r="C675" s="197" t="s">
        <v>195</v>
      </c>
      <c r="D675" s="189">
        <v>231</v>
      </c>
      <c r="E675" s="189" t="s">
        <v>57</v>
      </c>
      <c r="F675" s="196">
        <v>5027.2119999999986</v>
      </c>
      <c r="G675" s="213">
        <v>-0.23286180357192232</v>
      </c>
      <c r="H675" s="194">
        <v>669</v>
      </c>
      <c r="I675" s="212">
        <v>9</v>
      </c>
      <c r="J675" s="211" t="s">
        <v>194</v>
      </c>
      <c r="K675" s="183"/>
      <c r="P675" s="172"/>
      <c r="Q675" s="172"/>
      <c r="R675" s="172"/>
      <c r="S675" s="172"/>
    </row>
    <row r="676" spans="2:19" s="182" customFormat="1" x14ac:dyDescent="0.2">
      <c r="B676" s="214">
        <v>8400</v>
      </c>
      <c r="C676" s="197" t="s">
        <v>146</v>
      </c>
      <c r="D676" s="189">
        <v>232</v>
      </c>
      <c r="E676" s="189" t="s">
        <v>44</v>
      </c>
      <c r="F676" s="196">
        <v>4215.9990000000016</v>
      </c>
      <c r="G676" s="213">
        <v>-0.23286051391368948</v>
      </c>
      <c r="H676" s="194">
        <v>670</v>
      </c>
      <c r="I676" s="212">
        <v>9</v>
      </c>
      <c r="J676" s="211" t="s">
        <v>145</v>
      </c>
      <c r="K676" s="183"/>
      <c r="P676" s="172"/>
      <c r="Q676" s="172"/>
      <c r="R676" s="172"/>
      <c r="S676" s="172"/>
    </row>
    <row r="677" spans="2:19" s="182" customFormat="1" x14ac:dyDescent="0.2">
      <c r="B677" s="214">
        <v>2800</v>
      </c>
      <c r="C677" s="197" t="s">
        <v>472</v>
      </c>
      <c r="D677" s="189">
        <v>8</v>
      </c>
      <c r="E677" s="189" t="s">
        <v>55</v>
      </c>
      <c r="F677" s="196">
        <v>3629.8580000000015</v>
      </c>
      <c r="G677" s="213">
        <v>-0.23237448390008977</v>
      </c>
      <c r="H677" s="194">
        <v>671</v>
      </c>
      <c r="I677" s="212">
        <v>9</v>
      </c>
      <c r="J677" s="211" t="s">
        <v>470</v>
      </c>
      <c r="K677" s="183"/>
      <c r="P677" s="172"/>
      <c r="Q677" s="172"/>
      <c r="R677" s="172"/>
      <c r="S677" s="172"/>
    </row>
    <row r="678" spans="2:19" s="182" customFormat="1" x14ac:dyDescent="0.2">
      <c r="B678" s="214">
        <v>6700</v>
      </c>
      <c r="C678" s="197" t="s">
        <v>564</v>
      </c>
      <c r="D678" s="189">
        <v>25</v>
      </c>
      <c r="E678" s="189" t="s">
        <v>118</v>
      </c>
      <c r="F678" s="196">
        <v>2764.33</v>
      </c>
      <c r="G678" s="213">
        <v>-0.23215766935532511</v>
      </c>
      <c r="H678" s="194">
        <v>672</v>
      </c>
      <c r="I678" s="212">
        <v>9</v>
      </c>
      <c r="J678" s="211" t="s">
        <v>563</v>
      </c>
      <c r="K678" s="183"/>
      <c r="P678" s="172"/>
      <c r="Q678" s="172"/>
      <c r="R678" s="172"/>
      <c r="S678" s="172"/>
    </row>
    <row r="679" spans="2:19" s="182" customFormat="1" x14ac:dyDescent="0.2">
      <c r="B679" s="214">
        <v>5000</v>
      </c>
      <c r="C679" s="197" t="s">
        <v>25</v>
      </c>
      <c r="D679" s="189">
        <v>937</v>
      </c>
      <c r="E679" s="189" t="s">
        <v>572</v>
      </c>
      <c r="F679" s="196">
        <v>5007.92</v>
      </c>
      <c r="G679" s="213">
        <v>-0.23199695156302094</v>
      </c>
      <c r="H679" s="194">
        <v>673</v>
      </c>
      <c r="I679" s="212">
        <v>9</v>
      </c>
      <c r="J679" s="211" t="s">
        <v>23</v>
      </c>
      <c r="K679" s="183"/>
      <c r="P679" s="172"/>
      <c r="Q679" s="172"/>
      <c r="R679" s="172"/>
      <c r="S679" s="172"/>
    </row>
    <row r="680" spans="2:19" s="182" customFormat="1" x14ac:dyDescent="0.2">
      <c r="B680" s="238">
        <v>70</v>
      </c>
      <c r="C680" s="237" t="s">
        <v>308</v>
      </c>
      <c r="D680" s="189">
        <v>122</v>
      </c>
      <c r="E680" s="236" t="s">
        <v>69</v>
      </c>
      <c r="F680" s="235">
        <v>2242.567</v>
      </c>
      <c r="G680" s="234">
        <v>-0.23121443033459677</v>
      </c>
      <c r="H680" s="233">
        <v>674</v>
      </c>
      <c r="I680" s="232">
        <v>9</v>
      </c>
      <c r="J680" s="231" t="s">
        <v>307</v>
      </c>
      <c r="K680" s="183"/>
      <c r="P680" s="172"/>
      <c r="Q680" s="172"/>
      <c r="R680" s="172"/>
      <c r="S680" s="172"/>
    </row>
    <row r="681" spans="2:19" s="182" customFormat="1" x14ac:dyDescent="0.2">
      <c r="B681" s="214">
        <v>3000</v>
      </c>
      <c r="C681" s="197" t="s">
        <v>39</v>
      </c>
      <c r="D681" s="189">
        <v>1215</v>
      </c>
      <c r="E681" s="189" t="s">
        <v>571</v>
      </c>
      <c r="F681" s="196">
        <v>4696.7389999999996</v>
      </c>
      <c r="G681" s="213">
        <v>-0.23088603823237527</v>
      </c>
      <c r="H681" s="194">
        <v>675</v>
      </c>
      <c r="I681" s="212">
        <v>9</v>
      </c>
      <c r="J681" s="211" t="s">
        <v>37</v>
      </c>
      <c r="K681" s="183"/>
      <c r="P681" s="172"/>
      <c r="Q681" s="172"/>
      <c r="R681" s="172"/>
      <c r="S681" s="172"/>
    </row>
    <row r="682" spans="2:19" s="182" customFormat="1" x14ac:dyDescent="0.2">
      <c r="B682" s="238">
        <v>9000</v>
      </c>
      <c r="C682" s="237" t="s">
        <v>155</v>
      </c>
      <c r="D682" s="189">
        <v>523</v>
      </c>
      <c r="E682" s="236" t="s">
        <v>441</v>
      </c>
      <c r="F682" s="235">
        <v>3202.34</v>
      </c>
      <c r="G682" s="234">
        <v>-0.23023631246744336</v>
      </c>
      <c r="H682" s="233">
        <v>676</v>
      </c>
      <c r="I682" s="232">
        <v>9</v>
      </c>
      <c r="J682" s="231" t="s">
        <v>153</v>
      </c>
      <c r="K682" s="183"/>
      <c r="P682" s="172"/>
      <c r="Q682" s="172"/>
      <c r="R682" s="172"/>
      <c r="S682" s="172"/>
    </row>
    <row r="683" spans="2:19" s="182" customFormat="1" x14ac:dyDescent="0.2">
      <c r="B683" s="214">
        <v>3000</v>
      </c>
      <c r="C683" s="197" t="s">
        <v>39</v>
      </c>
      <c r="D683" s="189">
        <v>1344</v>
      </c>
      <c r="E683" s="189" t="s">
        <v>570</v>
      </c>
      <c r="F683" s="196">
        <v>3108.7680000000023</v>
      </c>
      <c r="G683" s="213">
        <v>-0.22930884418995631</v>
      </c>
      <c r="H683" s="194">
        <v>677</v>
      </c>
      <c r="I683" s="212">
        <v>9</v>
      </c>
      <c r="J683" s="211" t="s">
        <v>37</v>
      </c>
      <c r="K683" s="183"/>
      <c r="P683" s="172"/>
      <c r="Q683" s="172"/>
      <c r="R683" s="172"/>
      <c r="S683" s="172"/>
    </row>
    <row r="684" spans="2:19" s="182" customFormat="1" x14ac:dyDescent="0.2">
      <c r="B684" s="214">
        <v>6800</v>
      </c>
      <c r="C684" s="197" t="s">
        <v>323</v>
      </c>
      <c r="D684" s="189">
        <v>31</v>
      </c>
      <c r="E684" s="189" t="s">
        <v>40</v>
      </c>
      <c r="F684" s="196">
        <v>3188.2850000000008</v>
      </c>
      <c r="G684" s="213">
        <v>-0.22770798168185236</v>
      </c>
      <c r="H684" s="194">
        <v>678</v>
      </c>
      <c r="I684" s="212">
        <v>9</v>
      </c>
      <c r="J684" s="211" t="s">
        <v>322</v>
      </c>
      <c r="K684" s="183"/>
      <c r="P684" s="172"/>
      <c r="Q684" s="172"/>
      <c r="R684" s="172"/>
      <c r="S684" s="172"/>
    </row>
    <row r="685" spans="2:19" s="182" customFormat="1" x14ac:dyDescent="0.2">
      <c r="B685" s="214">
        <v>6800</v>
      </c>
      <c r="C685" s="197" t="s">
        <v>323</v>
      </c>
      <c r="D685" s="189">
        <v>32</v>
      </c>
      <c r="E685" s="189" t="s">
        <v>95</v>
      </c>
      <c r="F685" s="196">
        <v>3085.4480000000008</v>
      </c>
      <c r="G685" s="213">
        <v>-0.22733929806269615</v>
      </c>
      <c r="H685" s="194">
        <v>679</v>
      </c>
      <c r="I685" s="212">
        <v>9</v>
      </c>
      <c r="J685" s="211" t="s">
        <v>322</v>
      </c>
      <c r="K685" s="183"/>
      <c r="P685" s="172"/>
      <c r="Q685" s="172"/>
      <c r="R685" s="172"/>
      <c r="S685" s="172"/>
    </row>
    <row r="686" spans="2:19" s="182" customFormat="1" x14ac:dyDescent="0.2">
      <c r="B686" s="214">
        <v>2630</v>
      </c>
      <c r="C686" s="197" t="s">
        <v>503</v>
      </c>
      <c r="D686" s="189">
        <v>36</v>
      </c>
      <c r="E686" s="189" t="s">
        <v>198</v>
      </c>
      <c r="F686" s="196">
        <v>3419.3389999999999</v>
      </c>
      <c r="G686" s="213">
        <v>-0.22630139827904366</v>
      </c>
      <c r="H686" s="194">
        <v>680</v>
      </c>
      <c r="I686" s="212">
        <v>9</v>
      </c>
      <c r="J686" s="211" t="s">
        <v>502</v>
      </c>
      <c r="K686" s="183"/>
      <c r="P686" s="172"/>
      <c r="Q686" s="172"/>
      <c r="R686" s="172"/>
      <c r="S686" s="172"/>
    </row>
    <row r="687" spans="2:19" s="182" customFormat="1" x14ac:dyDescent="0.2">
      <c r="B687" s="214">
        <v>3000</v>
      </c>
      <c r="C687" s="197" t="s">
        <v>39</v>
      </c>
      <c r="D687" s="189">
        <v>133</v>
      </c>
      <c r="E687" s="189" t="s">
        <v>207</v>
      </c>
      <c r="F687" s="196">
        <v>4173.8900000000003</v>
      </c>
      <c r="G687" s="213">
        <v>-0.22509897175158747</v>
      </c>
      <c r="H687" s="194">
        <v>681</v>
      </c>
      <c r="I687" s="212">
        <v>9</v>
      </c>
      <c r="J687" s="211" t="s">
        <v>37</v>
      </c>
      <c r="K687" s="183"/>
      <c r="P687" s="172"/>
      <c r="Q687" s="172"/>
      <c r="R687" s="172"/>
      <c r="S687" s="172"/>
    </row>
    <row r="688" spans="2:19" s="182" customFormat="1" x14ac:dyDescent="0.2">
      <c r="B688" s="214">
        <v>3000</v>
      </c>
      <c r="C688" s="197" t="s">
        <v>39</v>
      </c>
      <c r="D688" s="189">
        <v>1353</v>
      </c>
      <c r="E688" s="189" t="s">
        <v>569</v>
      </c>
      <c r="F688" s="196">
        <v>2609.3779999999988</v>
      </c>
      <c r="G688" s="213">
        <v>-0.22496910059676262</v>
      </c>
      <c r="H688" s="194">
        <v>682</v>
      </c>
      <c r="I688" s="212">
        <v>9</v>
      </c>
      <c r="J688" s="211" t="s">
        <v>37</v>
      </c>
      <c r="K688" s="183"/>
      <c r="P688" s="172"/>
      <c r="Q688" s="172"/>
      <c r="R688" s="172"/>
      <c r="S688" s="172"/>
    </row>
    <row r="689" spans="2:19" s="182" customFormat="1" x14ac:dyDescent="0.2">
      <c r="B689" s="214">
        <v>4000</v>
      </c>
      <c r="C689" s="197" t="s">
        <v>22</v>
      </c>
      <c r="D689" s="189">
        <v>334</v>
      </c>
      <c r="E689" s="189" t="s">
        <v>457</v>
      </c>
      <c r="F689" s="196">
        <v>3200.2230000000009</v>
      </c>
      <c r="G689" s="213">
        <v>-0.22345302128863387</v>
      </c>
      <c r="H689" s="194">
        <v>683</v>
      </c>
      <c r="I689" s="212">
        <v>9</v>
      </c>
      <c r="J689" s="211" t="s">
        <v>20</v>
      </c>
      <c r="K689" s="183"/>
      <c r="P689" s="172"/>
      <c r="Q689" s="172"/>
      <c r="R689" s="172"/>
      <c r="S689" s="172"/>
    </row>
    <row r="690" spans="2:19" s="182" customFormat="1" x14ac:dyDescent="0.2">
      <c r="B690" s="214">
        <v>2630</v>
      </c>
      <c r="C690" s="197" t="s">
        <v>503</v>
      </c>
      <c r="D690" s="189">
        <v>35</v>
      </c>
      <c r="E690" s="189" t="s">
        <v>184</v>
      </c>
      <c r="F690" s="196">
        <v>2368.1260000000011</v>
      </c>
      <c r="G690" s="213">
        <v>-0.22208193322039868</v>
      </c>
      <c r="H690" s="194">
        <v>684</v>
      </c>
      <c r="I690" s="212">
        <v>9</v>
      </c>
      <c r="J690" s="211" t="s">
        <v>502</v>
      </c>
      <c r="K690" s="183"/>
      <c r="P690" s="172"/>
      <c r="Q690" s="172"/>
      <c r="R690" s="172"/>
      <c r="S690" s="172"/>
    </row>
    <row r="691" spans="2:19" s="182" customFormat="1" x14ac:dyDescent="0.2">
      <c r="B691" s="214">
        <v>7600</v>
      </c>
      <c r="C691" s="197" t="s">
        <v>552</v>
      </c>
      <c r="D691" s="189">
        <v>11</v>
      </c>
      <c r="E691" s="189" t="s">
        <v>568</v>
      </c>
      <c r="F691" s="196">
        <v>3176.617000000002</v>
      </c>
      <c r="G691" s="213">
        <v>-0.21897659634302499</v>
      </c>
      <c r="H691" s="194">
        <v>685</v>
      </c>
      <c r="I691" s="212">
        <v>9</v>
      </c>
      <c r="J691" s="211" t="s">
        <v>551</v>
      </c>
      <c r="K691" s="183"/>
      <c r="P691" s="172"/>
      <c r="Q691" s="172"/>
      <c r="R691" s="172"/>
      <c r="S691" s="172"/>
    </row>
    <row r="692" spans="2:19" s="182" customFormat="1" x14ac:dyDescent="0.2">
      <c r="B692" s="214">
        <v>3616</v>
      </c>
      <c r="C692" s="197" t="s">
        <v>416</v>
      </c>
      <c r="D692" s="189">
        <v>5</v>
      </c>
      <c r="E692" s="189" t="s">
        <v>99</v>
      </c>
      <c r="F692" s="196">
        <v>4389.8940000000011</v>
      </c>
      <c r="G692" s="213">
        <v>-0.21696962871047115</v>
      </c>
      <c r="H692" s="194">
        <v>686</v>
      </c>
      <c r="I692" s="212">
        <v>9</v>
      </c>
      <c r="J692" s="211" t="s">
        <v>415</v>
      </c>
      <c r="K692" s="183"/>
      <c r="P692" s="172"/>
      <c r="Q692" s="172"/>
      <c r="R692" s="172"/>
      <c r="S692" s="172"/>
    </row>
    <row r="693" spans="2:19" s="182" customFormat="1" x14ac:dyDescent="0.2">
      <c r="B693" s="214">
        <v>2200</v>
      </c>
      <c r="C693" s="197" t="s">
        <v>520</v>
      </c>
      <c r="D693" s="189">
        <v>3</v>
      </c>
      <c r="E693" s="189" t="s">
        <v>87</v>
      </c>
      <c r="F693" s="196">
        <v>2040.0450000000001</v>
      </c>
      <c r="G693" s="213">
        <v>-0.21591694919600729</v>
      </c>
      <c r="H693" s="194">
        <v>687</v>
      </c>
      <c r="I693" s="212">
        <v>9</v>
      </c>
      <c r="J693" s="211" t="s">
        <v>519</v>
      </c>
      <c r="K693" s="183"/>
      <c r="P693" s="172"/>
      <c r="Q693" s="172"/>
      <c r="R693" s="172"/>
      <c r="S693" s="172"/>
    </row>
    <row r="694" spans="2:19" s="182" customFormat="1" x14ac:dyDescent="0.2">
      <c r="B694" s="230">
        <v>2500</v>
      </c>
      <c r="C694" s="229" t="s">
        <v>314</v>
      </c>
      <c r="D694" s="228">
        <v>2</v>
      </c>
      <c r="E694" s="228" t="s">
        <v>84</v>
      </c>
      <c r="F694" s="227">
        <v>2834.0239999999999</v>
      </c>
      <c r="G694" s="226">
        <v>-0.2113342419451528</v>
      </c>
      <c r="H694" s="225">
        <v>688</v>
      </c>
      <c r="I694" s="224">
        <v>10</v>
      </c>
      <c r="J694" s="223" t="s">
        <v>313</v>
      </c>
      <c r="K694" s="183"/>
      <c r="P694" s="172"/>
      <c r="Q694" s="172"/>
      <c r="R694" s="172"/>
      <c r="S694" s="172"/>
    </row>
    <row r="695" spans="2:19" s="182" customFormat="1" x14ac:dyDescent="0.2">
      <c r="B695" s="238">
        <v>70</v>
      </c>
      <c r="C695" s="237" t="s">
        <v>308</v>
      </c>
      <c r="D695" s="189">
        <v>234</v>
      </c>
      <c r="E695" s="236" t="s">
        <v>425</v>
      </c>
      <c r="F695" s="235">
        <v>3704.6490000000013</v>
      </c>
      <c r="G695" s="234">
        <v>-0.21127712508818614</v>
      </c>
      <c r="H695" s="233">
        <v>689</v>
      </c>
      <c r="I695" s="232">
        <v>10</v>
      </c>
      <c r="J695" s="231" t="s">
        <v>307</v>
      </c>
      <c r="K695" s="183"/>
      <c r="P695" s="172"/>
      <c r="Q695" s="172"/>
      <c r="R695" s="172"/>
      <c r="S695" s="172"/>
    </row>
    <row r="696" spans="2:19" s="182" customFormat="1" x14ac:dyDescent="0.2">
      <c r="B696" s="238">
        <v>9000</v>
      </c>
      <c r="C696" s="237" t="s">
        <v>155</v>
      </c>
      <c r="D696" s="189">
        <v>216</v>
      </c>
      <c r="E696" s="236" t="s">
        <v>567</v>
      </c>
      <c r="F696" s="235">
        <v>4944.4750000000031</v>
      </c>
      <c r="G696" s="234">
        <v>-0.2092950196929052</v>
      </c>
      <c r="H696" s="233">
        <v>690</v>
      </c>
      <c r="I696" s="232">
        <v>10</v>
      </c>
      <c r="J696" s="231" t="s">
        <v>153</v>
      </c>
      <c r="K696" s="183"/>
      <c r="P696" s="172"/>
      <c r="Q696" s="172"/>
      <c r="R696" s="172"/>
      <c r="S696" s="172"/>
    </row>
    <row r="697" spans="2:19" s="182" customFormat="1" x14ac:dyDescent="0.2">
      <c r="B697" s="214">
        <v>6200</v>
      </c>
      <c r="C697" s="197" t="s">
        <v>482</v>
      </c>
      <c r="D697" s="189">
        <v>312</v>
      </c>
      <c r="E697" s="189" t="s">
        <v>208</v>
      </c>
      <c r="F697" s="196">
        <v>2466.0229999999997</v>
      </c>
      <c r="G697" s="213">
        <v>-0.20736606358929072</v>
      </c>
      <c r="H697" s="194">
        <v>691</v>
      </c>
      <c r="I697" s="212">
        <v>10</v>
      </c>
      <c r="J697" s="211" t="s">
        <v>481</v>
      </c>
      <c r="K697" s="183"/>
      <c r="P697" s="172"/>
      <c r="Q697" s="172"/>
      <c r="R697" s="172"/>
      <c r="S697" s="172"/>
    </row>
    <row r="698" spans="2:19" s="182" customFormat="1" x14ac:dyDescent="0.2">
      <c r="B698" s="214">
        <v>7400</v>
      </c>
      <c r="C698" s="197" t="s">
        <v>195</v>
      </c>
      <c r="D698" s="189">
        <v>333</v>
      </c>
      <c r="E698" s="189" t="s">
        <v>424</v>
      </c>
      <c r="F698" s="196">
        <v>3223.9009999999994</v>
      </c>
      <c r="G698" s="213">
        <v>-0.20692489154959065</v>
      </c>
      <c r="H698" s="194">
        <v>692</v>
      </c>
      <c r="I698" s="212">
        <v>10</v>
      </c>
      <c r="J698" s="211" t="s">
        <v>194</v>
      </c>
      <c r="K698" s="183"/>
      <c r="P698" s="172"/>
      <c r="Q698" s="172"/>
      <c r="R698" s="172"/>
      <c r="S698" s="172"/>
    </row>
    <row r="699" spans="2:19" s="182" customFormat="1" x14ac:dyDescent="0.2">
      <c r="B699" s="214">
        <v>6200</v>
      </c>
      <c r="C699" s="197" t="s">
        <v>482</v>
      </c>
      <c r="D699" s="189">
        <v>214</v>
      </c>
      <c r="E699" s="189" t="s">
        <v>74</v>
      </c>
      <c r="F699" s="196">
        <v>3172.3130000000006</v>
      </c>
      <c r="G699" s="213">
        <v>-0.20617166224555189</v>
      </c>
      <c r="H699" s="194">
        <v>693</v>
      </c>
      <c r="I699" s="212">
        <v>10</v>
      </c>
      <c r="J699" s="211" t="s">
        <v>481</v>
      </c>
      <c r="K699" s="183"/>
      <c r="P699" s="172"/>
      <c r="Q699" s="172"/>
      <c r="R699" s="172"/>
      <c r="S699" s="172"/>
    </row>
    <row r="700" spans="2:19" s="182" customFormat="1" x14ac:dyDescent="0.2">
      <c r="B700" s="214">
        <v>3000</v>
      </c>
      <c r="C700" s="197" t="s">
        <v>39</v>
      </c>
      <c r="D700" s="189">
        <v>1141</v>
      </c>
      <c r="E700" s="189" t="s">
        <v>566</v>
      </c>
      <c r="F700" s="196">
        <v>4283.338999999999</v>
      </c>
      <c r="G700" s="213">
        <v>-0.20486639490839828</v>
      </c>
      <c r="H700" s="194">
        <v>694</v>
      </c>
      <c r="I700" s="212">
        <v>10</v>
      </c>
      <c r="J700" s="211" t="s">
        <v>37</v>
      </c>
      <c r="K700" s="183"/>
      <c r="P700" s="172"/>
      <c r="Q700" s="172"/>
      <c r="R700" s="172"/>
      <c r="S700" s="172"/>
    </row>
    <row r="701" spans="2:19" s="182" customFormat="1" x14ac:dyDescent="0.2">
      <c r="B701" s="214">
        <v>3000</v>
      </c>
      <c r="C701" s="197" t="s">
        <v>39</v>
      </c>
      <c r="D701" s="189">
        <v>932</v>
      </c>
      <c r="E701" s="189" t="s">
        <v>130</v>
      </c>
      <c r="F701" s="196">
        <v>5315.2340000000013</v>
      </c>
      <c r="G701" s="213">
        <v>-0.20426743180511725</v>
      </c>
      <c r="H701" s="194">
        <v>695</v>
      </c>
      <c r="I701" s="212">
        <v>10</v>
      </c>
      <c r="J701" s="211" t="s">
        <v>37</v>
      </c>
      <c r="K701" s="183"/>
      <c r="P701" s="172"/>
      <c r="Q701" s="172"/>
      <c r="R701" s="172"/>
      <c r="S701" s="172"/>
    </row>
    <row r="702" spans="2:19" s="182" customFormat="1" x14ac:dyDescent="0.2">
      <c r="B702" s="214">
        <v>3616</v>
      </c>
      <c r="C702" s="197" t="s">
        <v>416</v>
      </c>
      <c r="D702" s="189">
        <v>9</v>
      </c>
      <c r="E702" s="189" t="s">
        <v>329</v>
      </c>
      <c r="F702" s="196">
        <v>4788.2839999999997</v>
      </c>
      <c r="G702" s="213">
        <v>-0.20275362637524813</v>
      </c>
      <c r="H702" s="194">
        <v>696</v>
      </c>
      <c r="I702" s="212">
        <v>10</v>
      </c>
      <c r="J702" s="211" t="s">
        <v>415</v>
      </c>
      <c r="K702" s="183"/>
      <c r="P702" s="172"/>
      <c r="Q702" s="172"/>
      <c r="R702" s="172"/>
      <c r="S702" s="172"/>
    </row>
    <row r="703" spans="2:19" s="182" customFormat="1" x14ac:dyDescent="0.2">
      <c r="B703" s="214">
        <v>8300</v>
      </c>
      <c r="C703" s="197" t="s">
        <v>227</v>
      </c>
      <c r="D703" s="189">
        <v>213</v>
      </c>
      <c r="E703" s="189" t="s">
        <v>135</v>
      </c>
      <c r="F703" s="196">
        <v>3926.9139999999989</v>
      </c>
      <c r="G703" s="213">
        <v>-0.19851869579550604</v>
      </c>
      <c r="H703" s="194">
        <v>697</v>
      </c>
      <c r="I703" s="212">
        <v>10</v>
      </c>
      <c r="J703" s="211" t="s">
        <v>226</v>
      </c>
      <c r="K703" s="183"/>
      <c r="P703" s="172"/>
      <c r="Q703" s="172"/>
      <c r="R703" s="172"/>
      <c r="S703" s="172"/>
    </row>
    <row r="704" spans="2:19" s="182" customFormat="1" x14ac:dyDescent="0.2">
      <c r="B704" s="214">
        <v>6800</v>
      </c>
      <c r="C704" s="197" t="s">
        <v>323</v>
      </c>
      <c r="D704" s="189">
        <v>23</v>
      </c>
      <c r="E704" s="189" t="s">
        <v>136</v>
      </c>
      <c r="F704" s="196">
        <v>4308.3389999999981</v>
      </c>
      <c r="G704" s="213">
        <v>-0.19728670716322388</v>
      </c>
      <c r="H704" s="194">
        <v>698</v>
      </c>
      <c r="I704" s="212">
        <v>10</v>
      </c>
      <c r="J704" s="211" t="s">
        <v>322</v>
      </c>
      <c r="K704" s="183"/>
      <c r="P704" s="172"/>
      <c r="Q704" s="172"/>
      <c r="R704" s="172"/>
      <c r="S704" s="172"/>
    </row>
    <row r="705" spans="2:19" s="182" customFormat="1" x14ac:dyDescent="0.2">
      <c r="B705" s="214">
        <v>3000</v>
      </c>
      <c r="C705" s="197" t="s">
        <v>39</v>
      </c>
      <c r="D705" s="189">
        <v>421</v>
      </c>
      <c r="E705" s="189" t="s">
        <v>134</v>
      </c>
      <c r="F705" s="196">
        <v>3604.4370000000017</v>
      </c>
      <c r="G705" s="213">
        <v>-0.19706868276676626</v>
      </c>
      <c r="H705" s="194">
        <v>699</v>
      </c>
      <c r="I705" s="212">
        <v>10</v>
      </c>
      <c r="J705" s="211" t="s">
        <v>37</v>
      </c>
      <c r="K705" s="183"/>
      <c r="P705" s="172"/>
      <c r="Q705" s="172"/>
      <c r="R705" s="172"/>
      <c r="S705" s="172"/>
    </row>
    <row r="706" spans="2:19" s="182" customFormat="1" x14ac:dyDescent="0.2">
      <c r="B706" s="238">
        <v>70</v>
      </c>
      <c r="C706" s="237" t="s">
        <v>308</v>
      </c>
      <c r="D706" s="189">
        <v>241</v>
      </c>
      <c r="E706" s="236" t="s">
        <v>550</v>
      </c>
      <c r="F706" s="235">
        <v>5596.4789999999994</v>
      </c>
      <c r="G706" s="234">
        <v>-0.19504885662289398</v>
      </c>
      <c r="H706" s="233">
        <v>700</v>
      </c>
      <c r="I706" s="232">
        <v>10</v>
      </c>
      <c r="J706" s="231" t="s">
        <v>307</v>
      </c>
      <c r="K706" s="183"/>
      <c r="P706" s="172"/>
      <c r="Q706" s="172"/>
      <c r="R706" s="172"/>
      <c r="S706" s="172"/>
    </row>
    <row r="707" spans="2:19" s="182" customFormat="1" x14ac:dyDescent="0.2">
      <c r="B707" s="214">
        <v>469</v>
      </c>
      <c r="C707" s="197" t="s">
        <v>560</v>
      </c>
      <c r="D707" s="189">
        <v>2</v>
      </c>
      <c r="E707" s="189" t="s">
        <v>84</v>
      </c>
      <c r="F707" s="196">
        <v>4209.5720000000001</v>
      </c>
      <c r="G707" s="213">
        <v>-0.19473239316768023</v>
      </c>
      <c r="H707" s="194">
        <v>701</v>
      </c>
      <c r="I707" s="212">
        <v>10</v>
      </c>
      <c r="J707" s="211" t="s">
        <v>559</v>
      </c>
      <c r="K707" s="183"/>
      <c r="P707" s="172"/>
      <c r="Q707" s="172"/>
      <c r="R707" s="172"/>
      <c r="S707" s="172"/>
    </row>
    <row r="708" spans="2:19" s="182" customFormat="1" x14ac:dyDescent="0.2">
      <c r="B708" s="214">
        <v>6400</v>
      </c>
      <c r="C708" s="197" t="s">
        <v>60</v>
      </c>
      <c r="D708" s="189">
        <v>11</v>
      </c>
      <c r="E708" s="189" t="s">
        <v>191</v>
      </c>
      <c r="F708" s="196">
        <v>3922.1950000000002</v>
      </c>
      <c r="G708" s="213">
        <v>-0.19236525517433367</v>
      </c>
      <c r="H708" s="194">
        <v>702</v>
      </c>
      <c r="I708" s="212">
        <v>10</v>
      </c>
      <c r="J708" s="211" t="s">
        <v>58</v>
      </c>
      <c r="K708" s="183"/>
      <c r="P708" s="172"/>
      <c r="Q708" s="172"/>
      <c r="R708" s="172"/>
      <c r="S708" s="172"/>
    </row>
    <row r="709" spans="2:19" s="182" customFormat="1" x14ac:dyDescent="0.2">
      <c r="B709" s="214">
        <v>7900</v>
      </c>
      <c r="C709" s="197" t="s">
        <v>92</v>
      </c>
      <c r="D709" s="189">
        <v>312</v>
      </c>
      <c r="E709" s="189" t="s">
        <v>208</v>
      </c>
      <c r="F709" s="196">
        <v>4779.5339999999987</v>
      </c>
      <c r="G709" s="213">
        <v>-0.19102897719433878</v>
      </c>
      <c r="H709" s="194">
        <v>703</v>
      </c>
      <c r="I709" s="212">
        <v>10</v>
      </c>
      <c r="J709" s="211" t="s">
        <v>91</v>
      </c>
      <c r="K709" s="183"/>
      <c r="P709" s="172"/>
      <c r="Q709" s="172"/>
      <c r="R709" s="172"/>
      <c r="S709" s="172"/>
    </row>
    <row r="710" spans="2:19" s="182" customFormat="1" x14ac:dyDescent="0.2">
      <c r="B710" s="214">
        <v>8400</v>
      </c>
      <c r="C710" s="197" t="s">
        <v>146</v>
      </c>
      <c r="D710" s="189">
        <v>222</v>
      </c>
      <c r="E710" s="189" t="s">
        <v>45</v>
      </c>
      <c r="F710" s="196">
        <v>7937.6879999999965</v>
      </c>
      <c r="G710" s="213">
        <v>-0.18585886267721877</v>
      </c>
      <c r="H710" s="194">
        <v>704</v>
      </c>
      <c r="I710" s="212">
        <v>10</v>
      </c>
      <c r="J710" s="211" t="s">
        <v>145</v>
      </c>
      <c r="K710" s="183"/>
      <c r="P710" s="172"/>
      <c r="Q710" s="172"/>
      <c r="R710" s="172"/>
      <c r="S710" s="172"/>
    </row>
    <row r="711" spans="2:19" s="182" customFormat="1" x14ac:dyDescent="0.2">
      <c r="B711" s="238">
        <v>9000</v>
      </c>
      <c r="C711" s="237" t="s">
        <v>155</v>
      </c>
      <c r="D711" s="189">
        <v>633</v>
      </c>
      <c r="E711" s="236" t="s">
        <v>565</v>
      </c>
      <c r="F711" s="235">
        <v>2163.9979999999991</v>
      </c>
      <c r="G711" s="234">
        <v>-0.1856020921501437</v>
      </c>
      <c r="H711" s="233">
        <v>705</v>
      </c>
      <c r="I711" s="232">
        <v>10</v>
      </c>
      <c r="J711" s="231" t="s">
        <v>153</v>
      </c>
      <c r="K711" s="183"/>
      <c r="P711" s="172"/>
      <c r="Q711" s="172"/>
      <c r="R711" s="172"/>
      <c r="S711" s="172"/>
    </row>
    <row r="712" spans="2:19" s="182" customFormat="1" x14ac:dyDescent="0.2">
      <c r="B712" s="214">
        <v>7800</v>
      </c>
      <c r="C712" s="197" t="s">
        <v>275</v>
      </c>
      <c r="D712" s="189">
        <v>9</v>
      </c>
      <c r="E712" s="189" t="s">
        <v>329</v>
      </c>
      <c r="F712" s="196">
        <v>5110.7839999999987</v>
      </c>
      <c r="G712" s="213">
        <v>-0.18068449727594585</v>
      </c>
      <c r="H712" s="194">
        <v>706</v>
      </c>
      <c r="I712" s="212">
        <v>10</v>
      </c>
      <c r="J712" s="211" t="s">
        <v>273</v>
      </c>
      <c r="K712" s="183"/>
      <c r="P712" s="172"/>
      <c r="Q712" s="172"/>
      <c r="R712" s="172"/>
      <c r="S712" s="172"/>
    </row>
    <row r="713" spans="2:19" s="182" customFormat="1" x14ac:dyDescent="0.2">
      <c r="B713" s="238">
        <v>70</v>
      </c>
      <c r="C713" s="237" t="s">
        <v>308</v>
      </c>
      <c r="D713" s="189">
        <v>331</v>
      </c>
      <c r="E713" s="236" t="s">
        <v>434</v>
      </c>
      <c r="F713" s="235">
        <v>3361.46</v>
      </c>
      <c r="G713" s="234">
        <v>-0.17790207490816021</v>
      </c>
      <c r="H713" s="233">
        <v>707</v>
      </c>
      <c r="I713" s="232">
        <v>10</v>
      </c>
      <c r="J713" s="231" t="s">
        <v>307</v>
      </c>
      <c r="K713" s="183"/>
      <c r="P713" s="172"/>
      <c r="Q713" s="172"/>
      <c r="R713" s="172"/>
      <c r="S713" s="172"/>
    </row>
    <row r="714" spans="2:19" s="182" customFormat="1" x14ac:dyDescent="0.2">
      <c r="B714" s="214">
        <v>6200</v>
      </c>
      <c r="C714" s="197" t="s">
        <v>482</v>
      </c>
      <c r="D714" s="189">
        <v>511</v>
      </c>
      <c r="E714" s="189" t="s">
        <v>109</v>
      </c>
      <c r="F714" s="196">
        <v>2721.6070000000004</v>
      </c>
      <c r="G714" s="213">
        <v>-0.17570744521635517</v>
      </c>
      <c r="H714" s="194">
        <v>708</v>
      </c>
      <c r="I714" s="212">
        <v>10</v>
      </c>
      <c r="J714" s="211" t="s">
        <v>481</v>
      </c>
      <c r="K714" s="183"/>
      <c r="P714" s="172"/>
      <c r="Q714" s="172"/>
      <c r="R714" s="172"/>
      <c r="S714" s="172"/>
    </row>
    <row r="715" spans="2:19" s="182" customFormat="1" x14ac:dyDescent="0.2">
      <c r="B715" s="214">
        <v>2800</v>
      </c>
      <c r="C715" s="197" t="s">
        <v>472</v>
      </c>
      <c r="D715" s="189">
        <v>3</v>
      </c>
      <c r="E715" s="189" t="s">
        <v>87</v>
      </c>
      <c r="F715" s="196">
        <v>3232.9110000000005</v>
      </c>
      <c r="G715" s="213">
        <v>-0.17514566117093447</v>
      </c>
      <c r="H715" s="194">
        <v>709</v>
      </c>
      <c r="I715" s="212">
        <v>10</v>
      </c>
      <c r="J715" s="211" t="s">
        <v>470</v>
      </c>
      <c r="K715" s="183"/>
      <c r="P715" s="172"/>
      <c r="Q715" s="172"/>
      <c r="R715" s="172"/>
      <c r="S715" s="172"/>
    </row>
    <row r="716" spans="2:19" s="182" customFormat="1" x14ac:dyDescent="0.2">
      <c r="B716" s="238">
        <v>2610</v>
      </c>
      <c r="C716" s="237" t="s">
        <v>464</v>
      </c>
      <c r="D716" s="189">
        <v>35</v>
      </c>
      <c r="E716" s="236" t="s">
        <v>184</v>
      </c>
      <c r="F716" s="235">
        <v>5097.2</v>
      </c>
      <c r="G716" s="234">
        <v>-0.17323932698809011</v>
      </c>
      <c r="H716" s="233">
        <v>710</v>
      </c>
      <c r="I716" s="232">
        <v>10</v>
      </c>
      <c r="J716" s="231" t="s">
        <v>463</v>
      </c>
      <c r="K716" s="183"/>
      <c r="P716" s="172"/>
      <c r="Q716" s="172"/>
      <c r="R716" s="172"/>
      <c r="S716" s="172"/>
    </row>
    <row r="717" spans="2:19" s="182" customFormat="1" x14ac:dyDescent="0.2">
      <c r="B717" s="214">
        <v>3000</v>
      </c>
      <c r="C717" s="197" t="s">
        <v>39</v>
      </c>
      <c r="D717" s="189">
        <v>422</v>
      </c>
      <c r="E717" s="189" t="s">
        <v>150</v>
      </c>
      <c r="F717" s="196">
        <v>2768.9090000000001</v>
      </c>
      <c r="G717" s="213">
        <v>-0.17111314883354847</v>
      </c>
      <c r="H717" s="194">
        <v>711</v>
      </c>
      <c r="I717" s="212">
        <v>10</v>
      </c>
      <c r="J717" s="211" t="s">
        <v>37</v>
      </c>
      <c r="K717" s="183"/>
      <c r="P717" s="172"/>
      <c r="Q717" s="172"/>
      <c r="R717" s="172"/>
      <c r="S717" s="172"/>
    </row>
    <row r="718" spans="2:19" s="182" customFormat="1" x14ac:dyDescent="0.2">
      <c r="B718" s="214">
        <v>7900</v>
      </c>
      <c r="C718" s="197" t="s">
        <v>92</v>
      </c>
      <c r="D718" s="189">
        <v>112</v>
      </c>
      <c r="E718" s="189" t="s">
        <v>213</v>
      </c>
      <c r="F718" s="196">
        <v>4727.7219999999988</v>
      </c>
      <c r="G718" s="213">
        <v>-0.17004532663811694</v>
      </c>
      <c r="H718" s="194">
        <v>712</v>
      </c>
      <c r="I718" s="212">
        <v>10</v>
      </c>
      <c r="J718" s="211" t="s">
        <v>91</v>
      </c>
      <c r="K718" s="183"/>
      <c r="P718" s="172"/>
      <c r="Q718" s="172"/>
      <c r="R718" s="172"/>
      <c r="S718" s="172"/>
    </row>
    <row r="719" spans="2:19" s="182" customFormat="1" x14ac:dyDescent="0.2">
      <c r="B719" s="214">
        <v>6500</v>
      </c>
      <c r="C719" s="197" t="s">
        <v>277</v>
      </c>
      <c r="D719" s="189">
        <v>24</v>
      </c>
      <c r="E719" s="189" t="s">
        <v>86</v>
      </c>
      <c r="F719" s="196">
        <v>4176.6670000000004</v>
      </c>
      <c r="G719" s="213">
        <v>-0.16906979568604946</v>
      </c>
      <c r="H719" s="194">
        <v>713</v>
      </c>
      <c r="I719" s="212">
        <v>10</v>
      </c>
      <c r="J719" s="211" t="s">
        <v>276</v>
      </c>
      <c r="K719" s="183"/>
      <c r="P719" s="172"/>
      <c r="Q719" s="172"/>
      <c r="R719" s="172"/>
      <c r="S719" s="172"/>
    </row>
    <row r="720" spans="2:19" s="182" customFormat="1" x14ac:dyDescent="0.2">
      <c r="B720" s="238">
        <v>7100</v>
      </c>
      <c r="C720" s="237" t="s">
        <v>335</v>
      </c>
      <c r="D720" s="189">
        <v>311</v>
      </c>
      <c r="E720" s="236" t="s">
        <v>338</v>
      </c>
      <c r="F720" s="235">
        <v>4149.8810000000003</v>
      </c>
      <c r="G720" s="234">
        <v>-0.1673188989864331</v>
      </c>
      <c r="H720" s="233">
        <v>714</v>
      </c>
      <c r="I720" s="232">
        <v>10</v>
      </c>
      <c r="J720" s="231" t="s">
        <v>334</v>
      </c>
      <c r="K720" s="183"/>
      <c r="P720" s="172"/>
      <c r="Q720" s="172"/>
      <c r="R720" s="172"/>
      <c r="S720" s="172"/>
    </row>
    <row r="721" spans="2:19" s="182" customFormat="1" x14ac:dyDescent="0.2">
      <c r="B721" s="214">
        <v>4000</v>
      </c>
      <c r="C721" s="197" t="s">
        <v>22</v>
      </c>
      <c r="D721" s="189">
        <v>121</v>
      </c>
      <c r="E721" s="189" t="s">
        <v>97</v>
      </c>
      <c r="F721" s="196">
        <v>4866.1030000000019</v>
      </c>
      <c r="G721" s="213">
        <v>-0.1672377821172093</v>
      </c>
      <c r="H721" s="194">
        <v>715</v>
      </c>
      <c r="I721" s="212">
        <v>10</v>
      </c>
      <c r="J721" s="211" t="s">
        <v>20</v>
      </c>
      <c r="K721" s="183"/>
      <c r="P721" s="172"/>
      <c r="Q721" s="172"/>
      <c r="R721" s="172"/>
      <c r="S721" s="172"/>
    </row>
    <row r="722" spans="2:19" s="182" customFormat="1" x14ac:dyDescent="0.2">
      <c r="B722" s="214">
        <v>8500</v>
      </c>
      <c r="C722" s="197" t="s">
        <v>511</v>
      </c>
      <c r="D722" s="189">
        <v>24</v>
      </c>
      <c r="E722" s="189" t="s">
        <v>86</v>
      </c>
      <c r="F722" s="196">
        <v>4264.79</v>
      </c>
      <c r="G722" s="213">
        <v>-0.16583119211620059</v>
      </c>
      <c r="H722" s="194">
        <v>716</v>
      </c>
      <c r="I722" s="212">
        <v>10</v>
      </c>
      <c r="J722" s="211" t="s">
        <v>510</v>
      </c>
      <c r="K722" s="183"/>
      <c r="P722" s="172"/>
      <c r="Q722" s="172"/>
      <c r="R722" s="172"/>
      <c r="S722" s="172"/>
    </row>
    <row r="723" spans="2:19" s="182" customFormat="1" x14ac:dyDescent="0.2">
      <c r="B723" s="214">
        <v>3616</v>
      </c>
      <c r="C723" s="197" t="s">
        <v>416</v>
      </c>
      <c r="D723" s="189">
        <v>7</v>
      </c>
      <c r="E723" s="189" t="s">
        <v>156</v>
      </c>
      <c r="F723" s="196">
        <v>4540.7969999999996</v>
      </c>
      <c r="G723" s="213">
        <v>-0.1655774685194048</v>
      </c>
      <c r="H723" s="194">
        <v>717</v>
      </c>
      <c r="I723" s="212">
        <v>10</v>
      </c>
      <c r="J723" s="211" t="s">
        <v>415</v>
      </c>
      <c r="K723" s="183"/>
      <c r="P723" s="172"/>
      <c r="Q723" s="172"/>
      <c r="R723" s="172"/>
      <c r="S723" s="172"/>
    </row>
    <row r="724" spans="2:19" s="182" customFormat="1" x14ac:dyDescent="0.2">
      <c r="B724" s="214">
        <v>7400</v>
      </c>
      <c r="C724" s="197" t="s">
        <v>195</v>
      </c>
      <c r="D724" s="189">
        <v>513</v>
      </c>
      <c r="E724" s="189" t="s">
        <v>128</v>
      </c>
      <c r="F724" s="196">
        <v>3476.7590000000018</v>
      </c>
      <c r="G724" s="213">
        <v>-0.16513529632926494</v>
      </c>
      <c r="H724" s="194">
        <v>718</v>
      </c>
      <c r="I724" s="212">
        <v>10</v>
      </c>
      <c r="J724" s="211" t="s">
        <v>194</v>
      </c>
      <c r="K724" s="183"/>
      <c r="P724" s="172"/>
      <c r="Q724" s="172"/>
      <c r="R724" s="172"/>
      <c r="S724" s="172"/>
    </row>
    <row r="725" spans="2:19" s="182" customFormat="1" x14ac:dyDescent="0.2">
      <c r="B725" s="238">
        <v>2600</v>
      </c>
      <c r="C725" s="237" t="s">
        <v>353</v>
      </c>
      <c r="D725" s="189">
        <v>23</v>
      </c>
      <c r="E725" s="236" t="s">
        <v>136</v>
      </c>
      <c r="F725" s="235">
        <v>6006.3459999999986</v>
      </c>
      <c r="G725" s="234">
        <v>-0.16326468361614269</v>
      </c>
      <c r="H725" s="233">
        <v>719</v>
      </c>
      <c r="I725" s="232">
        <v>10</v>
      </c>
      <c r="J725" s="231" t="s">
        <v>352</v>
      </c>
      <c r="K725" s="183"/>
      <c r="P725" s="172"/>
      <c r="Q725" s="172"/>
      <c r="R725" s="172"/>
      <c r="S725" s="172"/>
    </row>
    <row r="726" spans="2:19" s="182" customFormat="1" x14ac:dyDescent="0.2">
      <c r="B726" s="214">
        <v>6700</v>
      </c>
      <c r="C726" s="197" t="s">
        <v>564</v>
      </c>
      <c r="D726" s="189">
        <v>11</v>
      </c>
      <c r="E726" s="189" t="s">
        <v>191</v>
      </c>
      <c r="F726" s="196">
        <v>5620.8189999999986</v>
      </c>
      <c r="G726" s="213">
        <v>-0.16203503077154124</v>
      </c>
      <c r="H726" s="194">
        <v>720</v>
      </c>
      <c r="I726" s="212">
        <v>10</v>
      </c>
      <c r="J726" s="211" t="s">
        <v>563</v>
      </c>
      <c r="K726" s="183"/>
      <c r="P726" s="172"/>
      <c r="Q726" s="172"/>
      <c r="R726" s="172"/>
      <c r="S726" s="172"/>
    </row>
    <row r="727" spans="2:19" s="182" customFormat="1" x14ac:dyDescent="0.2">
      <c r="B727" s="214">
        <v>2640</v>
      </c>
      <c r="C727" s="197" t="s">
        <v>149</v>
      </c>
      <c r="D727" s="189">
        <v>2</v>
      </c>
      <c r="E727" s="189" t="s">
        <v>84</v>
      </c>
      <c r="F727" s="196">
        <v>4578.8630000000021</v>
      </c>
      <c r="G727" s="213">
        <v>-0.15847360218427442</v>
      </c>
      <c r="H727" s="194">
        <v>721</v>
      </c>
      <c r="I727" s="212">
        <v>10</v>
      </c>
      <c r="J727" s="211" t="s">
        <v>148</v>
      </c>
      <c r="K727" s="183"/>
      <c r="P727" s="172"/>
      <c r="Q727" s="172"/>
      <c r="R727" s="172"/>
      <c r="S727" s="172"/>
    </row>
    <row r="728" spans="2:19" s="182" customFormat="1" x14ac:dyDescent="0.2">
      <c r="B728" s="238">
        <v>7100</v>
      </c>
      <c r="C728" s="237" t="s">
        <v>335</v>
      </c>
      <c r="D728" s="189">
        <v>211</v>
      </c>
      <c r="E728" s="236" t="s">
        <v>24</v>
      </c>
      <c r="F728" s="235">
        <v>4814.91</v>
      </c>
      <c r="G728" s="234">
        <v>-0.1578083991146306</v>
      </c>
      <c r="H728" s="233">
        <v>722</v>
      </c>
      <c r="I728" s="232">
        <v>10</v>
      </c>
      <c r="J728" s="231" t="s">
        <v>334</v>
      </c>
      <c r="K728" s="183"/>
      <c r="P728" s="172"/>
      <c r="Q728" s="172"/>
      <c r="R728" s="172"/>
      <c r="S728" s="172"/>
    </row>
    <row r="729" spans="2:19" s="182" customFormat="1" x14ac:dyDescent="0.2">
      <c r="B729" s="214">
        <v>65</v>
      </c>
      <c r="C729" s="197" t="s">
        <v>562</v>
      </c>
      <c r="D729" s="189">
        <v>1</v>
      </c>
      <c r="E729" s="189" t="s">
        <v>18</v>
      </c>
      <c r="F729" s="196">
        <v>1358.5739999999996</v>
      </c>
      <c r="G729" s="213">
        <v>-0.15628021680048165</v>
      </c>
      <c r="H729" s="194">
        <v>723</v>
      </c>
      <c r="I729" s="212">
        <v>10</v>
      </c>
      <c r="J729" s="211" t="s">
        <v>561</v>
      </c>
      <c r="K729" s="183"/>
      <c r="P729" s="172"/>
      <c r="Q729" s="172"/>
      <c r="R729" s="172"/>
      <c r="S729" s="172"/>
    </row>
    <row r="730" spans="2:19" s="182" customFormat="1" x14ac:dyDescent="0.2">
      <c r="B730" s="214">
        <v>8300</v>
      </c>
      <c r="C730" s="197" t="s">
        <v>227</v>
      </c>
      <c r="D730" s="189">
        <v>125</v>
      </c>
      <c r="E730" s="189" t="s">
        <v>161</v>
      </c>
      <c r="F730" s="196">
        <v>4926.3240000000005</v>
      </c>
      <c r="G730" s="213">
        <v>-0.1529815073310529</v>
      </c>
      <c r="H730" s="194">
        <v>724</v>
      </c>
      <c r="I730" s="212">
        <v>10</v>
      </c>
      <c r="J730" s="211" t="s">
        <v>226</v>
      </c>
      <c r="K730" s="183"/>
      <c r="P730" s="172"/>
      <c r="Q730" s="172"/>
      <c r="R730" s="172"/>
      <c r="S730" s="172"/>
    </row>
    <row r="731" spans="2:19" s="182" customFormat="1" x14ac:dyDescent="0.2">
      <c r="B731" s="214">
        <v>1139</v>
      </c>
      <c r="C731" s="197" t="s">
        <v>236</v>
      </c>
      <c r="D731" s="189">
        <v>14</v>
      </c>
      <c r="E731" s="189" t="s">
        <v>52</v>
      </c>
      <c r="F731" s="196">
        <v>3845.0610000000001</v>
      </c>
      <c r="G731" s="213">
        <v>-0.15147971814347533</v>
      </c>
      <c r="H731" s="194">
        <v>725</v>
      </c>
      <c r="I731" s="212">
        <v>10</v>
      </c>
      <c r="J731" s="211" t="s">
        <v>235</v>
      </c>
      <c r="K731" s="183"/>
      <c r="P731" s="172"/>
      <c r="Q731" s="172"/>
      <c r="R731" s="172"/>
      <c r="S731" s="172"/>
    </row>
    <row r="732" spans="2:19" s="182" customFormat="1" x14ac:dyDescent="0.2">
      <c r="B732" s="214">
        <v>469</v>
      </c>
      <c r="C732" s="197" t="s">
        <v>560</v>
      </c>
      <c r="D732" s="189">
        <v>4</v>
      </c>
      <c r="E732" s="189" t="s">
        <v>168</v>
      </c>
      <c r="F732" s="196">
        <v>2618.415</v>
      </c>
      <c r="G732" s="213">
        <v>-0.15012924833546795</v>
      </c>
      <c r="H732" s="194">
        <v>726</v>
      </c>
      <c r="I732" s="212">
        <v>10</v>
      </c>
      <c r="J732" s="211" t="s">
        <v>559</v>
      </c>
      <c r="K732" s="183"/>
      <c r="P732" s="172"/>
      <c r="Q732" s="172"/>
      <c r="R732" s="172"/>
      <c r="S732" s="172"/>
    </row>
    <row r="733" spans="2:19" s="182" customFormat="1" x14ac:dyDescent="0.2">
      <c r="B733" s="214">
        <v>7000</v>
      </c>
      <c r="C733" s="197" t="s">
        <v>405</v>
      </c>
      <c r="D733" s="189">
        <v>53</v>
      </c>
      <c r="E733" s="189" t="s">
        <v>310</v>
      </c>
      <c r="F733" s="196">
        <v>3419.2170000000006</v>
      </c>
      <c r="G733" s="213">
        <v>-0.14938480381929325</v>
      </c>
      <c r="H733" s="194">
        <v>727</v>
      </c>
      <c r="I733" s="212">
        <v>10</v>
      </c>
      <c r="J733" s="211" t="s">
        <v>404</v>
      </c>
      <c r="K733" s="183"/>
      <c r="P733" s="172"/>
      <c r="Q733" s="172"/>
      <c r="R733" s="172"/>
      <c r="S733" s="172"/>
    </row>
    <row r="734" spans="2:19" s="182" customFormat="1" x14ac:dyDescent="0.2">
      <c r="B734" s="238">
        <v>7100</v>
      </c>
      <c r="C734" s="237" t="s">
        <v>335</v>
      </c>
      <c r="D734" s="189">
        <v>214</v>
      </c>
      <c r="E734" s="236" t="s">
        <v>74</v>
      </c>
      <c r="F734" s="235">
        <v>3144.463999999999</v>
      </c>
      <c r="G734" s="234">
        <v>-0.14637213389980136</v>
      </c>
      <c r="H734" s="233">
        <v>728</v>
      </c>
      <c r="I734" s="232">
        <v>10</v>
      </c>
      <c r="J734" s="231" t="s">
        <v>334</v>
      </c>
      <c r="K734" s="183"/>
      <c r="P734" s="172"/>
      <c r="Q734" s="172"/>
      <c r="R734" s="172"/>
      <c r="S734" s="172"/>
    </row>
    <row r="735" spans="2:19" s="182" customFormat="1" x14ac:dyDescent="0.2">
      <c r="B735" s="214">
        <v>6600</v>
      </c>
      <c r="C735" s="197" t="s">
        <v>298</v>
      </c>
      <c r="D735" s="189">
        <v>225</v>
      </c>
      <c r="E735" s="189" t="s">
        <v>309</v>
      </c>
      <c r="F735" s="196">
        <v>3880.527</v>
      </c>
      <c r="G735" s="213">
        <v>-0.14441961397851055</v>
      </c>
      <c r="H735" s="194">
        <v>729</v>
      </c>
      <c r="I735" s="212">
        <v>10</v>
      </c>
      <c r="J735" s="211" t="s">
        <v>296</v>
      </c>
      <c r="K735" s="183"/>
      <c r="P735" s="172"/>
      <c r="Q735" s="172"/>
      <c r="R735" s="172"/>
      <c r="S735" s="172"/>
    </row>
    <row r="736" spans="2:19" s="182" customFormat="1" x14ac:dyDescent="0.2">
      <c r="B736" s="214">
        <v>6500</v>
      </c>
      <c r="C736" s="197" t="s">
        <v>277</v>
      </c>
      <c r="D736" s="189">
        <v>53</v>
      </c>
      <c r="E736" s="189" t="s">
        <v>310</v>
      </c>
      <c r="F736" s="196">
        <v>4321.9219999999968</v>
      </c>
      <c r="G736" s="213">
        <v>-0.14095884366311101</v>
      </c>
      <c r="H736" s="194">
        <v>730</v>
      </c>
      <c r="I736" s="212">
        <v>10</v>
      </c>
      <c r="J736" s="211" t="s">
        <v>276</v>
      </c>
      <c r="K736" s="183"/>
      <c r="P736" s="172"/>
      <c r="Q736" s="172"/>
      <c r="R736" s="172"/>
      <c r="S736" s="172"/>
    </row>
    <row r="737" spans="2:19" s="182" customFormat="1" x14ac:dyDescent="0.2">
      <c r="B737" s="214">
        <v>3616</v>
      </c>
      <c r="C737" s="197" t="s">
        <v>416</v>
      </c>
      <c r="D737" s="189">
        <v>6</v>
      </c>
      <c r="E737" s="189" t="s">
        <v>139</v>
      </c>
      <c r="F737" s="196">
        <v>2714.2669999999998</v>
      </c>
      <c r="G737" s="213">
        <v>-0.14077373328749637</v>
      </c>
      <c r="H737" s="194">
        <v>731</v>
      </c>
      <c r="I737" s="212">
        <v>10</v>
      </c>
      <c r="J737" s="211" t="s">
        <v>415</v>
      </c>
      <c r="K737" s="183"/>
      <c r="P737" s="172"/>
      <c r="Q737" s="172"/>
      <c r="R737" s="172"/>
      <c r="S737" s="172"/>
    </row>
    <row r="738" spans="2:19" s="182" customFormat="1" x14ac:dyDescent="0.2">
      <c r="B738" s="214">
        <v>7900</v>
      </c>
      <c r="C738" s="197" t="s">
        <v>92</v>
      </c>
      <c r="D738" s="189">
        <v>313</v>
      </c>
      <c r="E738" s="189" t="s">
        <v>252</v>
      </c>
      <c r="F738" s="196">
        <v>4294.3290000000006</v>
      </c>
      <c r="G738" s="213">
        <v>-0.1405105676518571</v>
      </c>
      <c r="H738" s="194">
        <v>732</v>
      </c>
      <c r="I738" s="212">
        <v>10</v>
      </c>
      <c r="J738" s="211" t="s">
        <v>91</v>
      </c>
      <c r="K738" s="183"/>
      <c r="P738" s="172"/>
      <c r="Q738" s="172"/>
      <c r="R738" s="172"/>
      <c r="S738" s="172"/>
    </row>
    <row r="739" spans="2:19" s="182" customFormat="1" x14ac:dyDescent="0.2">
      <c r="B739" s="214">
        <v>2800</v>
      </c>
      <c r="C739" s="197" t="s">
        <v>472</v>
      </c>
      <c r="D739" s="189">
        <v>6</v>
      </c>
      <c r="E739" s="189" t="s">
        <v>558</v>
      </c>
      <c r="F739" s="196">
        <v>4663.9819999999991</v>
      </c>
      <c r="G739" s="213">
        <v>-0.1401825480519758</v>
      </c>
      <c r="H739" s="194">
        <v>733</v>
      </c>
      <c r="I739" s="212">
        <v>10</v>
      </c>
      <c r="J739" s="211" t="s">
        <v>470</v>
      </c>
      <c r="K739" s="183"/>
      <c r="P739" s="172"/>
      <c r="Q739" s="172"/>
      <c r="R739" s="172"/>
      <c r="S739" s="172"/>
    </row>
    <row r="740" spans="2:19" s="182" customFormat="1" x14ac:dyDescent="0.2">
      <c r="B740" s="214">
        <v>9500</v>
      </c>
      <c r="C740" s="197" t="s">
        <v>169</v>
      </c>
      <c r="D740" s="189">
        <v>5</v>
      </c>
      <c r="E740" s="189" t="s">
        <v>99</v>
      </c>
      <c r="F740" s="196">
        <v>4375.8780000000006</v>
      </c>
      <c r="G740" s="213">
        <v>-0.13675644894211944</v>
      </c>
      <c r="H740" s="194">
        <v>734</v>
      </c>
      <c r="I740" s="212">
        <v>10</v>
      </c>
      <c r="J740" s="211" t="s">
        <v>167</v>
      </c>
      <c r="K740" s="183"/>
      <c r="P740" s="172"/>
      <c r="Q740" s="172"/>
      <c r="R740" s="172"/>
      <c r="S740" s="172"/>
    </row>
    <row r="741" spans="2:19" s="182" customFormat="1" x14ac:dyDescent="0.2">
      <c r="B741" s="214">
        <v>7400</v>
      </c>
      <c r="C741" s="197" t="s">
        <v>195</v>
      </c>
      <c r="D741" s="189">
        <v>343</v>
      </c>
      <c r="E741" s="189" t="s">
        <v>330</v>
      </c>
      <c r="F741" s="196">
        <v>2652.2249999999985</v>
      </c>
      <c r="G741" s="213">
        <v>-0.13643717474035791</v>
      </c>
      <c r="H741" s="194">
        <v>735</v>
      </c>
      <c r="I741" s="212">
        <v>10</v>
      </c>
      <c r="J741" s="211" t="s">
        <v>194</v>
      </c>
      <c r="K741" s="183"/>
      <c r="P741" s="172"/>
      <c r="Q741" s="172"/>
      <c r="R741" s="172"/>
      <c r="S741" s="172"/>
    </row>
    <row r="742" spans="2:19" s="182" customFormat="1" x14ac:dyDescent="0.2">
      <c r="B742" s="214">
        <v>6600</v>
      </c>
      <c r="C742" s="197" t="s">
        <v>298</v>
      </c>
      <c r="D742" s="189">
        <v>212</v>
      </c>
      <c r="E742" s="189" t="s">
        <v>144</v>
      </c>
      <c r="F742" s="196">
        <v>4025.065000000001</v>
      </c>
      <c r="G742" s="213">
        <v>-0.13597445657908194</v>
      </c>
      <c r="H742" s="194">
        <v>736</v>
      </c>
      <c r="I742" s="212">
        <v>10</v>
      </c>
      <c r="J742" s="211" t="s">
        <v>296</v>
      </c>
      <c r="K742" s="183"/>
      <c r="P742" s="172"/>
      <c r="Q742" s="172"/>
      <c r="R742" s="172"/>
      <c r="S742" s="172"/>
    </row>
    <row r="743" spans="2:19" s="182" customFormat="1" x14ac:dyDescent="0.2">
      <c r="B743" s="214">
        <v>6200</v>
      </c>
      <c r="C743" s="197" t="s">
        <v>482</v>
      </c>
      <c r="D743" s="189">
        <v>215</v>
      </c>
      <c r="E743" s="189" t="s">
        <v>292</v>
      </c>
      <c r="F743" s="196">
        <v>4498.9770000000017</v>
      </c>
      <c r="G743" s="213">
        <v>-0.1323763552790152</v>
      </c>
      <c r="H743" s="194">
        <v>737</v>
      </c>
      <c r="I743" s="212">
        <v>10</v>
      </c>
      <c r="J743" s="211" t="s">
        <v>481</v>
      </c>
      <c r="K743" s="183"/>
      <c r="P743" s="172"/>
      <c r="Q743" s="172"/>
      <c r="R743" s="172"/>
      <c r="S743" s="172"/>
    </row>
    <row r="744" spans="2:19" s="182" customFormat="1" x14ac:dyDescent="0.2">
      <c r="B744" s="214">
        <v>5000</v>
      </c>
      <c r="C744" s="197" t="s">
        <v>25</v>
      </c>
      <c r="D744" s="189">
        <v>925</v>
      </c>
      <c r="E744" s="189" t="s">
        <v>557</v>
      </c>
      <c r="F744" s="196">
        <v>4263.405999999999</v>
      </c>
      <c r="G744" s="213">
        <v>-0.13140827273210523</v>
      </c>
      <c r="H744" s="194">
        <v>738</v>
      </c>
      <c r="I744" s="212">
        <v>10</v>
      </c>
      <c r="J744" s="211" t="s">
        <v>23</v>
      </c>
      <c r="K744" s="183"/>
      <c r="P744" s="172"/>
      <c r="Q744" s="172"/>
      <c r="R744" s="172"/>
      <c r="S744" s="172"/>
    </row>
    <row r="745" spans="2:19" s="182" customFormat="1" x14ac:dyDescent="0.2">
      <c r="B745" s="214">
        <v>240</v>
      </c>
      <c r="C745" s="197" t="s">
        <v>243</v>
      </c>
      <c r="D745" s="189">
        <v>1</v>
      </c>
      <c r="E745" s="189" t="s">
        <v>18</v>
      </c>
      <c r="F745" s="196">
        <v>1984.270999999999</v>
      </c>
      <c r="G745" s="213">
        <v>-0.13098058557035325</v>
      </c>
      <c r="H745" s="194">
        <v>739</v>
      </c>
      <c r="I745" s="212">
        <v>10</v>
      </c>
      <c r="J745" s="211" t="s">
        <v>242</v>
      </c>
      <c r="K745" s="183"/>
      <c r="P745" s="172"/>
      <c r="Q745" s="172"/>
      <c r="R745" s="172"/>
      <c r="S745" s="172"/>
    </row>
    <row r="746" spans="2:19" s="182" customFormat="1" x14ac:dyDescent="0.2">
      <c r="B746" s="214">
        <v>3000</v>
      </c>
      <c r="C746" s="197" t="s">
        <v>39</v>
      </c>
      <c r="D746" s="189">
        <v>1633</v>
      </c>
      <c r="E746" s="189" t="s">
        <v>556</v>
      </c>
      <c r="F746" s="196">
        <v>5055.4580000000024</v>
      </c>
      <c r="G746" s="213">
        <v>-0.12919583254971687</v>
      </c>
      <c r="H746" s="194">
        <v>740</v>
      </c>
      <c r="I746" s="212">
        <v>10</v>
      </c>
      <c r="J746" s="211" t="s">
        <v>37</v>
      </c>
      <c r="K746" s="183"/>
      <c r="P746" s="172"/>
      <c r="Q746" s="172"/>
      <c r="R746" s="172"/>
      <c r="S746" s="172"/>
    </row>
    <row r="747" spans="2:19" s="182" customFormat="1" x14ac:dyDescent="0.2">
      <c r="B747" s="238">
        <v>1020</v>
      </c>
      <c r="C747" s="239" t="s">
        <v>500</v>
      </c>
      <c r="D747" s="189">
        <v>5</v>
      </c>
      <c r="E747" s="236" t="s">
        <v>99</v>
      </c>
      <c r="F747" s="235">
        <v>3550.6939999999986</v>
      </c>
      <c r="G747" s="234">
        <v>-0.12904438344480781</v>
      </c>
      <c r="H747" s="233">
        <v>741</v>
      </c>
      <c r="I747" s="232">
        <v>10</v>
      </c>
      <c r="J747" s="231" t="s">
        <v>499</v>
      </c>
      <c r="K747" s="183"/>
      <c r="P747" s="172"/>
      <c r="Q747" s="172"/>
      <c r="R747" s="172"/>
      <c r="S747" s="172"/>
    </row>
    <row r="748" spans="2:19" s="182" customFormat="1" x14ac:dyDescent="0.2">
      <c r="B748" s="238">
        <v>3570</v>
      </c>
      <c r="C748" s="239" t="s">
        <v>462</v>
      </c>
      <c r="D748" s="189">
        <v>1</v>
      </c>
      <c r="E748" s="236" t="s">
        <v>18</v>
      </c>
      <c r="F748" s="235">
        <v>2278.268</v>
      </c>
      <c r="G748" s="234">
        <v>-0.12810911082554938</v>
      </c>
      <c r="H748" s="233">
        <v>742</v>
      </c>
      <c r="I748" s="232">
        <v>10</v>
      </c>
      <c r="J748" s="231" t="s">
        <v>461</v>
      </c>
      <c r="K748" s="183"/>
      <c r="P748" s="172"/>
      <c r="Q748" s="172"/>
      <c r="R748" s="172"/>
      <c r="S748" s="172"/>
    </row>
    <row r="749" spans="2:19" s="182" customFormat="1" x14ac:dyDescent="0.2">
      <c r="B749" s="214">
        <v>3000</v>
      </c>
      <c r="C749" s="197" t="s">
        <v>39</v>
      </c>
      <c r="D749" s="189">
        <v>1035</v>
      </c>
      <c r="E749" s="189" t="s">
        <v>555</v>
      </c>
      <c r="F749" s="196">
        <v>2234.777</v>
      </c>
      <c r="G749" s="213">
        <v>-0.12742973709816693</v>
      </c>
      <c r="H749" s="194">
        <v>743</v>
      </c>
      <c r="I749" s="212">
        <v>10</v>
      </c>
      <c r="J749" s="211" t="s">
        <v>37</v>
      </c>
      <c r="K749" s="183"/>
      <c r="P749" s="172"/>
      <c r="Q749" s="172"/>
      <c r="R749" s="172"/>
      <c r="S749" s="172"/>
    </row>
    <row r="750" spans="2:19" s="182" customFormat="1" x14ac:dyDescent="0.2">
      <c r="B750" s="214">
        <v>7000</v>
      </c>
      <c r="C750" s="197" t="s">
        <v>405</v>
      </c>
      <c r="D750" s="189">
        <v>23</v>
      </c>
      <c r="E750" s="189" t="s">
        <v>136</v>
      </c>
      <c r="F750" s="196">
        <v>3734.8050000000007</v>
      </c>
      <c r="G750" s="213">
        <v>-0.12733618454229403</v>
      </c>
      <c r="H750" s="194">
        <v>744</v>
      </c>
      <c r="I750" s="212">
        <v>10</v>
      </c>
      <c r="J750" s="211" t="s">
        <v>404</v>
      </c>
      <c r="K750" s="183"/>
      <c r="P750" s="172"/>
      <c r="Q750" s="172"/>
      <c r="R750" s="172"/>
      <c r="S750" s="172"/>
    </row>
    <row r="751" spans="2:19" s="182" customFormat="1" x14ac:dyDescent="0.2">
      <c r="B751" s="214">
        <v>8300</v>
      </c>
      <c r="C751" s="197" t="s">
        <v>227</v>
      </c>
      <c r="D751" s="189">
        <v>116</v>
      </c>
      <c r="E751" s="189" t="s">
        <v>331</v>
      </c>
      <c r="F751" s="196">
        <v>4351.3680000000004</v>
      </c>
      <c r="G751" s="213">
        <v>-0.1271201490600152</v>
      </c>
      <c r="H751" s="194">
        <v>745</v>
      </c>
      <c r="I751" s="212">
        <v>10</v>
      </c>
      <c r="J751" s="211" t="s">
        <v>226</v>
      </c>
      <c r="K751" s="183"/>
      <c r="P751" s="172"/>
      <c r="Q751" s="172"/>
      <c r="R751" s="172"/>
      <c r="S751" s="172"/>
    </row>
    <row r="752" spans="2:19" s="182" customFormat="1" x14ac:dyDescent="0.2">
      <c r="B752" s="214">
        <v>2640</v>
      </c>
      <c r="C752" s="197" t="s">
        <v>149</v>
      </c>
      <c r="D752" s="189">
        <v>5</v>
      </c>
      <c r="E752" s="189" t="s">
        <v>99</v>
      </c>
      <c r="F752" s="196">
        <v>3137.4279999999999</v>
      </c>
      <c r="G752" s="213">
        <v>-0.12186709325602044</v>
      </c>
      <c r="H752" s="194">
        <v>746</v>
      </c>
      <c r="I752" s="212">
        <v>10</v>
      </c>
      <c r="J752" s="211" t="s">
        <v>148</v>
      </c>
      <c r="K752" s="183"/>
      <c r="P752" s="172"/>
      <c r="Q752" s="172"/>
      <c r="R752" s="172"/>
      <c r="S752" s="172"/>
    </row>
    <row r="753" spans="2:19" s="182" customFormat="1" x14ac:dyDescent="0.2">
      <c r="B753" s="238">
        <v>2600</v>
      </c>
      <c r="C753" s="237" t="s">
        <v>353</v>
      </c>
      <c r="D753" s="189">
        <v>25</v>
      </c>
      <c r="E753" s="236" t="s">
        <v>118</v>
      </c>
      <c r="F753" s="235">
        <v>2877.5590000000002</v>
      </c>
      <c r="G753" s="234">
        <v>-0.12173318279146468</v>
      </c>
      <c r="H753" s="233">
        <v>747</v>
      </c>
      <c r="I753" s="232">
        <v>10</v>
      </c>
      <c r="J753" s="231" t="s">
        <v>352</v>
      </c>
      <c r="K753" s="183"/>
      <c r="P753" s="172"/>
      <c r="Q753" s="172"/>
      <c r="R753" s="172"/>
      <c r="S753" s="172"/>
    </row>
    <row r="754" spans="2:19" s="182" customFormat="1" x14ac:dyDescent="0.2">
      <c r="B754" s="214">
        <v>8400</v>
      </c>
      <c r="C754" s="197" t="s">
        <v>146</v>
      </c>
      <c r="D754" s="189">
        <v>322</v>
      </c>
      <c r="E754" s="189" t="s">
        <v>367</v>
      </c>
      <c r="F754" s="196">
        <v>4817.3269999999984</v>
      </c>
      <c r="G754" s="213">
        <v>-0.12086426444374908</v>
      </c>
      <c r="H754" s="194">
        <v>748</v>
      </c>
      <c r="I754" s="212">
        <v>10</v>
      </c>
      <c r="J754" s="211" t="s">
        <v>145</v>
      </c>
      <c r="K754" s="183"/>
      <c r="P754" s="172"/>
      <c r="Q754" s="172"/>
      <c r="R754" s="172"/>
      <c r="S754" s="172"/>
    </row>
    <row r="755" spans="2:19" s="182" customFormat="1" x14ac:dyDescent="0.2">
      <c r="B755" s="214">
        <v>1139</v>
      </c>
      <c r="C755" s="197" t="s">
        <v>236</v>
      </c>
      <c r="D755" s="189">
        <v>13</v>
      </c>
      <c r="E755" s="189" t="s">
        <v>131</v>
      </c>
      <c r="F755" s="196">
        <v>4210.8100000000004</v>
      </c>
      <c r="G755" s="213">
        <v>-0.12071095358382879</v>
      </c>
      <c r="H755" s="194">
        <v>749</v>
      </c>
      <c r="I755" s="212">
        <v>10</v>
      </c>
      <c r="J755" s="211" t="s">
        <v>235</v>
      </c>
      <c r="K755" s="183"/>
      <c r="P755" s="172"/>
      <c r="Q755" s="172"/>
      <c r="R755" s="172"/>
      <c r="S755" s="172"/>
    </row>
    <row r="756" spans="2:19" s="182" customFormat="1" x14ac:dyDescent="0.2">
      <c r="B756" s="214">
        <v>8400</v>
      </c>
      <c r="C756" s="197" t="s">
        <v>146</v>
      </c>
      <c r="D756" s="189">
        <v>117</v>
      </c>
      <c r="E756" s="189" t="s">
        <v>455</v>
      </c>
      <c r="F756" s="196">
        <v>4409.1930000000029</v>
      </c>
      <c r="G756" s="213">
        <v>-0.11904247715434015</v>
      </c>
      <c r="H756" s="194">
        <v>750</v>
      </c>
      <c r="I756" s="212">
        <v>10</v>
      </c>
      <c r="J756" s="211" t="s">
        <v>145</v>
      </c>
      <c r="K756" s="183"/>
      <c r="P756" s="172"/>
      <c r="Q756" s="172"/>
      <c r="R756" s="172"/>
      <c r="S756" s="172"/>
    </row>
    <row r="757" spans="2:19" s="182" customFormat="1" x14ac:dyDescent="0.2">
      <c r="B757" s="214">
        <v>2550</v>
      </c>
      <c r="C757" s="197" t="s">
        <v>359</v>
      </c>
      <c r="D757" s="189">
        <v>1</v>
      </c>
      <c r="E757" s="189" t="s">
        <v>18</v>
      </c>
      <c r="F757" s="196">
        <v>2794.4130000000009</v>
      </c>
      <c r="G757" s="213">
        <v>-0.11902286180608759</v>
      </c>
      <c r="H757" s="194">
        <v>751</v>
      </c>
      <c r="I757" s="212">
        <v>10</v>
      </c>
      <c r="J757" s="211" t="s">
        <v>358</v>
      </c>
      <c r="K757" s="183"/>
      <c r="P757" s="172"/>
      <c r="Q757" s="172"/>
      <c r="R757" s="172"/>
      <c r="S757" s="172"/>
    </row>
    <row r="758" spans="2:19" s="182" customFormat="1" x14ac:dyDescent="0.2">
      <c r="B758" s="238">
        <v>70</v>
      </c>
      <c r="C758" s="237" t="s">
        <v>308</v>
      </c>
      <c r="D758" s="189">
        <v>332</v>
      </c>
      <c r="E758" s="236" t="s">
        <v>467</v>
      </c>
      <c r="F758" s="235">
        <v>1988.7960000000012</v>
      </c>
      <c r="G758" s="234">
        <v>-0.11851746667834258</v>
      </c>
      <c r="H758" s="233">
        <v>752</v>
      </c>
      <c r="I758" s="232">
        <v>10</v>
      </c>
      <c r="J758" s="231" t="s">
        <v>307</v>
      </c>
      <c r="K758" s="183"/>
      <c r="P758" s="172"/>
      <c r="Q758" s="172"/>
      <c r="R758" s="172"/>
      <c r="S758" s="172"/>
    </row>
    <row r="759" spans="2:19" s="182" customFormat="1" x14ac:dyDescent="0.2">
      <c r="B759" s="238">
        <v>9200</v>
      </c>
      <c r="C759" s="237" t="s">
        <v>554</v>
      </c>
      <c r="D759" s="189">
        <v>1</v>
      </c>
      <c r="E759" s="236" t="s">
        <v>18</v>
      </c>
      <c r="F759" s="235">
        <v>4591.5249999999969</v>
      </c>
      <c r="G759" s="234">
        <v>-0.11800387847959398</v>
      </c>
      <c r="H759" s="233">
        <v>753</v>
      </c>
      <c r="I759" s="232">
        <v>10</v>
      </c>
      <c r="J759" s="231" t="s">
        <v>553</v>
      </c>
      <c r="K759" s="183"/>
      <c r="P759" s="172"/>
      <c r="Q759" s="172"/>
      <c r="R759" s="172"/>
      <c r="S759" s="172"/>
    </row>
    <row r="760" spans="2:19" s="182" customFormat="1" x14ac:dyDescent="0.2">
      <c r="B760" s="214">
        <v>9100</v>
      </c>
      <c r="C760" s="197" t="s">
        <v>337</v>
      </c>
      <c r="D760" s="189">
        <v>23</v>
      </c>
      <c r="E760" s="189" t="s">
        <v>136</v>
      </c>
      <c r="F760" s="196">
        <v>4787.6249999999991</v>
      </c>
      <c r="G760" s="213">
        <v>-0.11592785223012136</v>
      </c>
      <c r="H760" s="194">
        <v>754</v>
      </c>
      <c r="I760" s="212">
        <v>10</v>
      </c>
      <c r="J760" s="211" t="s">
        <v>336</v>
      </c>
      <c r="K760" s="183"/>
      <c r="P760" s="172"/>
      <c r="Q760" s="172"/>
      <c r="R760" s="172"/>
      <c r="S760" s="172"/>
    </row>
    <row r="761" spans="2:19" s="182" customFormat="1" x14ac:dyDescent="0.2">
      <c r="B761" s="214">
        <v>7600</v>
      </c>
      <c r="C761" s="197" t="s">
        <v>552</v>
      </c>
      <c r="D761" s="189">
        <v>12</v>
      </c>
      <c r="E761" s="189" t="s">
        <v>121</v>
      </c>
      <c r="F761" s="196">
        <v>3829.9629999999997</v>
      </c>
      <c r="G761" s="213">
        <v>-0.11504127064801904</v>
      </c>
      <c r="H761" s="194">
        <v>755</v>
      </c>
      <c r="I761" s="212">
        <v>10</v>
      </c>
      <c r="J761" s="211" t="s">
        <v>551</v>
      </c>
      <c r="K761" s="183"/>
      <c r="P761" s="172"/>
      <c r="Q761" s="172"/>
      <c r="R761" s="172"/>
      <c r="S761" s="172"/>
    </row>
    <row r="762" spans="2:19" s="182" customFormat="1" x14ac:dyDescent="0.2">
      <c r="B762" s="214">
        <v>6200</v>
      </c>
      <c r="C762" s="197" t="s">
        <v>482</v>
      </c>
      <c r="D762" s="189">
        <v>314</v>
      </c>
      <c r="E762" s="189" t="s">
        <v>190</v>
      </c>
      <c r="F762" s="196">
        <v>4003.7310000000002</v>
      </c>
      <c r="G762" s="213">
        <v>-0.11321172130880969</v>
      </c>
      <c r="H762" s="194">
        <v>756</v>
      </c>
      <c r="I762" s="212">
        <v>10</v>
      </c>
      <c r="J762" s="211" t="s">
        <v>481</v>
      </c>
      <c r="K762" s="183"/>
      <c r="P762" s="172"/>
      <c r="Q762" s="172"/>
      <c r="R762" s="172"/>
      <c r="S762" s="172"/>
    </row>
    <row r="763" spans="2:19" s="182" customFormat="1" x14ac:dyDescent="0.2">
      <c r="B763" s="214">
        <v>2630</v>
      </c>
      <c r="C763" s="197" t="s">
        <v>503</v>
      </c>
      <c r="D763" s="189">
        <v>23</v>
      </c>
      <c r="E763" s="189" t="s">
        <v>136</v>
      </c>
      <c r="F763" s="196">
        <v>2507.9480000000012</v>
      </c>
      <c r="G763" s="213">
        <v>-0.11268925268443057</v>
      </c>
      <c r="H763" s="194">
        <v>757</v>
      </c>
      <c r="I763" s="212">
        <v>10</v>
      </c>
      <c r="J763" s="211" t="s">
        <v>502</v>
      </c>
      <c r="K763" s="183"/>
      <c r="P763" s="172"/>
      <c r="Q763" s="172"/>
      <c r="R763" s="172"/>
      <c r="S763" s="172"/>
    </row>
    <row r="764" spans="2:19" s="182" customFormat="1" x14ac:dyDescent="0.2">
      <c r="B764" s="214">
        <v>3616</v>
      </c>
      <c r="C764" s="197" t="s">
        <v>416</v>
      </c>
      <c r="D764" s="189">
        <v>2</v>
      </c>
      <c r="E764" s="189" t="s">
        <v>71</v>
      </c>
      <c r="F764" s="196">
        <v>4614.7700000000004</v>
      </c>
      <c r="G764" s="213">
        <v>-0.10560020828316778</v>
      </c>
      <c r="H764" s="194">
        <v>758</v>
      </c>
      <c r="I764" s="212">
        <v>10</v>
      </c>
      <c r="J764" s="211" t="s">
        <v>415</v>
      </c>
      <c r="K764" s="183"/>
      <c r="P764" s="172"/>
      <c r="Q764" s="172"/>
      <c r="R764" s="172"/>
      <c r="S764" s="172"/>
    </row>
    <row r="765" spans="2:19" s="182" customFormat="1" x14ac:dyDescent="0.2">
      <c r="B765" s="214">
        <v>6900</v>
      </c>
      <c r="C765" s="197" t="s">
        <v>175</v>
      </c>
      <c r="D765" s="189">
        <v>12</v>
      </c>
      <c r="E765" s="189" t="s">
        <v>121</v>
      </c>
      <c r="F765" s="196">
        <v>4982.3089999999984</v>
      </c>
      <c r="G765" s="213">
        <v>-0.10523421696691973</v>
      </c>
      <c r="H765" s="194">
        <v>759</v>
      </c>
      <c r="I765" s="212">
        <v>10</v>
      </c>
      <c r="J765" s="211" t="s">
        <v>174</v>
      </c>
      <c r="K765" s="183"/>
      <c r="P765" s="172"/>
      <c r="Q765" s="172"/>
      <c r="R765" s="172"/>
      <c r="S765" s="172"/>
    </row>
    <row r="766" spans="2:19" s="182" customFormat="1" x14ac:dyDescent="0.2">
      <c r="B766" s="214">
        <v>8500</v>
      </c>
      <c r="C766" s="197" t="s">
        <v>511</v>
      </c>
      <c r="D766" s="189">
        <v>13</v>
      </c>
      <c r="E766" s="189" t="s">
        <v>131</v>
      </c>
      <c r="F766" s="196">
        <v>3415.2559999999994</v>
      </c>
      <c r="G766" s="213">
        <v>-0.1030193148607399</v>
      </c>
      <c r="H766" s="194">
        <v>760</v>
      </c>
      <c r="I766" s="212">
        <v>10</v>
      </c>
      <c r="J766" s="211" t="s">
        <v>510</v>
      </c>
      <c r="K766" s="183"/>
      <c r="P766" s="172"/>
      <c r="Q766" s="172"/>
      <c r="R766" s="172"/>
      <c r="S766" s="172"/>
    </row>
    <row r="767" spans="2:19" s="182" customFormat="1" x14ac:dyDescent="0.2">
      <c r="B767" s="214">
        <v>9600</v>
      </c>
      <c r="C767" s="197" t="s">
        <v>388</v>
      </c>
      <c r="D767" s="189">
        <v>33</v>
      </c>
      <c r="E767" s="189" t="s">
        <v>27</v>
      </c>
      <c r="F767" s="196">
        <v>3046.2850000000008</v>
      </c>
      <c r="G767" s="213">
        <v>-0.10280049655664049</v>
      </c>
      <c r="H767" s="194">
        <v>761</v>
      </c>
      <c r="I767" s="212">
        <v>10</v>
      </c>
      <c r="J767" s="211" t="s">
        <v>387</v>
      </c>
      <c r="K767" s="183"/>
      <c r="P767" s="172"/>
      <c r="Q767" s="172"/>
      <c r="R767" s="172"/>
      <c r="S767" s="172"/>
    </row>
    <row r="768" spans="2:19" s="182" customFormat="1" x14ac:dyDescent="0.2">
      <c r="B768" s="214">
        <v>6800</v>
      </c>
      <c r="C768" s="197" t="s">
        <v>323</v>
      </c>
      <c r="D768" s="189">
        <v>24</v>
      </c>
      <c r="E768" s="189" t="s">
        <v>86</v>
      </c>
      <c r="F768" s="196">
        <v>4313.2610000000022</v>
      </c>
      <c r="G768" s="213">
        <v>-9.9337216088325575E-2</v>
      </c>
      <c r="H768" s="194">
        <v>762</v>
      </c>
      <c r="I768" s="212">
        <v>10</v>
      </c>
      <c r="J768" s="211" t="s">
        <v>322</v>
      </c>
      <c r="K768" s="183"/>
      <c r="P768" s="172"/>
      <c r="Q768" s="172"/>
      <c r="R768" s="172"/>
      <c r="S768" s="172"/>
    </row>
    <row r="769" spans="2:19" s="182" customFormat="1" x14ac:dyDescent="0.2">
      <c r="B769" s="214">
        <v>7400</v>
      </c>
      <c r="C769" s="197" t="s">
        <v>195</v>
      </c>
      <c r="D769" s="189">
        <v>241</v>
      </c>
      <c r="E769" s="189" t="s">
        <v>550</v>
      </c>
      <c r="F769" s="196">
        <v>4829.5730000000003</v>
      </c>
      <c r="G769" s="213">
        <v>-9.849953789152259E-2</v>
      </c>
      <c r="H769" s="194">
        <v>763</v>
      </c>
      <c r="I769" s="212">
        <v>10</v>
      </c>
      <c r="J769" s="211" t="s">
        <v>194</v>
      </c>
      <c r="K769" s="183"/>
      <c r="P769" s="172"/>
      <c r="Q769" s="172"/>
      <c r="R769" s="172"/>
      <c r="S769" s="172"/>
    </row>
    <row r="770" spans="2:19" s="182" customFormat="1" x14ac:dyDescent="0.2">
      <c r="B770" s="214">
        <v>7900</v>
      </c>
      <c r="C770" s="197" t="s">
        <v>92</v>
      </c>
      <c r="D770" s="189">
        <v>311</v>
      </c>
      <c r="E770" s="189" t="s">
        <v>338</v>
      </c>
      <c r="F770" s="196">
        <v>5261.5809999999983</v>
      </c>
      <c r="G770" s="213">
        <v>-9.221532090172882E-2</v>
      </c>
      <c r="H770" s="194">
        <v>764</v>
      </c>
      <c r="I770" s="212">
        <v>10</v>
      </c>
      <c r="J770" s="211" t="s">
        <v>91</v>
      </c>
      <c r="K770" s="183"/>
      <c r="P770" s="172"/>
      <c r="Q770" s="172"/>
      <c r="R770" s="172"/>
      <c r="S770" s="172"/>
    </row>
    <row r="771" spans="2:19" s="182" customFormat="1" x14ac:dyDescent="0.2">
      <c r="B771" s="214">
        <v>6200</v>
      </c>
      <c r="C771" s="197" t="s">
        <v>482</v>
      </c>
      <c r="D771" s="189">
        <v>322</v>
      </c>
      <c r="E771" s="189" t="s">
        <v>367</v>
      </c>
      <c r="F771" s="196">
        <v>5280.0990000000002</v>
      </c>
      <c r="G771" s="213">
        <v>-9.0230979365779493E-2</v>
      </c>
      <c r="H771" s="194">
        <v>765</v>
      </c>
      <c r="I771" s="212">
        <v>10</v>
      </c>
      <c r="J771" s="211" t="s">
        <v>481</v>
      </c>
      <c r="K771" s="183"/>
      <c r="P771" s="172"/>
      <c r="Q771" s="172"/>
      <c r="R771" s="172"/>
      <c r="S771" s="172"/>
    </row>
    <row r="772" spans="2:19" s="182" customFormat="1" x14ac:dyDescent="0.2">
      <c r="B772" s="238">
        <v>70</v>
      </c>
      <c r="C772" s="237" t="s">
        <v>308</v>
      </c>
      <c r="D772" s="189">
        <v>413</v>
      </c>
      <c r="E772" s="236" t="s">
        <v>147</v>
      </c>
      <c r="F772" s="235">
        <v>2849.6360000000009</v>
      </c>
      <c r="G772" s="234">
        <v>-8.6266154199968414E-2</v>
      </c>
      <c r="H772" s="233">
        <v>766</v>
      </c>
      <c r="I772" s="232">
        <v>10</v>
      </c>
      <c r="J772" s="231" t="s">
        <v>307</v>
      </c>
      <c r="K772" s="183"/>
      <c r="P772" s="172"/>
      <c r="Q772" s="172"/>
      <c r="R772" s="172"/>
      <c r="S772" s="172"/>
    </row>
    <row r="773" spans="2:19" s="182" customFormat="1" x14ac:dyDescent="0.2">
      <c r="B773" s="214">
        <v>6200</v>
      </c>
      <c r="C773" s="197" t="s">
        <v>482</v>
      </c>
      <c r="D773" s="189">
        <v>212</v>
      </c>
      <c r="E773" s="189" t="s">
        <v>144</v>
      </c>
      <c r="F773" s="196">
        <v>4434.5980000000018</v>
      </c>
      <c r="G773" s="213">
        <v>-8.5882601337627887E-2</v>
      </c>
      <c r="H773" s="194">
        <v>767</v>
      </c>
      <c r="I773" s="212">
        <v>10</v>
      </c>
      <c r="J773" s="211" t="s">
        <v>481</v>
      </c>
      <c r="K773" s="183"/>
      <c r="P773" s="172"/>
      <c r="Q773" s="172"/>
      <c r="R773" s="172"/>
      <c r="S773" s="172"/>
    </row>
    <row r="774" spans="2:19" s="182" customFormat="1" x14ac:dyDescent="0.2">
      <c r="B774" s="214">
        <v>8300</v>
      </c>
      <c r="C774" s="197" t="s">
        <v>227</v>
      </c>
      <c r="D774" s="189">
        <v>126</v>
      </c>
      <c r="E774" s="189" t="s">
        <v>549</v>
      </c>
      <c r="F774" s="196">
        <v>5186.6069999999954</v>
      </c>
      <c r="G774" s="213">
        <v>-8.3280865971487539E-2</v>
      </c>
      <c r="H774" s="194">
        <v>768</v>
      </c>
      <c r="I774" s="212">
        <v>10</v>
      </c>
      <c r="J774" s="211" t="s">
        <v>226</v>
      </c>
      <c r="K774" s="183"/>
      <c r="P774" s="172"/>
      <c r="Q774" s="172"/>
      <c r="R774" s="172"/>
      <c r="S774" s="172"/>
    </row>
    <row r="775" spans="2:19" s="182" customFormat="1" x14ac:dyDescent="0.2">
      <c r="B775" s="214">
        <v>1031</v>
      </c>
      <c r="C775" s="197" t="s">
        <v>548</v>
      </c>
      <c r="D775" s="189">
        <v>5</v>
      </c>
      <c r="E775" s="189" t="s">
        <v>99</v>
      </c>
      <c r="F775" s="196">
        <v>3061.6569999999997</v>
      </c>
      <c r="G775" s="213">
        <v>-8.3159044532958748E-2</v>
      </c>
      <c r="H775" s="194">
        <v>769</v>
      </c>
      <c r="I775" s="212">
        <v>10</v>
      </c>
      <c r="J775" s="211" t="s">
        <v>547</v>
      </c>
      <c r="K775" s="183"/>
      <c r="P775" s="172"/>
      <c r="Q775" s="172"/>
      <c r="R775" s="172"/>
      <c r="S775" s="172"/>
    </row>
    <row r="776" spans="2:19" s="182" customFormat="1" x14ac:dyDescent="0.2">
      <c r="B776" s="238">
        <v>70</v>
      </c>
      <c r="C776" s="237" t="s">
        <v>308</v>
      </c>
      <c r="D776" s="189">
        <v>343</v>
      </c>
      <c r="E776" s="236" t="s">
        <v>330</v>
      </c>
      <c r="F776" s="235">
        <v>3571.2549999999997</v>
      </c>
      <c r="G776" s="234">
        <v>-8.2060342363489872E-2</v>
      </c>
      <c r="H776" s="233">
        <v>770</v>
      </c>
      <c r="I776" s="232">
        <v>10</v>
      </c>
      <c r="J776" s="231" t="s">
        <v>307</v>
      </c>
      <c r="K776" s="183"/>
      <c r="P776" s="172"/>
      <c r="Q776" s="172"/>
      <c r="R776" s="172"/>
      <c r="S776" s="172"/>
    </row>
    <row r="777" spans="2:19" s="182" customFormat="1" x14ac:dyDescent="0.2">
      <c r="B777" s="214">
        <v>7000</v>
      </c>
      <c r="C777" s="197" t="s">
        <v>405</v>
      </c>
      <c r="D777" s="189">
        <v>51</v>
      </c>
      <c r="E777" s="189" t="s">
        <v>239</v>
      </c>
      <c r="F777" s="196">
        <v>3559.7460000000019</v>
      </c>
      <c r="G777" s="213">
        <v>-8.1519519541021476E-2</v>
      </c>
      <c r="H777" s="194">
        <v>771</v>
      </c>
      <c r="I777" s="212">
        <v>10</v>
      </c>
      <c r="J777" s="211" t="s">
        <v>404</v>
      </c>
      <c r="K777" s="183"/>
      <c r="P777" s="172"/>
      <c r="Q777" s="172"/>
      <c r="R777" s="172"/>
      <c r="S777" s="172"/>
    </row>
    <row r="778" spans="2:19" s="182" customFormat="1" x14ac:dyDescent="0.2">
      <c r="B778" s="214">
        <v>7700</v>
      </c>
      <c r="C778" s="197" t="s">
        <v>431</v>
      </c>
      <c r="D778" s="189">
        <v>23</v>
      </c>
      <c r="E778" s="189" t="s">
        <v>136</v>
      </c>
      <c r="F778" s="196">
        <v>5530.8409999999976</v>
      </c>
      <c r="G778" s="213">
        <v>-7.711271098730002E-2</v>
      </c>
      <c r="H778" s="194">
        <v>772</v>
      </c>
      <c r="I778" s="212">
        <v>10</v>
      </c>
      <c r="J778" s="211" t="s">
        <v>430</v>
      </c>
      <c r="K778" s="183"/>
      <c r="P778" s="172"/>
      <c r="Q778" s="172"/>
      <c r="R778" s="172"/>
      <c r="S778" s="172"/>
    </row>
    <row r="779" spans="2:19" s="182" customFormat="1" x14ac:dyDescent="0.2">
      <c r="B779" s="214">
        <v>8700</v>
      </c>
      <c r="C779" s="197" t="s">
        <v>90</v>
      </c>
      <c r="D779" s="189">
        <v>23</v>
      </c>
      <c r="E779" s="189" t="s">
        <v>136</v>
      </c>
      <c r="F779" s="196">
        <v>2867.7850000000012</v>
      </c>
      <c r="G779" s="213">
        <v>-7.6913497833488623E-2</v>
      </c>
      <c r="H779" s="194">
        <v>773</v>
      </c>
      <c r="I779" s="212">
        <v>10</v>
      </c>
      <c r="J779" s="211" t="s">
        <v>88</v>
      </c>
      <c r="K779" s="183"/>
      <c r="P779" s="172"/>
      <c r="Q779" s="172"/>
      <c r="R779" s="172"/>
      <c r="S779" s="172"/>
    </row>
    <row r="780" spans="2:19" s="182" customFormat="1" x14ac:dyDescent="0.2">
      <c r="B780" s="214">
        <v>5000</v>
      </c>
      <c r="C780" s="197" t="s">
        <v>25</v>
      </c>
      <c r="D780" s="189">
        <v>926</v>
      </c>
      <c r="E780" s="189" t="s">
        <v>546</v>
      </c>
      <c r="F780" s="196">
        <v>3147.9090000000006</v>
      </c>
      <c r="G780" s="213">
        <v>-7.640123207843158E-2</v>
      </c>
      <c r="H780" s="194">
        <v>774</v>
      </c>
      <c r="I780" s="212">
        <v>10</v>
      </c>
      <c r="J780" s="211" t="s">
        <v>23</v>
      </c>
      <c r="K780" s="183"/>
      <c r="P780" s="172"/>
      <c r="Q780" s="172"/>
      <c r="R780" s="172"/>
      <c r="S780" s="172"/>
    </row>
    <row r="781" spans="2:19" s="182" customFormat="1" x14ac:dyDescent="0.2">
      <c r="B781" s="214">
        <v>4000</v>
      </c>
      <c r="C781" s="197" t="s">
        <v>22</v>
      </c>
      <c r="D781" s="189">
        <v>112</v>
      </c>
      <c r="E781" s="189" t="s">
        <v>213</v>
      </c>
      <c r="F781" s="196">
        <v>3604.3029999999999</v>
      </c>
      <c r="G781" s="213">
        <v>-7.5456286535275433E-2</v>
      </c>
      <c r="H781" s="194">
        <v>775</v>
      </c>
      <c r="I781" s="212">
        <v>10</v>
      </c>
      <c r="J781" s="211" t="s">
        <v>20</v>
      </c>
      <c r="K781" s="183"/>
      <c r="P781" s="172"/>
      <c r="Q781" s="172"/>
      <c r="R781" s="172"/>
      <c r="S781" s="172"/>
    </row>
    <row r="782" spans="2:19" s="182" customFormat="1" x14ac:dyDescent="0.2">
      <c r="B782" s="214">
        <v>2100</v>
      </c>
      <c r="C782" s="197" t="s">
        <v>545</v>
      </c>
      <c r="D782" s="189">
        <v>5</v>
      </c>
      <c r="E782" s="189" t="s">
        <v>544</v>
      </c>
      <c r="F782" s="196">
        <v>6302.1819999999989</v>
      </c>
      <c r="G782" s="213">
        <v>-7.5274093881040061E-2</v>
      </c>
      <c r="H782" s="194">
        <v>776</v>
      </c>
      <c r="I782" s="212">
        <v>10</v>
      </c>
      <c r="J782" s="211" t="s">
        <v>543</v>
      </c>
      <c r="K782" s="183"/>
      <c r="P782" s="172"/>
      <c r="Q782" s="172"/>
      <c r="R782" s="172"/>
      <c r="S782" s="172"/>
    </row>
    <row r="783" spans="2:19" s="182" customFormat="1" x14ac:dyDescent="0.2">
      <c r="B783" s="214">
        <v>4000</v>
      </c>
      <c r="C783" s="197" t="s">
        <v>22</v>
      </c>
      <c r="D783" s="189">
        <v>611</v>
      </c>
      <c r="E783" s="189" t="s">
        <v>251</v>
      </c>
      <c r="F783" s="196">
        <v>4748.761000000005</v>
      </c>
      <c r="G783" s="213">
        <v>-6.9519347135984941E-2</v>
      </c>
      <c r="H783" s="194">
        <v>777</v>
      </c>
      <c r="I783" s="212">
        <v>10</v>
      </c>
      <c r="J783" s="211" t="s">
        <v>20</v>
      </c>
      <c r="K783" s="183"/>
      <c r="P783" s="172"/>
      <c r="Q783" s="172"/>
      <c r="R783" s="172"/>
      <c r="S783" s="172"/>
    </row>
    <row r="784" spans="2:19" s="182" customFormat="1" x14ac:dyDescent="0.2">
      <c r="B784" s="214">
        <v>3616</v>
      </c>
      <c r="C784" s="197" t="s">
        <v>416</v>
      </c>
      <c r="D784" s="189">
        <v>8</v>
      </c>
      <c r="E784" s="189" t="s">
        <v>55</v>
      </c>
      <c r="F784" s="196">
        <v>5724.1749999999993</v>
      </c>
      <c r="G784" s="213">
        <v>-6.5128902464080485E-2</v>
      </c>
      <c r="H784" s="194">
        <v>778</v>
      </c>
      <c r="I784" s="212">
        <v>10</v>
      </c>
      <c r="J784" s="211" t="s">
        <v>415</v>
      </c>
      <c r="K784" s="183"/>
      <c r="P784" s="172"/>
      <c r="Q784" s="172"/>
      <c r="R784" s="172"/>
      <c r="S784" s="172"/>
    </row>
    <row r="785" spans="2:19" s="182" customFormat="1" x14ac:dyDescent="0.2">
      <c r="B785" s="214">
        <v>7900</v>
      </c>
      <c r="C785" s="197" t="s">
        <v>92</v>
      </c>
      <c r="D785" s="189">
        <v>432</v>
      </c>
      <c r="E785" s="189" t="s">
        <v>542</v>
      </c>
      <c r="F785" s="196">
        <v>3694.4810000000002</v>
      </c>
      <c r="G785" s="213">
        <v>-6.4531225065988726E-2</v>
      </c>
      <c r="H785" s="194">
        <v>779</v>
      </c>
      <c r="I785" s="212">
        <v>10</v>
      </c>
      <c r="J785" s="211" t="s">
        <v>91</v>
      </c>
      <c r="K785" s="183"/>
      <c r="P785" s="172"/>
      <c r="Q785" s="172"/>
      <c r="R785" s="172"/>
      <c r="S785" s="172"/>
    </row>
    <row r="786" spans="2:19" s="182" customFormat="1" x14ac:dyDescent="0.2">
      <c r="B786" s="214">
        <v>240</v>
      </c>
      <c r="C786" s="197" t="s">
        <v>243</v>
      </c>
      <c r="D786" s="189">
        <v>3</v>
      </c>
      <c r="E786" s="189" t="s">
        <v>541</v>
      </c>
      <c r="F786" s="196">
        <v>3110.5379999999986</v>
      </c>
      <c r="G786" s="213">
        <v>-6.3724954822850274E-2</v>
      </c>
      <c r="H786" s="194">
        <v>780</v>
      </c>
      <c r="I786" s="212">
        <v>10</v>
      </c>
      <c r="J786" s="211" t="s">
        <v>242</v>
      </c>
      <c r="K786" s="183"/>
      <c r="P786" s="172"/>
      <c r="Q786" s="172"/>
      <c r="R786" s="172"/>
      <c r="S786" s="172"/>
    </row>
    <row r="787" spans="2:19" s="182" customFormat="1" x14ac:dyDescent="0.2">
      <c r="B787" s="214">
        <v>7900</v>
      </c>
      <c r="C787" s="197" t="s">
        <v>92</v>
      </c>
      <c r="D787" s="189">
        <v>515</v>
      </c>
      <c r="E787" s="189" t="s">
        <v>540</v>
      </c>
      <c r="F787" s="196">
        <v>3367.2840000000006</v>
      </c>
      <c r="G787" s="213">
        <v>-5.9705962194834032E-2</v>
      </c>
      <c r="H787" s="194">
        <v>781</v>
      </c>
      <c r="I787" s="212">
        <v>10</v>
      </c>
      <c r="J787" s="211" t="s">
        <v>91</v>
      </c>
      <c r="K787" s="183"/>
      <c r="P787" s="172"/>
      <c r="Q787" s="172"/>
      <c r="R787" s="172"/>
      <c r="S787" s="172"/>
    </row>
    <row r="788" spans="2:19" s="182" customFormat="1" x14ac:dyDescent="0.2">
      <c r="B788" s="214">
        <v>1066</v>
      </c>
      <c r="C788" s="197" t="s">
        <v>539</v>
      </c>
      <c r="D788" s="189">
        <v>1</v>
      </c>
      <c r="E788" s="189" t="s">
        <v>18</v>
      </c>
      <c r="F788" s="196">
        <v>6582.0249999999987</v>
      </c>
      <c r="G788" s="213">
        <v>-5.9028406219795937E-2</v>
      </c>
      <c r="H788" s="194">
        <v>782</v>
      </c>
      <c r="I788" s="212">
        <v>10</v>
      </c>
      <c r="J788" s="211" t="s">
        <v>538</v>
      </c>
      <c r="K788" s="183"/>
      <c r="P788" s="172"/>
      <c r="Q788" s="172"/>
      <c r="R788" s="172"/>
      <c r="S788" s="172"/>
    </row>
    <row r="789" spans="2:19" s="182" customFormat="1" x14ac:dyDescent="0.2">
      <c r="B789" s="214">
        <v>7800</v>
      </c>
      <c r="C789" s="197" t="s">
        <v>275</v>
      </c>
      <c r="D789" s="189">
        <v>10</v>
      </c>
      <c r="E789" s="189" t="s">
        <v>258</v>
      </c>
      <c r="F789" s="196">
        <v>2587.1480000000006</v>
      </c>
      <c r="G789" s="213">
        <v>-5.8639501669720318E-2</v>
      </c>
      <c r="H789" s="194">
        <v>783</v>
      </c>
      <c r="I789" s="212">
        <v>10</v>
      </c>
      <c r="J789" s="211" t="s">
        <v>273</v>
      </c>
      <c r="K789" s="183"/>
      <c r="P789" s="172"/>
      <c r="Q789" s="172"/>
      <c r="R789" s="172"/>
      <c r="S789" s="172"/>
    </row>
    <row r="790" spans="2:19" s="182" customFormat="1" x14ac:dyDescent="0.2">
      <c r="B790" s="214">
        <v>6200</v>
      </c>
      <c r="C790" s="197" t="s">
        <v>482</v>
      </c>
      <c r="D790" s="189">
        <v>316</v>
      </c>
      <c r="E790" s="189" t="s">
        <v>408</v>
      </c>
      <c r="F790" s="196">
        <v>2347.2600000000002</v>
      </c>
      <c r="G790" s="213">
        <v>-5.7749095003857991E-2</v>
      </c>
      <c r="H790" s="194">
        <v>784</v>
      </c>
      <c r="I790" s="212">
        <v>10</v>
      </c>
      <c r="J790" s="211" t="s">
        <v>481</v>
      </c>
      <c r="K790" s="183"/>
      <c r="P790" s="172"/>
      <c r="Q790" s="172"/>
      <c r="R790" s="172"/>
      <c r="S790" s="172"/>
    </row>
    <row r="791" spans="2:19" s="182" customFormat="1" x14ac:dyDescent="0.2">
      <c r="B791" s="214">
        <v>8200</v>
      </c>
      <c r="C791" s="197" t="s">
        <v>287</v>
      </c>
      <c r="D791" s="189">
        <v>23</v>
      </c>
      <c r="E791" s="189" t="s">
        <v>136</v>
      </c>
      <c r="F791" s="196">
        <v>2160.873</v>
      </c>
      <c r="G791" s="213">
        <v>-5.7122837741803031E-2</v>
      </c>
      <c r="H791" s="194">
        <v>785</v>
      </c>
      <c r="I791" s="212">
        <v>10</v>
      </c>
      <c r="J791" s="211" t="s">
        <v>286</v>
      </c>
      <c r="K791" s="183"/>
      <c r="P791" s="172"/>
      <c r="Q791" s="172"/>
      <c r="R791" s="172"/>
      <c r="S791" s="172"/>
    </row>
    <row r="792" spans="2:19" s="182" customFormat="1" x14ac:dyDescent="0.2">
      <c r="B792" s="214">
        <v>487</v>
      </c>
      <c r="C792" s="197" t="s">
        <v>537</v>
      </c>
      <c r="D792" s="189">
        <v>1</v>
      </c>
      <c r="E792" s="189" t="s">
        <v>18</v>
      </c>
      <c r="F792" s="196">
        <v>2872.1340000000005</v>
      </c>
      <c r="G792" s="213">
        <v>-5.663729575005421E-2</v>
      </c>
      <c r="H792" s="194">
        <v>786</v>
      </c>
      <c r="I792" s="212">
        <v>10</v>
      </c>
      <c r="J792" s="211" t="s">
        <v>536</v>
      </c>
      <c r="K792" s="183"/>
      <c r="P792" s="172"/>
      <c r="Q792" s="172"/>
      <c r="R792" s="172"/>
      <c r="S792" s="172"/>
    </row>
    <row r="793" spans="2:19" s="182" customFormat="1" x14ac:dyDescent="0.2">
      <c r="B793" s="214">
        <v>7900</v>
      </c>
      <c r="C793" s="197" t="s">
        <v>92</v>
      </c>
      <c r="D793" s="189">
        <v>413</v>
      </c>
      <c r="E793" s="189" t="s">
        <v>147</v>
      </c>
      <c r="F793" s="196">
        <v>2040.3139999999994</v>
      </c>
      <c r="G793" s="213">
        <v>-5.6382517032285993E-2</v>
      </c>
      <c r="H793" s="194">
        <v>787</v>
      </c>
      <c r="I793" s="212">
        <v>10</v>
      </c>
      <c r="J793" s="211" t="s">
        <v>91</v>
      </c>
      <c r="K793" s="183"/>
      <c r="P793" s="172"/>
      <c r="Q793" s="172"/>
      <c r="R793" s="172"/>
      <c r="S793" s="172"/>
    </row>
    <row r="794" spans="2:19" s="182" customFormat="1" x14ac:dyDescent="0.2">
      <c r="B794" s="214">
        <v>6600</v>
      </c>
      <c r="C794" s="197" t="s">
        <v>298</v>
      </c>
      <c r="D794" s="189">
        <v>625</v>
      </c>
      <c r="E794" s="189" t="s">
        <v>535</v>
      </c>
      <c r="F794" s="196">
        <v>3576.41</v>
      </c>
      <c r="G794" s="213">
        <v>-5.6074294570906631E-2</v>
      </c>
      <c r="H794" s="194">
        <v>788</v>
      </c>
      <c r="I794" s="212">
        <v>10</v>
      </c>
      <c r="J794" s="211" t="s">
        <v>296</v>
      </c>
      <c r="K794" s="183"/>
      <c r="P794" s="172"/>
      <c r="Q794" s="172"/>
      <c r="R794" s="172"/>
      <c r="S794" s="172"/>
    </row>
    <row r="795" spans="2:19" s="182" customFormat="1" x14ac:dyDescent="0.2">
      <c r="B795" s="214">
        <v>4000</v>
      </c>
      <c r="C795" s="197" t="s">
        <v>22</v>
      </c>
      <c r="D795" s="189">
        <v>424</v>
      </c>
      <c r="E795" s="189" t="s">
        <v>108</v>
      </c>
      <c r="F795" s="196">
        <v>4005.237000000001</v>
      </c>
      <c r="G795" s="213">
        <v>-5.5390923507205342E-2</v>
      </c>
      <c r="H795" s="194">
        <v>789</v>
      </c>
      <c r="I795" s="212">
        <v>10</v>
      </c>
      <c r="J795" s="211" t="s">
        <v>20</v>
      </c>
      <c r="K795" s="183"/>
      <c r="P795" s="172"/>
      <c r="Q795" s="172"/>
      <c r="R795" s="172"/>
      <c r="S795" s="172"/>
    </row>
    <row r="796" spans="2:19" s="182" customFormat="1" x14ac:dyDescent="0.2">
      <c r="B796" s="214">
        <v>3000</v>
      </c>
      <c r="C796" s="197" t="s">
        <v>39</v>
      </c>
      <c r="D796" s="189">
        <v>523</v>
      </c>
      <c r="E796" s="189" t="s">
        <v>441</v>
      </c>
      <c r="F796" s="196">
        <v>2722.2179999999994</v>
      </c>
      <c r="G796" s="213">
        <v>-4.9584811028864126E-2</v>
      </c>
      <c r="H796" s="194">
        <v>790</v>
      </c>
      <c r="I796" s="212">
        <v>10</v>
      </c>
      <c r="J796" s="211" t="s">
        <v>37</v>
      </c>
      <c r="K796" s="183"/>
      <c r="P796" s="172"/>
      <c r="Q796" s="172"/>
      <c r="R796" s="172"/>
      <c r="S796" s="172"/>
    </row>
    <row r="797" spans="2:19" s="182" customFormat="1" x14ac:dyDescent="0.2">
      <c r="B797" s="214">
        <v>4000</v>
      </c>
      <c r="C797" s="197" t="s">
        <v>22</v>
      </c>
      <c r="D797" s="189">
        <v>122</v>
      </c>
      <c r="E797" s="189" t="s">
        <v>69</v>
      </c>
      <c r="F797" s="196">
        <v>4810.0789999999997</v>
      </c>
      <c r="G797" s="213">
        <v>-4.8461097543657988E-2</v>
      </c>
      <c r="H797" s="194">
        <v>791</v>
      </c>
      <c r="I797" s="212">
        <v>10</v>
      </c>
      <c r="J797" s="211" t="s">
        <v>20</v>
      </c>
      <c r="K797" s="183"/>
      <c r="P797" s="172"/>
      <c r="Q797" s="172"/>
      <c r="R797" s="172"/>
      <c r="S797" s="172"/>
    </row>
    <row r="798" spans="2:19" s="182" customFormat="1" x14ac:dyDescent="0.2">
      <c r="B798" s="214">
        <v>9400</v>
      </c>
      <c r="C798" s="197" t="s">
        <v>113</v>
      </c>
      <c r="D798" s="189">
        <v>5</v>
      </c>
      <c r="E798" s="189" t="s">
        <v>99</v>
      </c>
      <c r="F798" s="196">
        <v>3487.8559999999993</v>
      </c>
      <c r="G798" s="213">
        <v>-4.722774223276336E-2</v>
      </c>
      <c r="H798" s="194">
        <v>792</v>
      </c>
      <c r="I798" s="212">
        <v>10</v>
      </c>
      <c r="J798" s="211" t="s">
        <v>112</v>
      </c>
      <c r="K798" s="183"/>
      <c r="P798" s="172"/>
      <c r="Q798" s="172"/>
      <c r="R798" s="172"/>
      <c r="S798" s="172"/>
    </row>
    <row r="799" spans="2:19" s="182" customFormat="1" x14ac:dyDescent="0.2">
      <c r="B799" s="214">
        <v>9100</v>
      </c>
      <c r="C799" s="197" t="s">
        <v>337</v>
      </c>
      <c r="D799" s="189">
        <v>24</v>
      </c>
      <c r="E799" s="189" t="s">
        <v>86</v>
      </c>
      <c r="F799" s="196">
        <v>3462.1059999999998</v>
      </c>
      <c r="G799" s="213">
        <v>-4.6150254658022014E-2</v>
      </c>
      <c r="H799" s="194">
        <v>793</v>
      </c>
      <c r="I799" s="212">
        <v>10</v>
      </c>
      <c r="J799" s="211" t="s">
        <v>336</v>
      </c>
      <c r="K799" s="183"/>
      <c r="P799" s="172"/>
      <c r="Q799" s="172"/>
      <c r="R799" s="172"/>
      <c r="S799" s="172"/>
    </row>
    <row r="800" spans="2:19" s="182" customFormat="1" x14ac:dyDescent="0.2">
      <c r="B800" s="238">
        <v>2610</v>
      </c>
      <c r="C800" s="237" t="s">
        <v>464</v>
      </c>
      <c r="D800" s="189">
        <v>36</v>
      </c>
      <c r="E800" s="236" t="s">
        <v>198</v>
      </c>
      <c r="F800" s="235">
        <v>4031.5860000000021</v>
      </c>
      <c r="G800" s="234">
        <v>-3.9415713588619512E-2</v>
      </c>
      <c r="H800" s="233">
        <v>794</v>
      </c>
      <c r="I800" s="232">
        <v>10</v>
      </c>
      <c r="J800" s="231" t="s">
        <v>463</v>
      </c>
      <c r="K800" s="183"/>
      <c r="P800" s="172"/>
      <c r="Q800" s="172"/>
      <c r="R800" s="172"/>
      <c r="S800" s="172"/>
    </row>
    <row r="801" spans="2:19" s="182" customFormat="1" x14ac:dyDescent="0.2">
      <c r="B801" s="238">
        <v>9000</v>
      </c>
      <c r="C801" s="237" t="s">
        <v>155</v>
      </c>
      <c r="D801" s="189">
        <v>631</v>
      </c>
      <c r="E801" s="236" t="s">
        <v>534</v>
      </c>
      <c r="F801" s="235">
        <v>4242.6759999999986</v>
      </c>
      <c r="G801" s="234">
        <v>-3.8952592098339983E-2</v>
      </c>
      <c r="H801" s="233">
        <v>795</v>
      </c>
      <c r="I801" s="232">
        <v>10</v>
      </c>
      <c r="J801" s="231" t="s">
        <v>153</v>
      </c>
      <c r="K801" s="183"/>
      <c r="P801" s="172"/>
      <c r="Q801" s="172"/>
      <c r="R801" s="172"/>
      <c r="S801" s="172"/>
    </row>
    <row r="802" spans="2:19" s="182" customFormat="1" x14ac:dyDescent="0.2">
      <c r="B802" s="238">
        <v>70</v>
      </c>
      <c r="C802" s="237" t="s">
        <v>308</v>
      </c>
      <c r="D802" s="189">
        <v>233</v>
      </c>
      <c r="E802" s="236" t="s">
        <v>234</v>
      </c>
      <c r="F802" s="235">
        <v>4079.3380000000011</v>
      </c>
      <c r="G802" s="234">
        <v>-3.5851307116531575E-2</v>
      </c>
      <c r="H802" s="233">
        <v>796</v>
      </c>
      <c r="I802" s="232">
        <v>10</v>
      </c>
      <c r="J802" s="231" t="s">
        <v>307</v>
      </c>
      <c r="K802" s="183"/>
      <c r="P802" s="172"/>
      <c r="Q802" s="172"/>
      <c r="R802" s="172"/>
      <c r="S802" s="172"/>
    </row>
    <row r="803" spans="2:19" s="182" customFormat="1" x14ac:dyDescent="0.2">
      <c r="B803" s="214">
        <v>8500</v>
      </c>
      <c r="C803" s="197" t="s">
        <v>511</v>
      </c>
      <c r="D803" s="189">
        <v>31</v>
      </c>
      <c r="E803" s="189" t="s">
        <v>40</v>
      </c>
      <c r="F803" s="196">
        <v>3398.226000000001</v>
      </c>
      <c r="G803" s="213">
        <v>-3.4861291611912933E-2</v>
      </c>
      <c r="H803" s="194">
        <v>797</v>
      </c>
      <c r="I803" s="212">
        <v>10</v>
      </c>
      <c r="J803" s="211" t="s">
        <v>510</v>
      </c>
      <c r="K803" s="183"/>
      <c r="P803" s="172"/>
      <c r="Q803" s="172"/>
      <c r="R803" s="172"/>
      <c r="S803" s="172"/>
    </row>
    <row r="804" spans="2:19" s="182" customFormat="1" x14ac:dyDescent="0.2">
      <c r="B804" s="214">
        <v>6200</v>
      </c>
      <c r="C804" s="197" t="s">
        <v>482</v>
      </c>
      <c r="D804" s="189">
        <v>114</v>
      </c>
      <c r="E804" s="189" t="s">
        <v>106</v>
      </c>
      <c r="F804" s="196">
        <v>3167.2840000000001</v>
      </c>
      <c r="G804" s="213">
        <v>-3.2537966677751703E-2</v>
      </c>
      <c r="H804" s="194">
        <v>798</v>
      </c>
      <c r="I804" s="212">
        <v>10</v>
      </c>
      <c r="J804" s="211" t="s">
        <v>481</v>
      </c>
      <c r="K804" s="183"/>
      <c r="P804" s="172"/>
      <c r="Q804" s="172"/>
      <c r="R804" s="172"/>
      <c r="S804" s="172"/>
    </row>
    <row r="805" spans="2:19" s="182" customFormat="1" x14ac:dyDescent="0.2">
      <c r="B805" s="214">
        <v>6600</v>
      </c>
      <c r="C805" s="197" t="s">
        <v>298</v>
      </c>
      <c r="D805" s="189">
        <v>224</v>
      </c>
      <c r="E805" s="189" t="s">
        <v>533</v>
      </c>
      <c r="F805" s="196">
        <v>3175.366</v>
      </c>
      <c r="G805" s="213">
        <v>-3.1857557088019912E-2</v>
      </c>
      <c r="H805" s="194">
        <v>799</v>
      </c>
      <c r="I805" s="212">
        <v>10</v>
      </c>
      <c r="J805" s="211" t="s">
        <v>296</v>
      </c>
      <c r="K805" s="183"/>
      <c r="P805" s="172"/>
      <c r="Q805" s="172"/>
      <c r="R805" s="172"/>
      <c r="S805" s="172"/>
    </row>
    <row r="806" spans="2:19" s="182" customFormat="1" x14ac:dyDescent="0.2">
      <c r="B806" s="214">
        <v>4000</v>
      </c>
      <c r="C806" s="197" t="s">
        <v>22</v>
      </c>
      <c r="D806" s="189">
        <v>622</v>
      </c>
      <c r="E806" s="189" t="s">
        <v>532</v>
      </c>
      <c r="F806" s="196">
        <v>2847.4059999999981</v>
      </c>
      <c r="G806" s="213">
        <v>-3.1556298986945348E-2</v>
      </c>
      <c r="H806" s="194">
        <v>800</v>
      </c>
      <c r="I806" s="212">
        <v>10</v>
      </c>
      <c r="J806" s="211" t="s">
        <v>20</v>
      </c>
      <c r="K806" s="183"/>
      <c r="P806" s="172"/>
      <c r="Q806" s="172"/>
      <c r="R806" s="172"/>
      <c r="S806" s="172"/>
    </row>
    <row r="807" spans="2:19" s="182" customFormat="1" x14ac:dyDescent="0.2">
      <c r="B807" s="214">
        <v>4000</v>
      </c>
      <c r="C807" s="197" t="s">
        <v>22</v>
      </c>
      <c r="D807" s="189">
        <v>423</v>
      </c>
      <c r="E807" s="189" t="s">
        <v>68</v>
      </c>
      <c r="F807" s="196">
        <v>5278.2530000000015</v>
      </c>
      <c r="G807" s="213">
        <v>-2.9067666596132091E-2</v>
      </c>
      <c r="H807" s="194">
        <v>801</v>
      </c>
      <c r="I807" s="212">
        <v>10</v>
      </c>
      <c r="J807" s="211" t="s">
        <v>20</v>
      </c>
      <c r="K807" s="183"/>
      <c r="P807" s="172"/>
      <c r="Q807" s="172"/>
      <c r="R807" s="172"/>
      <c r="S807" s="172"/>
    </row>
    <row r="808" spans="2:19" s="182" customFormat="1" x14ac:dyDescent="0.2">
      <c r="B808" s="214">
        <v>3000</v>
      </c>
      <c r="C808" s="197" t="s">
        <v>39</v>
      </c>
      <c r="D808" s="189">
        <v>122</v>
      </c>
      <c r="E808" s="189" t="s">
        <v>69</v>
      </c>
      <c r="F808" s="196">
        <v>3188.6359999999995</v>
      </c>
      <c r="G808" s="213">
        <v>-2.904875571331347E-2</v>
      </c>
      <c r="H808" s="194">
        <v>802</v>
      </c>
      <c r="I808" s="212">
        <v>10</v>
      </c>
      <c r="J808" s="211" t="s">
        <v>37</v>
      </c>
      <c r="K808" s="183"/>
      <c r="P808" s="172"/>
      <c r="Q808" s="172"/>
      <c r="R808" s="172"/>
      <c r="S808" s="172"/>
    </row>
    <row r="809" spans="2:19" s="182" customFormat="1" x14ac:dyDescent="0.2">
      <c r="B809" s="214">
        <v>7400</v>
      </c>
      <c r="C809" s="197" t="s">
        <v>195</v>
      </c>
      <c r="D809" s="189">
        <v>352</v>
      </c>
      <c r="E809" s="189" t="s">
        <v>531</v>
      </c>
      <c r="F809" s="196">
        <v>7228.3630000000012</v>
      </c>
      <c r="G809" s="213">
        <v>-2.8761299446778483E-2</v>
      </c>
      <c r="H809" s="194">
        <v>803</v>
      </c>
      <c r="I809" s="212">
        <v>10</v>
      </c>
      <c r="J809" s="211" t="s">
        <v>194</v>
      </c>
      <c r="K809" s="183"/>
      <c r="P809" s="172"/>
      <c r="Q809" s="172"/>
      <c r="R809" s="172"/>
      <c r="S809" s="172"/>
    </row>
    <row r="810" spans="2:19" s="182" customFormat="1" x14ac:dyDescent="0.2">
      <c r="B810" s="214">
        <v>3608</v>
      </c>
      <c r="C810" s="197" t="s">
        <v>530</v>
      </c>
      <c r="D810" s="189">
        <v>1</v>
      </c>
      <c r="E810" s="189" t="s">
        <v>18</v>
      </c>
      <c r="F810" s="196">
        <v>1169.7120000000002</v>
      </c>
      <c r="G810" s="213">
        <v>-2.6012710056960205E-2</v>
      </c>
      <c r="H810" s="194">
        <v>804</v>
      </c>
      <c r="I810" s="212">
        <v>10</v>
      </c>
      <c r="J810" s="211" t="s">
        <v>529</v>
      </c>
      <c r="K810" s="183"/>
      <c r="P810" s="172"/>
      <c r="Q810" s="172"/>
      <c r="R810" s="172"/>
      <c r="S810" s="172"/>
    </row>
    <row r="811" spans="2:19" s="182" customFormat="1" x14ac:dyDescent="0.2">
      <c r="B811" s="238">
        <v>70</v>
      </c>
      <c r="C811" s="237" t="s">
        <v>308</v>
      </c>
      <c r="D811" s="189">
        <v>425</v>
      </c>
      <c r="E811" s="236" t="s">
        <v>407</v>
      </c>
      <c r="F811" s="235">
        <v>5435.14</v>
      </c>
      <c r="G811" s="234">
        <v>-2.3632029800290309E-2</v>
      </c>
      <c r="H811" s="233">
        <v>805</v>
      </c>
      <c r="I811" s="232">
        <v>10</v>
      </c>
      <c r="J811" s="231" t="s">
        <v>307</v>
      </c>
      <c r="K811" s="183"/>
      <c r="P811" s="172"/>
      <c r="Q811" s="172"/>
      <c r="R811" s="172"/>
      <c r="S811" s="172"/>
    </row>
    <row r="812" spans="2:19" s="182" customFormat="1" x14ac:dyDescent="0.2">
      <c r="B812" s="214">
        <v>5000</v>
      </c>
      <c r="C812" s="197" t="s">
        <v>25</v>
      </c>
      <c r="D812" s="189">
        <v>942</v>
      </c>
      <c r="E812" s="189" t="s">
        <v>528</v>
      </c>
      <c r="F812" s="196">
        <v>5141.7120000000014</v>
      </c>
      <c r="G812" s="213">
        <v>-2.2013036290573967E-2</v>
      </c>
      <c r="H812" s="194">
        <v>806</v>
      </c>
      <c r="I812" s="212">
        <v>10</v>
      </c>
      <c r="J812" s="211" t="s">
        <v>23</v>
      </c>
      <c r="K812" s="183"/>
      <c r="P812" s="172"/>
      <c r="Q812" s="172"/>
      <c r="R812" s="172"/>
      <c r="S812" s="172"/>
    </row>
    <row r="813" spans="2:19" s="182" customFormat="1" x14ac:dyDescent="0.2">
      <c r="B813" s="214">
        <v>1061</v>
      </c>
      <c r="C813" s="197" t="s">
        <v>418</v>
      </c>
      <c r="D813" s="189">
        <v>31</v>
      </c>
      <c r="E813" s="189" t="s">
        <v>40</v>
      </c>
      <c r="F813" s="196">
        <v>2864.5969999999998</v>
      </c>
      <c r="G813" s="213">
        <v>-2.0407445530275872E-2</v>
      </c>
      <c r="H813" s="194">
        <v>807</v>
      </c>
      <c r="I813" s="212">
        <v>10</v>
      </c>
      <c r="J813" s="211" t="s">
        <v>417</v>
      </c>
      <c r="K813" s="183"/>
      <c r="P813" s="172"/>
      <c r="Q813" s="172"/>
      <c r="R813" s="172"/>
      <c r="S813" s="172"/>
    </row>
    <row r="814" spans="2:19" s="182" customFormat="1" x14ac:dyDescent="0.2">
      <c r="B814" s="214">
        <v>3000</v>
      </c>
      <c r="C814" s="197" t="s">
        <v>39</v>
      </c>
      <c r="D814" s="189">
        <v>125</v>
      </c>
      <c r="E814" s="189" t="s">
        <v>161</v>
      </c>
      <c r="F814" s="196">
        <v>3552.07</v>
      </c>
      <c r="G814" s="213">
        <v>-1.8800161866572865E-2</v>
      </c>
      <c r="H814" s="194">
        <v>808</v>
      </c>
      <c r="I814" s="212">
        <v>10</v>
      </c>
      <c r="J814" s="211" t="s">
        <v>37</v>
      </c>
      <c r="K814" s="183"/>
      <c r="P814" s="172"/>
      <c r="Q814" s="172"/>
      <c r="R814" s="172"/>
      <c r="S814" s="172"/>
    </row>
    <row r="815" spans="2:19" s="182" customFormat="1" x14ac:dyDescent="0.2">
      <c r="B815" s="214">
        <v>3000</v>
      </c>
      <c r="C815" s="197" t="s">
        <v>39</v>
      </c>
      <c r="D815" s="189">
        <v>1355</v>
      </c>
      <c r="E815" s="189" t="s">
        <v>527</v>
      </c>
      <c r="F815" s="196">
        <v>2643.6810000000014</v>
      </c>
      <c r="G815" s="213">
        <v>-1.5204524947838182E-2</v>
      </c>
      <c r="H815" s="194">
        <v>809</v>
      </c>
      <c r="I815" s="212">
        <v>10</v>
      </c>
      <c r="J815" s="211" t="s">
        <v>37</v>
      </c>
      <c r="K815" s="183"/>
      <c r="P815" s="172"/>
      <c r="Q815" s="172"/>
      <c r="R815" s="172"/>
      <c r="S815" s="172"/>
    </row>
    <row r="816" spans="2:19" s="182" customFormat="1" x14ac:dyDescent="0.2">
      <c r="B816" s="214">
        <v>6200</v>
      </c>
      <c r="C816" s="197" t="s">
        <v>482</v>
      </c>
      <c r="D816" s="189">
        <v>213</v>
      </c>
      <c r="E816" s="189" t="s">
        <v>526</v>
      </c>
      <c r="F816" s="196">
        <v>3750.2520000000009</v>
      </c>
      <c r="G816" s="213">
        <v>-1.4001379889658319E-2</v>
      </c>
      <c r="H816" s="194">
        <v>810</v>
      </c>
      <c r="I816" s="212">
        <v>10</v>
      </c>
      <c r="J816" s="211" t="s">
        <v>481</v>
      </c>
      <c r="K816" s="183"/>
      <c r="P816" s="172"/>
      <c r="Q816" s="172"/>
      <c r="R816" s="172"/>
      <c r="S816" s="172"/>
    </row>
    <row r="817" spans="2:19" s="182" customFormat="1" x14ac:dyDescent="0.2">
      <c r="B817" s="238">
        <v>9000</v>
      </c>
      <c r="C817" s="237" t="s">
        <v>155</v>
      </c>
      <c r="D817" s="189">
        <v>413</v>
      </c>
      <c r="E817" s="236" t="s">
        <v>147</v>
      </c>
      <c r="F817" s="235">
        <v>7185.5440000000017</v>
      </c>
      <c r="G817" s="234">
        <v>-1.3754513820280586E-2</v>
      </c>
      <c r="H817" s="233">
        <v>811</v>
      </c>
      <c r="I817" s="232">
        <v>10</v>
      </c>
      <c r="J817" s="231" t="s">
        <v>153</v>
      </c>
      <c r="K817" s="183"/>
      <c r="P817" s="172"/>
      <c r="Q817" s="172"/>
      <c r="R817" s="172"/>
      <c r="S817" s="172"/>
    </row>
    <row r="818" spans="2:19" s="182" customFormat="1" x14ac:dyDescent="0.2">
      <c r="B818" s="214">
        <v>6200</v>
      </c>
      <c r="C818" s="197" t="s">
        <v>482</v>
      </c>
      <c r="D818" s="189">
        <v>315</v>
      </c>
      <c r="E818" s="189" t="s">
        <v>163</v>
      </c>
      <c r="F818" s="196">
        <v>3517.0429999999997</v>
      </c>
      <c r="G818" s="213">
        <v>-1.2139462020537626E-2</v>
      </c>
      <c r="H818" s="194">
        <v>812</v>
      </c>
      <c r="I818" s="212">
        <v>10</v>
      </c>
      <c r="J818" s="211" t="s">
        <v>481</v>
      </c>
      <c r="K818" s="183"/>
      <c r="P818" s="172"/>
      <c r="Q818" s="172"/>
      <c r="R818" s="172"/>
      <c r="S818" s="172"/>
    </row>
    <row r="819" spans="2:19" s="182" customFormat="1" x14ac:dyDescent="0.2">
      <c r="B819" s="214">
        <v>6600</v>
      </c>
      <c r="C819" s="197" t="s">
        <v>298</v>
      </c>
      <c r="D819" s="189">
        <v>314</v>
      </c>
      <c r="E819" s="189" t="s">
        <v>190</v>
      </c>
      <c r="F819" s="196">
        <v>2943.0989999999993</v>
      </c>
      <c r="G819" s="213">
        <v>-1.0682500726912571E-2</v>
      </c>
      <c r="H819" s="194">
        <v>813</v>
      </c>
      <c r="I819" s="212">
        <v>10</v>
      </c>
      <c r="J819" s="211" t="s">
        <v>296</v>
      </c>
      <c r="K819" s="183"/>
      <c r="P819" s="172"/>
      <c r="Q819" s="172"/>
      <c r="R819" s="172"/>
      <c r="S819" s="172"/>
    </row>
    <row r="820" spans="2:19" s="182" customFormat="1" x14ac:dyDescent="0.2">
      <c r="B820" s="214">
        <v>8400</v>
      </c>
      <c r="C820" s="197" t="s">
        <v>146</v>
      </c>
      <c r="D820" s="189">
        <v>321</v>
      </c>
      <c r="E820" s="189" t="s">
        <v>385</v>
      </c>
      <c r="F820" s="196">
        <v>4348.0830000000005</v>
      </c>
      <c r="G820" s="213">
        <v>-1.0235999716998892E-2</v>
      </c>
      <c r="H820" s="194">
        <v>814</v>
      </c>
      <c r="I820" s="212">
        <v>10</v>
      </c>
      <c r="J820" s="211" t="s">
        <v>145</v>
      </c>
      <c r="K820" s="183"/>
      <c r="P820" s="172"/>
      <c r="Q820" s="172"/>
      <c r="R820" s="172"/>
      <c r="S820" s="172"/>
    </row>
    <row r="821" spans="2:19" s="182" customFormat="1" x14ac:dyDescent="0.2">
      <c r="B821" s="214">
        <v>8300</v>
      </c>
      <c r="C821" s="197" t="s">
        <v>227</v>
      </c>
      <c r="D821" s="189">
        <v>123</v>
      </c>
      <c r="E821" s="189" t="s">
        <v>85</v>
      </c>
      <c r="F821" s="196">
        <v>3021.375</v>
      </c>
      <c r="G821" s="213">
        <v>-1.0040364493825712E-2</v>
      </c>
      <c r="H821" s="194">
        <v>815</v>
      </c>
      <c r="I821" s="212">
        <v>10</v>
      </c>
      <c r="J821" s="211" t="s">
        <v>226</v>
      </c>
      <c r="K821" s="183"/>
      <c r="P821" s="172"/>
      <c r="Q821" s="172"/>
      <c r="R821" s="172"/>
      <c r="S821" s="172"/>
    </row>
    <row r="822" spans="2:19" s="182" customFormat="1" x14ac:dyDescent="0.2">
      <c r="B822" s="214">
        <v>3000</v>
      </c>
      <c r="C822" s="197" t="s">
        <v>39</v>
      </c>
      <c r="D822" s="189">
        <v>121</v>
      </c>
      <c r="E822" s="189" t="s">
        <v>97</v>
      </c>
      <c r="F822" s="196">
        <v>4137.8660000000009</v>
      </c>
      <c r="G822" s="213">
        <v>-8.8225005007630704E-3</v>
      </c>
      <c r="H822" s="194">
        <v>816</v>
      </c>
      <c r="I822" s="212">
        <v>10</v>
      </c>
      <c r="J822" s="211" t="s">
        <v>37</v>
      </c>
      <c r="K822" s="183"/>
      <c r="P822" s="172"/>
      <c r="Q822" s="172"/>
      <c r="R822" s="172"/>
      <c r="S822" s="172"/>
    </row>
    <row r="823" spans="2:19" s="182" customFormat="1" x14ac:dyDescent="0.2">
      <c r="B823" s="214">
        <v>7400</v>
      </c>
      <c r="C823" s="197" t="s">
        <v>195</v>
      </c>
      <c r="D823" s="189">
        <v>331</v>
      </c>
      <c r="E823" s="189" t="s">
        <v>434</v>
      </c>
      <c r="F823" s="196">
        <v>2490.4880000000012</v>
      </c>
      <c r="G823" s="213">
        <v>-7.5418231711362983E-3</v>
      </c>
      <c r="H823" s="194">
        <v>817</v>
      </c>
      <c r="I823" s="212">
        <v>10</v>
      </c>
      <c r="J823" s="211" t="s">
        <v>194</v>
      </c>
      <c r="K823" s="183"/>
      <c r="P823" s="172"/>
      <c r="Q823" s="172"/>
      <c r="R823" s="172"/>
      <c r="S823" s="172"/>
    </row>
    <row r="824" spans="2:19" s="182" customFormat="1" x14ac:dyDescent="0.2">
      <c r="B824" s="214">
        <v>3000</v>
      </c>
      <c r="C824" s="197" t="s">
        <v>39</v>
      </c>
      <c r="D824" s="189">
        <v>1641</v>
      </c>
      <c r="E824" s="189" t="s">
        <v>525</v>
      </c>
      <c r="F824" s="196">
        <v>3726.5470000000009</v>
      </c>
      <c r="G824" s="213">
        <v>-7.0390913486717728E-3</v>
      </c>
      <c r="H824" s="194">
        <v>818</v>
      </c>
      <c r="I824" s="212">
        <v>10</v>
      </c>
      <c r="J824" s="211" t="s">
        <v>37</v>
      </c>
      <c r="K824" s="183"/>
      <c r="P824" s="172"/>
      <c r="Q824" s="172"/>
      <c r="R824" s="172"/>
      <c r="S824" s="172"/>
    </row>
    <row r="825" spans="2:19" s="182" customFormat="1" x14ac:dyDescent="0.2">
      <c r="B825" s="238">
        <v>7100</v>
      </c>
      <c r="C825" s="237" t="s">
        <v>335</v>
      </c>
      <c r="D825" s="189">
        <v>215</v>
      </c>
      <c r="E825" s="236" t="s">
        <v>292</v>
      </c>
      <c r="F825" s="235">
        <v>3313.2929999999997</v>
      </c>
      <c r="G825" s="234">
        <v>-6.4014948895730738E-3</v>
      </c>
      <c r="H825" s="233">
        <v>819</v>
      </c>
      <c r="I825" s="232">
        <v>10</v>
      </c>
      <c r="J825" s="231" t="s">
        <v>334</v>
      </c>
      <c r="K825" s="183"/>
      <c r="P825" s="172"/>
      <c r="Q825" s="172"/>
      <c r="R825" s="172"/>
      <c r="S825" s="172"/>
    </row>
    <row r="826" spans="2:19" s="182" customFormat="1" x14ac:dyDescent="0.2">
      <c r="B826" s="214">
        <v>8500</v>
      </c>
      <c r="C826" s="197" t="s">
        <v>511</v>
      </c>
      <c r="D826" s="189">
        <v>23</v>
      </c>
      <c r="E826" s="189" t="s">
        <v>136</v>
      </c>
      <c r="F826" s="196">
        <v>2234.4539999999993</v>
      </c>
      <c r="G826" s="213">
        <v>-2.8077775746189471E-3</v>
      </c>
      <c r="H826" s="194">
        <v>820</v>
      </c>
      <c r="I826" s="212">
        <v>10</v>
      </c>
      <c r="J826" s="211" t="s">
        <v>510</v>
      </c>
      <c r="K826" s="183"/>
      <c r="P826" s="172"/>
      <c r="Q826" s="172"/>
      <c r="R826" s="172"/>
      <c r="S826" s="172"/>
    </row>
    <row r="827" spans="2:19" s="182" customFormat="1" x14ac:dyDescent="0.2">
      <c r="B827" s="214">
        <v>812</v>
      </c>
      <c r="C827" s="197" t="s">
        <v>524</v>
      </c>
      <c r="D827" s="189">
        <v>1</v>
      </c>
      <c r="E827" s="189" t="s">
        <v>18</v>
      </c>
      <c r="F827" s="196">
        <v>5839.6140000000005</v>
      </c>
      <c r="G827" s="213">
        <v>-2.2617800526912968E-3</v>
      </c>
      <c r="H827" s="194">
        <v>821</v>
      </c>
      <c r="I827" s="212">
        <v>10</v>
      </c>
      <c r="J827" s="211" t="s">
        <v>523</v>
      </c>
      <c r="K827" s="183"/>
      <c r="P827" s="172"/>
      <c r="Q827" s="172"/>
      <c r="R827" s="172"/>
      <c r="S827" s="172"/>
    </row>
    <row r="828" spans="2:19" s="182" customFormat="1" x14ac:dyDescent="0.2">
      <c r="B828" s="214">
        <v>1063</v>
      </c>
      <c r="C828" s="197" t="s">
        <v>451</v>
      </c>
      <c r="D828" s="189">
        <v>4</v>
      </c>
      <c r="E828" s="189" t="s">
        <v>168</v>
      </c>
      <c r="F828" s="196">
        <v>4697.2569999999987</v>
      </c>
      <c r="G828" s="213">
        <v>4.1244433983502003E-4</v>
      </c>
      <c r="H828" s="194">
        <v>822</v>
      </c>
      <c r="I828" s="212">
        <v>10</v>
      </c>
      <c r="J828" s="211" t="s">
        <v>450</v>
      </c>
      <c r="K828" s="183"/>
      <c r="P828" s="172"/>
      <c r="Q828" s="172"/>
      <c r="R828" s="172"/>
      <c r="S828" s="172"/>
    </row>
    <row r="829" spans="2:19" s="182" customFormat="1" x14ac:dyDescent="0.2">
      <c r="B829" s="214">
        <v>7900</v>
      </c>
      <c r="C829" s="197" t="s">
        <v>92</v>
      </c>
      <c r="D829" s="189">
        <v>512</v>
      </c>
      <c r="E829" s="189" t="s">
        <v>354</v>
      </c>
      <c r="F829" s="196">
        <v>4039.6029999999996</v>
      </c>
      <c r="G829" s="213">
        <v>9.4494489530257565E-4</v>
      </c>
      <c r="H829" s="194">
        <v>823</v>
      </c>
      <c r="I829" s="212">
        <v>10</v>
      </c>
      <c r="J829" s="211" t="s">
        <v>91</v>
      </c>
      <c r="K829" s="183"/>
      <c r="P829" s="172"/>
      <c r="Q829" s="172"/>
      <c r="R829" s="172"/>
      <c r="S829" s="172"/>
    </row>
    <row r="830" spans="2:19" s="182" customFormat="1" x14ac:dyDescent="0.2">
      <c r="B830" s="238">
        <v>9000</v>
      </c>
      <c r="C830" s="237" t="s">
        <v>155</v>
      </c>
      <c r="D830" s="189">
        <v>214</v>
      </c>
      <c r="E830" s="236" t="s">
        <v>74</v>
      </c>
      <c r="F830" s="235">
        <v>5051.132999999998</v>
      </c>
      <c r="G830" s="234">
        <v>1.958879734747088E-3</v>
      </c>
      <c r="H830" s="233">
        <v>824</v>
      </c>
      <c r="I830" s="232">
        <v>10</v>
      </c>
      <c r="J830" s="231" t="s">
        <v>153</v>
      </c>
      <c r="K830" s="183"/>
      <c r="P830" s="172"/>
      <c r="Q830" s="172"/>
      <c r="R830" s="172"/>
      <c r="S830" s="172"/>
    </row>
    <row r="831" spans="2:19" s="182" customFormat="1" x14ac:dyDescent="0.2">
      <c r="B831" s="214">
        <v>166</v>
      </c>
      <c r="C831" s="197" t="s">
        <v>380</v>
      </c>
      <c r="D831" s="189">
        <v>3</v>
      </c>
      <c r="E831" s="189" t="s">
        <v>87</v>
      </c>
      <c r="F831" s="196">
        <v>5131.9450000000033</v>
      </c>
      <c r="G831" s="213">
        <v>2.0901652239859497E-3</v>
      </c>
      <c r="H831" s="194">
        <v>825</v>
      </c>
      <c r="I831" s="212">
        <v>10</v>
      </c>
      <c r="J831" s="211" t="s">
        <v>379</v>
      </c>
      <c r="K831" s="183"/>
      <c r="P831" s="172"/>
      <c r="Q831" s="172"/>
      <c r="R831" s="172"/>
      <c r="S831" s="172"/>
    </row>
    <row r="832" spans="2:19" s="182" customFormat="1" x14ac:dyDescent="0.2">
      <c r="B832" s="214">
        <v>7800</v>
      </c>
      <c r="C832" s="197" t="s">
        <v>275</v>
      </c>
      <c r="D832" s="189">
        <v>8</v>
      </c>
      <c r="E832" s="189" t="s">
        <v>55</v>
      </c>
      <c r="F832" s="196">
        <v>4380.6129999999966</v>
      </c>
      <c r="G832" s="213">
        <v>2.1457688824823365E-3</v>
      </c>
      <c r="H832" s="194">
        <v>826</v>
      </c>
      <c r="I832" s="212">
        <v>10</v>
      </c>
      <c r="J832" s="211" t="s">
        <v>273</v>
      </c>
      <c r="K832" s="183"/>
      <c r="P832" s="172"/>
      <c r="Q832" s="172"/>
      <c r="R832" s="172"/>
      <c r="S832" s="172"/>
    </row>
    <row r="833" spans="2:19" s="182" customFormat="1" x14ac:dyDescent="0.2">
      <c r="B833" s="214">
        <v>6200</v>
      </c>
      <c r="C833" s="197" t="s">
        <v>482</v>
      </c>
      <c r="D833" s="189">
        <v>111</v>
      </c>
      <c r="E833" s="189" t="s">
        <v>522</v>
      </c>
      <c r="F833" s="196">
        <v>4426.5910000000003</v>
      </c>
      <c r="G833" s="213">
        <v>3.981356026647659E-3</v>
      </c>
      <c r="H833" s="194">
        <v>827</v>
      </c>
      <c r="I833" s="212">
        <v>10</v>
      </c>
      <c r="J833" s="211" t="s">
        <v>481</v>
      </c>
      <c r="K833" s="183"/>
      <c r="P833" s="172"/>
      <c r="Q833" s="172"/>
      <c r="R833" s="172"/>
      <c r="S833" s="172"/>
    </row>
    <row r="834" spans="2:19" s="182" customFormat="1" x14ac:dyDescent="0.2">
      <c r="B834" s="214">
        <v>6600</v>
      </c>
      <c r="C834" s="197" t="s">
        <v>298</v>
      </c>
      <c r="D834" s="189">
        <v>611</v>
      </c>
      <c r="E834" s="189" t="s">
        <v>250</v>
      </c>
      <c r="F834" s="196">
        <v>4392.8430000000026</v>
      </c>
      <c r="G834" s="213">
        <v>5.5512886794214216E-3</v>
      </c>
      <c r="H834" s="194">
        <v>828</v>
      </c>
      <c r="I834" s="212">
        <v>10</v>
      </c>
      <c r="J834" s="211" t="s">
        <v>296</v>
      </c>
      <c r="K834" s="183"/>
      <c r="P834" s="172"/>
      <c r="Q834" s="172"/>
      <c r="R834" s="172"/>
      <c r="S834" s="172"/>
    </row>
    <row r="835" spans="2:19" s="182" customFormat="1" x14ac:dyDescent="0.2">
      <c r="B835" s="214">
        <v>6500</v>
      </c>
      <c r="C835" s="197" t="s">
        <v>277</v>
      </c>
      <c r="D835" s="189">
        <v>12</v>
      </c>
      <c r="E835" s="189" t="s">
        <v>121</v>
      </c>
      <c r="F835" s="196">
        <v>4214.4210000000003</v>
      </c>
      <c r="G835" s="213">
        <v>6.6858439822134515E-3</v>
      </c>
      <c r="H835" s="194">
        <v>829</v>
      </c>
      <c r="I835" s="212">
        <v>10</v>
      </c>
      <c r="J835" s="211" t="s">
        <v>276</v>
      </c>
      <c r="K835" s="183"/>
      <c r="P835" s="172"/>
      <c r="Q835" s="172"/>
      <c r="R835" s="172"/>
      <c r="S835" s="172"/>
    </row>
    <row r="836" spans="2:19" s="182" customFormat="1" x14ac:dyDescent="0.2">
      <c r="B836" s="214">
        <v>5000</v>
      </c>
      <c r="C836" s="197" t="s">
        <v>25</v>
      </c>
      <c r="D836" s="189">
        <v>943</v>
      </c>
      <c r="E836" s="189" t="s">
        <v>521</v>
      </c>
      <c r="F836" s="196">
        <v>2630.3890000000001</v>
      </c>
      <c r="G836" s="213">
        <v>8.0189508033469067E-3</v>
      </c>
      <c r="H836" s="194">
        <v>830</v>
      </c>
      <c r="I836" s="212">
        <v>10</v>
      </c>
      <c r="J836" s="211" t="s">
        <v>23</v>
      </c>
      <c r="K836" s="183"/>
      <c r="P836" s="172"/>
      <c r="Q836" s="172"/>
      <c r="R836" s="172"/>
      <c r="S836" s="172"/>
    </row>
    <row r="837" spans="2:19" s="182" customFormat="1" x14ac:dyDescent="0.2">
      <c r="B837" s="214">
        <v>2200</v>
      </c>
      <c r="C837" s="197" t="s">
        <v>520</v>
      </c>
      <c r="D837" s="189">
        <v>9</v>
      </c>
      <c r="E837" s="189" t="s">
        <v>329</v>
      </c>
      <c r="F837" s="196">
        <v>4432.2709999999997</v>
      </c>
      <c r="G837" s="213">
        <v>8.0208828731489646E-3</v>
      </c>
      <c r="H837" s="194">
        <v>831</v>
      </c>
      <c r="I837" s="212">
        <v>10</v>
      </c>
      <c r="J837" s="211" t="s">
        <v>519</v>
      </c>
      <c r="K837" s="183"/>
      <c r="P837" s="172"/>
      <c r="Q837" s="172"/>
      <c r="R837" s="172"/>
      <c r="S837" s="172"/>
    </row>
    <row r="838" spans="2:19" s="182" customFormat="1" x14ac:dyDescent="0.2">
      <c r="B838" s="214">
        <v>1061</v>
      </c>
      <c r="C838" s="197" t="s">
        <v>418</v>
      </c>
      <c r="D838" s="189">
        <v>12</v>
      </c>
      <c r="E838" s="189" t="s">
        <v>121</v>
      </c>
      <c r="F838" s="196">
        <v>2690.2709999999997</v>
      </c>
      <c r="G838" s="213">
        <v>8.7500560430964214E-3</v>
      </c>
      <c r="H838" s="194">
        <v>832</v>
      </c>
      <c r="I838" s="212">
        <v>10</v>
      </c>
      <c r="J838" s="211" t="s">
        <v>417</v>
      </c>
      <c r="K838" s="183"/>
      <c r="P838" s="172"/>
      <c r="Q838" s="172"/>
      <c r="R838" s="172"/>
      <c r="S838" s="172"/>
    </row>
    <row r="839" spans="2:19" s="182" customFormat="1" x14ac:dyDescent="0.2">
      <c r="B839" s="214">
        <v>8200</v>
      </c>
      <c r="C839" s="197" t="s">
        <v>287</v>
      </c>
      <c r="D839" s="189">
        <v>22</v>
      </c>
      <c r="E839" s="189" t="s">
        <v>50</v>
      </c>
      <c r="F839" s="196">
        <v>5099.174</v>
      </c>
      <c r="G839" s="213">
        <v>8.8173615774513863E-3</v>
      </c>
      <c r="H839" s="194">
        <v>833</v>
      </c>
      <c r="I839" s="212">
        <v>10</v>
      </c>
      <c r="J839" s="211" t="s">
        <v>286</v>
      </c>
      <c r="K839" s="183"/>
      <c r="P839" s="172"/>
      <c r="Q839" s="172"/>
      <c r="R839" s="172"/>
      <c r="S839" s="172"/>
    </row>
    <row r="840" spans="2:19" s="182" customFormat="1" x14ac:dyDescent="0.2">
      <c r="B840" s="214">
        <v>3000</v>
      </c>
      <c r="C840" s="197" t="s">
        <v>39</v>
      </c>
      <c r="D840" s="189">
        <v>433</v>
      </c>
      <c r="E840" s="189" t="s">
        <v>123</v>
      </c>
      <c r="F840" s="196">
        <v>2102.8879999999995</v>
      </c>
      <c r="G840" s="213">
        <v>9.1380591395181909E-3</v>
      </c>
      <c r="H840" s="194">
        <v>834</v>
      </c>
      <c r="I840" s="212">
        <v>10</v>
      </c>
      <c r="J840" s="211" t="s">
        <v>37</v>
      </c>
      <c r="K840" s="183"/>
      <c r="P840" s="172"/>
      <c r="Q840" s="172"/>
      <c r="R840" s="172"/>
      <c r="S840" s="172"/>
    </row>
    <row r="841" spans="2:19" s="182" customFormat="1" x14ac:dyDescent="0.2">
      <c r="B841" s="214">
        <v>8600</v>
      </c>
      <c r="C841" s="197" t="s">
        <v>43</v>
      </c>
      <c r="D841" s="189">
        <v>322</v>
      </c>
      <c r="E841" s="189" t="s">
        <v>367</v>
      </c>
      <c r="F841" s="196">
        <v>2656.8620000000001</v>
      </c>
      <c r="G841" s="213">
        <v>1.1670833111237613E-2</v>
      </c>
      <c r="H841" s="194">
        <v>835</v>
      </c>
      <c r="I841" s="212">
        <v>10</v>
      </c>
      <c r="J841" s="211" t="s">
        <v>41</v>
      </c>
      <c r="K841" s="183"/>
      <c r="P841" s="172"/>
      <c r="Q841" s="172"/>
      <c r="R841" s="172"/>
      <c r="S841" s="172"/>
    </row>
    <row r="842" spans="2:19" s="182" customFormat="1" x14ac:dyDescent="0.2">
      <c r="B842" s="238">
        <v>3574</v>
      </c>
      <c r="C842" s="237" t="s">
        <v>518</v>
      </c>
      <c r="D842" s="189">
        <v>1</v>
      </c>
      <c r="E842" s="236" t="s">
        <v>18</v>
      </c>
      <c r="F842" s="235">
        <v>4214.1949999999979</v>
      </c>
      <c r="G842" s="234">
        <v>1.3923350330801979E-2</v>
      </c>
      <c r="H842" s="233">
        <v>836</v>
      </c>
      <c r="I842" s="232">
        <v>10</v>
      </c>
      <c r="J842" s="231" t="s">
        <v>517</v>
      </c>
      <c r="K842" s="183"/>
      <c r="P842" s="172"/>
      <c r="Q842" s="172"/>
      <c r="R842" s="172"/>
      <c r="S842" s="172"/>
    </row>
    <row r="843" spans="2:19" s="182" customFormat="1" x14ac:dyDescent="0.2">
      <c r="B843" s="238">
        <v>9000</v>
      </c>
      <c r="C843" s="237" t="s">
        <v>155</v>
      </c>
      <c r="D843" s="189">
        <v>213</v>
      </c>
      <c r="E843" s="236" t="s">
        <v>135</v>
      </c>
      <c r="F843" s="235">
        <v>2509.645</v>
      </c>
      <c r="G843" s="234">
        <v>1.5038653725483502E-2</v>
      </c>
      <c r="H843" s="233">
        <v>837</v>
      </c>
      <c r="I843" s="232">
        <v>10</v>
      </c>
      <c r="J843" s="231" t="s">
        <v>153</v>
      </c>
      <c r="K843" s="183"/>
      <c r="P843" s="172"/>
      <c r="Q843" s="172"/>
      <c r="R843" s="172"/>
      <c r="S843" s="172"/>
    </row>
    <row r="844" spans="2:19" s="182" customFormat="1" x14ac:dyDescent="0.2">
      <c r="B844" s="214">
        <v>4000</v>
      </c>
      <c r="C844" s="197" t="s">
        <v>22</v>
      </c>
      <c r="D844" s="189">
        <v>422</v>
      </c>
      <c r="E844" s="189" t="s">
        <v>150</v>
      </c>
      <c r="F844" s="196">
        <v>4289.5450000000001</v>
      </c>
      <c r="G844" s="213">
        <v>1.8270070338551835E-2</v>
      </c>
      <c r="H844" s="194">
        <v>838</v>
      </c>
      <c r="I844" s="212">
        <v>10</v>
      </c>
      <c r="J844" s="211" t="s">
        <v>20</v>
      </c>
      <c r="K844" s="183"/>
      <c r="P844" s="172"/>
      <c r="Q844" s="172"/>
      <c r="R844" s="172"/>
      <c r="S844" s="172"/>
    </row>
    <row r="845" spans="2:19" s="182" customFormat="1" x14ac:dyDescent="0.2">
      <c r="B845" s="214">
        <v>5000</v>
      </c>
      <c r="C845" s="197" t="s">
        <v>25</v>
      </c>
      <c r="D845" s="189">
        <v>731</v>
      </c>
      <c r="E845" s="189" t="s">
        <v>516</v>
      </c>
      <c r="F845" s="196">
        <v>2609.1109999999999</v>
      </c>
      <c r="G845" s="213">
        <v>1.8325768656369923E-2</v>
      </c>
      <c r="H845" s="194">
        <v>839</v>
      </c>
      <c r="I845" s="212">
        <v>10</v>
      </c>
      <c r="J845" s="211" t="s">
        <v>23</v>
      </c>
      <c r="K845" s="183"/>
      <c r="P845" s="172"/>
      <c r="Q845" s="172"/>
      <c r="R845" s="172"/>
      <c r="S845" s="172"/>
    </row>
    <row r="846" spans="2:19" s="182" customFormat="1" x14ac:dyDescent="0.2">
      <c r="B846" s="214">
        <v>6800</v>
      </c>
      <c r="C846" s="197" t="s">
        <v>323</v>
      </c>
      <c r="D846" s="189">
        <v>21</v>
      </c>
      <c r="E846" s="189" t="s">
        <v>64</v>
      </c>
      <c r="F846" s="196">
        <v>5817.9790000000003</v>
      </c>
      <c r="G846" s="213">
        <v>1.8773062807933737E-2</v>
      </c>
      <c r="H846" s="194">
        <v>840</v>
      </c>
      <c r="I846" s="212">
        <v>10</v>
      </c>
      <c r="J846" s="211" t="s">
        <v>322</v>
      </c>
      <c r="K846" s="183"/>
      <c r="P846" s="172"/>
      <c r="Q846" s="172"/>
      <c r="R846" s="172"/>
      <c r="S846" s="172"/>
    </row>
    <row r="847" spans="2:19" s="182" customFormat="1" x14ac:dyDescent="0.2">
      <c r="B847" s="214">
        <v>6200</v>
      </c>
      <c r="C847" s="197" t="s">
        <v>482</v>
      </c>
      <c r="D847" s="189">
        <v>512</v>
      </c>
      <c r="E847" s="189" t="s">
        <v>177</v>
      </c>
      <c r="F847" s="196">
        <v>3074.2410000000009</v>
      </c>
      <c r="G847" s="213">
        <v>2.006202188702105E-2</v>
      </c>
      <c r="H847" s="194">
        <v>841</v>
      </c>
      <c r="I847" s="212">
        <v>10</v>
      </c>
      <c r="J847" s="211" t="s">
        <v>481</v>
      </c>
      <c r="K847" s="183"/>
      <c r="P847" s="172"/>
      <c r="Q847" s="172"/>
      <c r="R847" s="172"/>
      <c r="S847" s="172"/>
    </row>
    <row r="848" spans="2:19" s="182" customFormat="1" x14ac:dyDescent="0.2">
      <c r="B848" s="214">
        <v>3000</v>
      </c>
      <c r="C848" s="197" t="s">
        <v>39</v>
      </c>
      <c r="D848" s="189">
        <v>1354</v>
      </c>
      <c r="E848" s="189" t="s">
        <v>515</v>
      </c>
      <c r="F848" s="196">
        <v>2629.2489999999989</v>
      </c>
      <c r="G848" s="213">
        <v>2.054500551545544E-2</v>
      </c>
      <c r="H848" s="194">
        <v>842</v>
      </c>
      <c r="I848" s="212">
        <v>10</v>
      </c>
      <c r="J848" s="211" t="s">
        <v>37</v>
      </c>
      <c r="K848" s="183"/>
      <c r="P848" s="172"/>
      <c r="Q848" s="172"/>
      <c r="R848" s="172"/>
      <c r="S848" s="172"/>
    </row>
    <row r="849" spans="2:19" s="182" customFormat="1" x14ac:dyDescent="0.2">
      <c r="B849" s="230">
        <v>7400</v>
      </c>
      <c r="C849" s="229" t="s">
        <v>195</v>
      </c>
      <c r="D849" s="228">
        <v>342</v>
      </c>
      <c r="E849" s="228" t="s">
        <v>326</v>
      </c>
      <c r="F849" s="227">
        <v>3181.597999999999</v>
      </c>
      <c r="G849" s="226">
        <v>2.6262327079030624E-2</v>
      </c>
      <c r="H849" s="225">
        <v>843</v>
      </c>
      <c r="I849" s="224">
        <v>11</v>
      </c>
      <c r="J849" s="223" t="s">
        <v>194</v>
      </c>
      <c r="K849" s="183"/>
      <c r="P849" s="172"/>
      <c r="Q849" s="172"/>
      <c r="R849" s="172"/>
      <c r="S849" s="172"/>
    </row>
    <row r="850" spans="2:19" s="182" customFormat="1" x14ac:dyDescent="0.2">
      <c r="B850" s="214">
        <v>3000</v>
      </c>
      <c r="C850" s="197" t="s">
        <v>39</v>
      </c>
      <c r="D850" s="189">
        <v>1031</v>
      </c>
      <c r="E850" s="189" t="s">
        <v>514</v>
      </c>
      <c r="F850" s="196">
        <v>4511.5169999999971</v>
      </c>
      <c r="G850" s="213">
        <v>2.7309322929298604E-2</v>
      </c>
      <c r="H850" s="194">
        <v>844</v>
      </c>
      <c r="I850" s="212">
        <v>11</v>
      </c>
      <c r="J850" s="211" t="s">
        <v>37</v>
      </c>
      <c r="K850" s="183"/>
      <c r="P850" s="172"/>
      <c r="Q850" s="172"/>
      <c r="R850" s="172"/>
      <c r="S850" s="172"/>
    </row>
    <row r="851" spans="2:19" s="182" customFormat="1" x14ac:dyDescent="0.2">
      <c r="B851" s="214">
        <v>4000</v>
      </c>
      <c r="C851" s="197" t="s">
        <v>22</v>
      </c>
      <c r="D851" s="189">
        <v>731</v>
      </c>
      <c r="E851" s="189" t="s">
        <v>513</v>
      </c>
      <c r="F851" s="196">
        <v>2525.308</v>
      </c>
      <c r="G851" s="213">
        <v>2.8106380157834877E-2</v>
      </c>
      <c r="H851" s="194">
        <v>845</v>
      </c>
      <c r="I851" s="212">
        <v>11</v>
      </c>
      <c r="J851" s="211" t="s">
        <v>20</v>
      </c>
      <c r="K851" s="183"/>
      <c r="P851" s="172"/>
      <c r="Q851" s="172"/>
      <c r="R851" s="172"/>
      <c r="S851" s="172"/>
    </row>
    <row r="852" spans="2:19" s="182" customFormat="1" x14ac:dyDescent="0.2">
      <c r="B852" s="238">
        <v>7100</v>
      </c>
      <c r="C852" s="237" t="s">
        <v>335</v>
      </c>
      <c r="D852" s="189">
        <v>126</v>
      </c>
      <c r="E852" s="236" t="s">
        <v>512</v>
      </c>
      <c r="F852" s="235">
        <v>4100.7840000000015</v>
      </c>
      <c r="G852" s="234">
        <v>3.0744553919055541E-2</v>
      </c>
      <c r="H852" s="233">
        <v>846</v>
      </c>
      <c r="I852" s="232">
        <v>11</v>
      </c>
      <c r="J852" s="231" t="s">
        <v>334</v>
      </c>
      <c r="K852" s="183"/>
      <c r="P852" s="172"/>
      <c r="Q852" s="172"/>
      <c r="R852" s="172"/>
      <c r="S852" s="172"/>
    </row>
    <row r="853" spans="2:19" s="182" customFormat="1" x14ac:dyDescent="0.2">
      <c r="B853" s="214">
        <v>4000</v>
      </c>
      <c r="C853" s="197" t="s">
        <v>22</v>
      </c>
      <c r="D853" s="189">
        <v>421</v>
      </c>
      <c r="E853" s="189" t="s">
        <v>134</v>
      </c>
      <c r="F853" s="196">
        <v>1984.1949999999999</v>
      </c>
      <c r="G853" s="213">
        <v>3.0953962247438991E-2</v>
      </c>
      <c r="H853" s="194">
        <v>847</v>
      </c>
      <c r="I853" s="212">
        <v>11</v>
      </c>
      <c r="J853" s="211" t="s">
        <v>20</v>
      </c>
      <c r="K853" s="183"/>
      <c r="P853" s="172"/>
      <c r="Q853" s="172"/>
      <c r="R853" s="172"/>
      <c r="S853" s="172"/>
    </row>
    <row r="854" spans="2:19" s="182" customFormat="1" x14ac:dyDescent="0.2">
      <c r="B854" s="238">
        <v>3570</v>
      </c>
      <c r="C854" s="239" t="s">
        <v>462</v>
      </c>
      <c r="D854" s="189">
        <v>3</v>
      </c>
      <c r="E854" s="236" t="s">
        <v>87</v>
      </c>
      <c r="F854" s="235">
        <v>4276.6039999999985</v>
      </c>
      <c r="G854" s="234">
        <v>3.1458058552700965E-2</v>
      </c>
      <c r="H854" s="233">
        <v>848</v>
      </c>
      <c r="I854" s="232">
        <v>11</v>
      </c>
      <c r="J854" s="231" t="s">
        <v>461</v>
      </c>
      <c r="K854" s="183"/>
      <c r="P854" s="172"/>
      <c r="Q854" s="172"/>
      <c r="R854" s="172"/>
      <c r="S854" s="172"/>
    </row>
    <row r="855" spans="2:19" s="182" customFormat="1" x14ac:dyDescent="0.2">
      <c r="B855" s="214">
        <v>6500</v>
      </c>
      <c r="C855" s="197" t="s">
        <v>277</v>
      </c>
      <c r="D855" s="189">
        <v>11</v>
      </c>
      <c r="E855" s="189" t="s">
        <v>191</v>
      </c>
      <c r="F855" s="196">
        <v>3947.4720000000016</v>
      </c>
      <c r="G855" s="213">
        <v>3.1809773926873237E-2</v>
      </c>
      <c r="H855" s="194">
        <v>849</v>
      </c>
      <c r="I855" s="212">
        <v>11</v>
      </c>
      <c r="J855" s="211" t="s">
        <v>276</v>
      </c>
      <c r="K855" s="183"/>
      <c r="P855" s="172"/>
      <c r="Q855" s="172"/>
      <c r="R855" s="172"/>
      <c r="S855" s="172"/>
    </row>
    <row r="856" spans="2:19" s="182" customFormat="1" x14ac:dyDescent="0.2">
      <c r="B856" s="238">
        <v>70</v>
      </c>
      <c r="C856" s="237" t="s">
        <v>308</v>
      </c>
      <c r="D856" s="189">
        <v>424</v>
      </c>
      <c r="E856" s="236" t="s">
        <v>108</v>
      </c>
      <c r="F856" s="235">
        <v>2832.5160000000001</v>
      </c>
      <c r="G856" s="234">
        <v>3.4419037607892465E-2</v>
      </c>
      <c r="H856" s="233">
        <v>850</v>
      </c>
      <c r="I856" s="232">
        <v>11</v>
      </c>
      <c r="J856" s="231" t="s">
        <v>307</v>
      </c>
      <c r="K856" s="183"/>
      <c r="P856" s="172"/>
      <c r="Q856" s="172"/>
      <c r="R856" s="172"/>
      <c r="S856" s="172"/>
    </row>
    <row r="857" spans="2:19" s="182" customFormat="1" x14ac:dyDescent="0.2">
      <c r="B857" s="214">
        <v>8500</v>
      </c>
      <c r="C857" s="197" t="s">
        <v>511</v>
      </c>
      <c r="D857" s="189">
        <v>12</v>
      </c>
      <c r="E857" s="189" t="s">
        <v>121</v>
      </c>
      <c r="F857" s="196">
        <v>3149.125</v>
      </c>
      <c r="G857" s="213">
        <v>3.4634879190242322E-2</v>
      </c>
      <c r="H857" s="194">
        <v>851</v>
      </c>
      <c r="I857" s="212">
        <v>11</v>
      </c>
      <c r="J857" s="211" t="s">
        <v>510</v>
      </c>
      <c r="K857" s="183"/>
      <c r="P857" s="172"/>
      <c r="Q857" s="172"/>
      <c r="R857" s="172"/>
      <c r="S857" s="172"/>
    </row>
    <row r="858" spans="2:19" s="182" customFormat="1" x14ac:dyDescent="0.2">
      <c r="B858" s="214">
        <v>8700</v>
      </c>
      <c r="C858" s="197" t="s">
        <v>90</v>
      </c>
      <c r="D858" s="189">
        <v>26</v>
      </c>
      <c r="E858" s="189" t="s">
        <v>452</v>
      </c>
      <c r="F858" s="196">
        <v>2814.8469999999993</v>
      </c>
      <c r="G858" s="213">
        <v>3.4939838782774263E-2</v>
      </c>
      <c r="H858" s="194">
        <v>852</v>
      </c>
      <c r="I858" s="212">
        <v>11</v>
      </c>
      <c r="J858" s="211" t="s">
        <v>88</v>
      </c>
      <c r="K858" s="183"/>
      <c r="P858" s="172"/>
      <c r="Q858" s="172"/>
      <c r="R858" s="172"/>
      <c r="S858" s="172"/>
    </row>
    <row r="859" spans="2:19" s="182" customFormat="1" x14ac:dyDescent="0.2">
      <c r="B859" s="214">
        <v>2800</v>
      </c>
      <c r="C859" s="197" t="s">
        <v>472</v>
      </c>
      <c r="D859" s="189">
        <v>2</v>
      </c>
      <c r="E859" s="189" t="s">
        <v>84</v>
      </c>
      <c r="F859" s="196">
        <v>4682.4680000000017</v>
      </c>
      <c r="G859" s="213">
        <v>3.675705041338468E-2</v>
      </c>
      <c r="H859" s="194">
        <v>853</v>
      </c>
      <c r="I859" s="212">
        <v>11</v>
      </c>
      <c r="J859" s="211" t="s">
        <v>470</v>
      </c>
      <c r="K859" s="183"/>
      <c r="P859" s="172"/>
      <c r="Q859" s="172"/>
      <c r="R859" s="172"/>
      <c r="S859" s="172"/>
    </row>
    <row r="860" spans="2:19" s="182" customFormat="1" x14ac:dyDescent="0.2">
      <c r="B860" s="214">
        <v>3000</v>
      </c>
      <c r="C860" s="197" t="s">
        <v>39</v>
      </c>
      <c r="D860" s="189">
        <v>1016</v>
      </c>
      <c r="E860" s="189" t="s">
        <v>509</v>
      </c>
      <c r="F860" s="196">
        <v>2704.1569999999997</v>
      </c>
      <c r="G860" s="213">
        <v>3.7760381298446048E-2</v>
      </c>
      <c r="H860" s="194">
        <v>854</v>
      </c>
      <c r="I860" s="212">
        <v>11</v>
      </c>
      <c r="J860" s="211" t="s">
        <v>37</v>
      </c>
      <c r="K860" s="183"/>
      <c r="P860" s="172"/>
      <c r="Q860" s="172"/>
      <c r="R860" s="172"/>
      <c r="S860" s="172"/>
    </row>
    <row r="861" spans="2:19" s="182" customFormat="1" x14ac:dyDescent="0.2">
      <c r="B861" s="214">
        <v>229</v>
      </c>
      <c r="C861" s="197" t="s">
        <v>115</v>
      </c>
      <c r="D861" s="189">
        <v>1</v>
      </c>
      <c r="E861" s="189" t="s">
        <v>18</v>
      </c>
      <c r="F861" s="196">
        <v>4039.0289999999982</v>
      </c>
      <c r="G861" s="213">
        <v>3.8046823972556258E-2</v>
      </c>
      <c r="H861" s="194">
        <v>855</v>
      </c>
      <c r="I861" s="212">
        <v>11</v>
      </c>
      <c r="J861" s="211" t="s">
        <v>114</v>
      </c>
      <c r="K861" s="183"/>
      <c r="P861" s="172"/>
      <c r="Q861" s="172"/>
      <c r="R861" s="172"/>
      <c r="S861" s="172"/>
    </row>
    <row r="862" spans="2:19" s="182" customFormat="1" x14ac:dyDescent="0.2">
      <c r="B862" s="214">
        <v>518</v>
      </c>
      <c r="C862" s="197" t="s">
        <v>508</v>
      </c>
      <c r="D862" s="189">
        <v>1</v>
      </c>
      <c r="E862" s="189" t="s">
        <v>18</v>
      </c>
      <c r="F862" s="196">
        <v>2829.1440000000007</v>
      </c>
      <c r="G862" s="213">
        <v>3.8341898283948538E-2</v>
      </c>
      <c r="H862" s="194">
        <v>856</v>
      </c>
      <c r="I862" s="212">
        <v>11</v>
      </c>
      <c r="J862" s="211" t="s">
        <v>507</v>
      </c>
      <c r="K862" s="183"/>
      <c r="P862" s="172"/>
      <c r="Q862" s="172"/>
      <c r="R862" s="172"/>
      <c r="S862" s="172"/>
    </row>
    <row r="863" spans="2:19" s="182" customFormat="1" x14ac:dyDescent="0.2">
      <c r="B863" s="214">
        <v>8300</v>
      </c>
      <c r="C863" s="197" t="s">
        <v>227</v>
      </c>
      <c r="D863" s="189">
        <v>114</v>
      </c>
      <c r="E863" s="189" t="s">
        <v>106</v>
      </c>
      <c r="F863" s="196">
        <v>4905.5369999999994</v>
      </c>
      <c r="G863" s="213">
        <v>4.0241030253283468E-2</v>
      </c>
      <c r="H863" s="194">
        <v>857</v>
      </c>
      <c r="I863" s="212">
        <v>11</v>
      </c>
      <c r="J863" s="211" t="s">
        <v>226</v>
      </c>
      <c r="K863" s="183"/>
      <c r="P863" s="172"/>
      <c r="Q863" s="172"/>
      <c r="R863" s="172"/>
      <c r="S863" s="172"/>
    </row>
    <row r="864" spans="2:19" s="182" customFormat="1" x14ac:dyDescent="0.2">
      <c r="B864" s="214">
        <v>1139</v>
      </c>
      <c r="C864" s="197" t="s">
        <v>236</v>
      </c>
      <c r="D864" s="189">
        <v>12</v>
      </c>
      <c r="E864" s="189" t="s">
        <v>121</v>
      </c>
      <c r="F864" s="196">
        <v>3071.319</v>
      </c>
      <c r="G864" s="213">
        <v>4.2135859164577169E-2</v>
      </c>
      <c r="H864" s="194">
        <v>858</v>
      </c>
      <c r="I864" s="212">
        <v>11</v>
      </c>
      <c r="J864" s="211" t="s">
        <v>235</v>
      </c>
      <c r="K864" s="183"/>
      <c r="P864" s="172"/>
      <c r="Q864" s="172"/>
      <c r="R864" s="172"/>
      <c r="S864" s="172"/>
    </row>
    <row r="865" spans="2:19" s="182" customFormat="1" x14ac:dyDescent="0.2">
      <c r="B865" s="214">
        <v>3000</v>
      </c>
      <c r="C865" s="197" t="s">
        <v>39</v>
      </c>
      <c r="D865" s="189">
        <v>1134</v>
      </c>
      <c r="E865" s="189" t="s">
        <v>506</v>
      </c>
      <c r="F865" s="196">
        <v>3182.8630000000007</v>
      </c>
      <c r="G865" s="213">
        <v>4.4226527564564251E-2</v>
      </c>
      <c r="H865" s="194">
        <v>859</v>
      </c>
      <c r="I865" s="212">
        <v>11</v>
      </c>
      <c r="J865" s="211" t="s">
        <v>37</v>
      </c>
      <c r="K865" s="183"/>
      <c r="P865" s="172"/>
      <c r="Q865" s="172"/>
      <c r="R865" s="172"/>
      <c r="S865" s="172"/>
    </row>
    <row r="866" spans="2:19" s="182" customFormat="1" x14ac:dyDescent="0.2">
      <c r="B866" s="238">
        <v>70</v>
      </c>
      <c r="C866" s="237" t="s">
        <v>308</v>
      </c>
      <c r="D866" s="189">
        <v>231</v>
      </c>
      <c r="E866" s="236" t="s">
        <v>57</v>
      </c>
      <c r="F866" s="235">
        <v>3458.0209999999988</v>
      </c>
      <c r="G866" s="234">
        <v>4.5711676899948213E-2</v>
      </c>
      <c r="H866" s="233">
        <v>860</v>
      </c>
      <c r="I866" s="232">
        <v>11</v>
      </c>
      <c r="J866" s="231" t="s">
        <v>307</v>
      </c>
      <c r="K866" s="183"/>
      <c r="P866" s="172"/>
      <c r="Q866" s="172"/>
      <c r="R866" s="172"/>
      <c r="S866" s="172"/>
    </row>
    <row r="867" spans="2:19" s="182" customFormat="1" x14ac:dyDescent="0.2">
      <c r="B867" s="238">
        <v>70</v>
      </c>
      <c r="C867" s="237" t="s">
        <v>308</v>
      </c>
      <c r="D867" s="189">
        <v>315</v>
      </c>
      <c r="E867" s="236" t="s">
        <v>163</v>
      </c>
      <c r="F867" s="235">
        <v>3615.31</v>
      </c>
      <c r="G867" s="234">
        <v>4.8546858342690999E-2</v>
      </c>
      <c r="H867" s="233">
        <v>861</v>
      </c>
      <c r="I867" s="232">
        <v>11</v>
      </c>
      <c r="J867" s="231" t="s">
        <v>307</v>
      </c>
      <c r="K867" s="183"/>
      <c r="P867" s="172"/>
      <c r="Q867" s="172"/>
      <c r="R867" s="172"/>
      <c r="S867" s="172"/>
    </row>
    <row r="868" spans="2:19" s="182" customFormat="1" x14ac:dyDescent="0.2">
      <c r="B868" s="214">
        <v>3000</v>
      </c>
      <c r="C868" s="197" t="s">
        <v>39</v>
      </c>
      <c r="D868" s="189">
        <v>1632</v>
      </c>
      <c r="E868" s="189" t="s">
        <v>505</v>
      </c>
      <c r="F868" s="196">
        <v>6106.6719999999978</v>
      </c>
      <c r="G868" s="213">
        <v>4.9889227451156135E-2</v>
      </c>
      <c r="H868" s="194">
        <v>862</v>
      </c>
      <c r="I868" s="212">
        <v>11</v>
      </c>
      <c r="J868" s="211" t="s">
        <v>37</v>
      </c>
      <c r="K868" s="183"/>
      <c r="P868" s="172"/>
      <c r="Q868" s="172"/>
      <c r="R868" s="172"/>
      <c r="S868" s="172"/>
    </row>
    <row r="869" spans="2:19" s="182" customFormat="1" x14ac:dyDescent="0.2">
      <c r="B869" s="214">
        <v>9500</v>
      </c>
      <c r="C869" s="197" t="s">
        <v>169</v>
      </c>
      <c r="D869" s="189">
        <v>11</v>
      </c>
      <c r="E869" s="189" t="s">
        <v>191</v>
      </c>
      <c r="F869" s="196">
        <v>5139.8999999999996</v>
      </c>
      <c r="G869" s="213">
        <v>5.0157133408641578E-2</v>
      </c>
      <c r="H869" s="194">
        <v>863</v>
      </c>
      <c r="I869" s="212">
        <v>11</v>
      </c>
      <c r="J869" s="211" t="s">
        <v>167</v>
      </c>
      <c r="K869" s="183"/>
      <c r="P869" s="172"/>
      <c r="Q869" s="172"/>
      <c r="R869" s="172"/>
      <c r="S869" s="172"/>
    </row>
    <row r="870" spans="2:19" s="182" customFormat="1" x14ac:dyDescent="0.2">
      <c r="B870" s="214">
        <v>7900</v>
      </c>
      <c r="C870" s="197" t="s">
        <v>92</v>
      </c>
      <c r="D870" s="189">
        <v>142</v>
      </c>
      <c r="E870" s="189" t="s">
        <v>504</v>
      </c>
      <c r="F870" s="196">
        <v>2893.3260000000018</v>
      </c>
      <c r="G870" s="213">
        <v>5.1089379486478015E-2</v>
      </c>
      <c r="H870" s="194">
        <v>864</v>
      </c>
      <c r="I870" s="212">
        <v>11</v>
      </c>
      <c r="J870" s="211" t="s">
        <v>91</v>
      </c>
      <c r="K870" s="183"/>
      <c r="P870" s="172"/>
      <c r="Q870" s="172"/>
      <c r="R870" s="172"/>
      <c r="S870" s="172"/>
    </row>
    <row r="871" spans="2:19" s="182" customFormat="1" x14ac:dyDescent="0.2">
      <c r="B871" s="214">
        <v>8300</v>
      </c>
      <c r="C871" s="197" t="s">
        <v>227</v>
      </c>
      <c r="D871" s="189">
        <v>212</v>
      </c>
      <c r="E871" s="189" t="s">
        <v>144</v>
      </c>
      <c r="F871" s="196">
        <v>4883.299</v>
      </c>
      <c r="G871" s="213">
        <v>5.2602294842172617E-2</v>
      </c>
      <c r="H871" s="194">
        <v>865</v>
      </c>
      <c r="I871" s="212">
        <v>11</v>
      </c>
      <c r="J871" s="211" t="s">
        <v>226</v>
      </c>
      <c r="K871" s="183"/>
      <c r="P871" s="172"/>
      <c r="Q871" s="172"/>
      <c r="R871" s="172"/>
      <c r="S871" s="172"/>
    </row>
    <row r="872" spans="2:19" s="182" customFormat="1" x14ac:dyDescent="0.2">
      <c r="B872" s="214">
        <v>3000</v>
      </c>
      <c r="C872" s="197" t="s">
        <v>39</v>
      </c>
      <c r="D872" s="189">
        <v>123</v>
      </c>
      <c r="E872" s="189" t="s">
        <v>85</v>
      </c>
      <c r="F872" s="196">
        <v>4878.5150000000003</v>
      </c>
      <c r="G872" s="213">
        <v>5.3332253489866074E-2</v>
      </c>
      <c r="H872" s="194">
        <v>866</v>
      </c>
      <c r="I872" s="212">
        <v>11</v>
      </c>
      <c r="J872" s="211" t="s">
        <v>37</v>
      </c>
      <c r="K872" s="183"/>
      <c r="P872" s="172"/>
      <c r="Q872" s="172"/>
      <c r="R872" s="172"/>
      <c r="S872" s="172"/>
    </row>
    <row r="873" spans="2:19" s="182" customFormat="1" x14ac:dyDescent="0.2">
      <c r="B873" s="214">
        <v>2550</v>
      </c>
      <c r="C873" s="197" t="s">
        <v>359</v>
      </c>
      <c r="D873" s="189">
        <v>3</v>
      </c>
      <c r="E873" s="189" t="s">
        <v>87</v>
      </c>
      <c r="F873" s="196">
        <v>3533.9740000000006</v>
      </c>
      <c r="G873" s="213">
        <v>5.5686743228440166E-2</v>
      </c>
      <c r="H873" s="194">
        <v>867</v>
      </c>
      <c r="I873" s="212">
        <v>11</v>
      </c>
      <c r="J873" s="211" t="s">
        <v>358</v>
      </c>
      <c r="K873" s="183"/>
      <c r="P873" s="172"/>
      <c r="Q873" s="172"/>
      <c r="R873" s="172"/>
      <c r="S873" s="172"/>
    </row>
    <row r="874" spans="2:19" s="182" customFormat="1" x14ac:dyDescent="0.2">
      <c r="B874" s="214">
        <v>2630</v>
      </c>
      <c r="C874" s="197" t="s">
        <v>503</v>
      </c>
      <c r="D874" s="189">
        <v>32</v>
      </c>
      <c r="E874" s="189" t="s">
        <v>95</v>
      </c>
      <c r="F874" s="196">
        <v>3287.127</v>
      </c>
      <c r="G874" s="213">
        <v>5.6785364790740957E-2</v>
      </c>
      <c r="H874" s="194">
        <v>868</v>
      </c>
      <c r="I874" s="212">
        <v>11</v>
      </c>
      <c r="J874" s="211" t="s">
        <v>502</v>
      </c>
      <c r="K874" s="183"/>
      <c r="P874" s="172"/>
      <c r="Q874" s="172"/>
      <c r="R874" s="172"/>
      <c r="S874" s="172"/>
    </row>
    <row r="875" spans="2:19" s="182" customFormat="1" x14ac:dyDescent="0.2">
      <c r="B875" s="214">
        <v>7400</v>
      </c>
      <c r="C875" s="197" t="s">
        <v>195</v>
      </c>
      <c r="D875" s="189">
        <v>223</v>
      </c>
      <c r="E875" s="189" t="s">
        <v>501</v>
      </c>
      <c r="F875" s="196">
        <v>4626.6980000000003</v>
      </c>
      <c r="G875" s="213">
        <v>5.7954682147257915E-2</v>
      </c>
      <c r="H875" s="194">
        <v>869</v>
      </c>
      <c r="I875" s="212">
        <v>11</v>
      </c>
      <c r="J875" s="211" t="s">
        <v>194</v>
      </c>
      <c r="K875" s="183"/>
      <c r="P875" s="172"/>
      <c r="Q875" s="172"/>
      <c r="R875" s="172"/>
      <c r="S875" s="172"/>
    </row>
    <row r="876" spans="2:19" s="182" customFormat="1" x14ac:dyDescent="0.2">
      <c r="B876" s="214">
        <v>6200</v>
      </c>
      <c r="C876" s="197" t="s">
        <v>482</v>
      </c>
      <c r="D876" s="189">
        <v>521</v>
      </c>
      <c r="E876" s="189" t="s">
        <v>411</v>
      </c>
      <c r="F876" s="196">
        <v>3493.165</v>
      </c>
      <c r="G876" s="213">
        <v>6.0591795851535429E-2</v>
      </c>
      <c r="H876" s="194">
        <v>870</v>
      </c>
      <c r="I876" s="212">
        <v>11</v>
      </c>
      <c r="J876" s="211" t="s">
        <v>481</v>
      </c>
      <c r="K876" s="183"/>
      <c r="P876" s="172"/>
      <c r="Q876" s="172"/>
      <c r="R876" s="172"/>
      <c r="S876" s="172"/>
    </row>
    <row r="877" spans="2:19" s="182" customFormat="1" x14ac:dyDescent="0.2">
      <c r="B877" s="214">
        <v>3000</v>
      </c>
      <c r="C877" s="197" t="s">
        <v>39</v>
      </c>
      <c r="D877" s="189">
        <v>134</v>
      </c>
      <c r="E877" s="189" t="s">
        <v>164</v>
      </c>
      <c r="F877" s="196">
        <v>2957.2489999999998</v>
      </c>
      <c r="G877" s="213">
        <v>6.1464073968099144E-2</v>
      </c>
      <c r="H877" s="194">
        <v>871</v>
      </c>
      <c r="I877" s="212">
        <v>11</v>
      </c>
      <c r="J877" s="211" t="s">
        <v>37</v>
      </c>
      <c r="K877" s="183"/>
      <c r="P877" s="172"/>
      <c r="Q877" s="172"/>
      <c r="R877" s="172"/>
      <c r="S877" s="172"/>
    </row>
    <row r="878" spans="2:19" s="182" customFormat="1" x14ac:dyDescent="0.2">
      <c r="B878" s="214">
        <v>7000</v>
      </c>
      <c r="C878" s="197" t="s">
        <v>405</v>
      </c>
      <c r="D878" s="189">
        <v>54</v>
      </c>
      <c r="E878" s="189" t="s">
        <v>300</v>
      </c>
      <c r="F878" s="196">
        <v>2343.0909999999985</v>
      </c>
      <c r="G878" s="213">
        <v>6.2291860945813238E-2</v>
      </c>
      <c r="H878" s="194">
        <v>872</v>
      </c>
      <c r="I878" s="212">
        <v>11</v>
      </c>
      <c r="J878" s="211" t="s">
        <v>404</v>
      </c>
      <c r="K878" s="183"/>
      <c r="P878" s="172"/>
      <c r="Q878" s="172"/>
      <c r="R878" s="172"/>
      <c r="S878" s="172"/>
    </row>
    <row r="879" spans="2:19" s="182" customFormat="1" x14ac:dyDescent="0.2">
      <c r="B879" s="238">
        <v>70</v>
      </c>
      <c r="C879" s="237" t="s">
        <v>308</v>
      </c>
      <c r="D879" s="189">
        <v>342</v>
      </c>
      <c r="E879" s="236" t="s">
        <v>326</v>
      </c>
      <c r="F879" s="235">
        <v>5012.8159999999998</v>
      </c>
      <c r="G879" s="234">
        <v>6.3243411049571638E-2</v>
      </c>
      <c r="H879" s="233">
        <v>873</v>
      </c>
      <c r="I879" s="232">
        <v>11</v>
      </c>
      <c r="J879" s="231" t="s">
        <v>307</v>
      </c>
      <c r="K879" s="183"/>
      <c r="P879" s="172"/>
      <c r="Q879" s="172"/>
      <c r="R879" s="172"/>
      <c r="S879" s="172"/>
    </row>
    <row r="880" spans="2:19" s="182" customFormat="1" x14ac:dyDescent="0.2">
      <c r="B880" s="214">
        <v>3000</v>
      </c>
      <c r="C880" s="197" t="s">
        <v>39</v>
      </c>
      <c r="D880" s="189">
        <v>124</v>
      </c>
      <c r="E880" s="189" t="s">
        <v>33</v>
      </c>
      <c r="F880" s="196">
        <v>2487.5700000000002</v>
      </c>
      <c r="G880" s="213">
        <v>6.4661916689498777E-2</v>
      </c>
      <c r="H880" s="194">
        <v>874</v>
      </c>
      <c r="I880" s="212">
        <v>11</v>
      </c>
      <c r="J880" s="211" t="s">
        <v>37</v>
      </c>
      <c r="K880" s="183"/>
      <c r="P880" s="172"/>
      <c r="Q880" s="172"/>
      <c r="R880" s="172"/>
      <c r="S880" s="172"/>
    </row>
    <row r="881" spans="2:19" s="182" customFormat="1" x14ac:dyDescent="0.2">
      <c r="B881" s="238">
        <v>70</v>
      </c>
      <c r="C881" s="237" t="s">
        <v>308</v>
      </c>
      <c r="D881" s="189">
        <v>412</v>
      </c>
      <c r="E881" s="236" t="s">
        <v>81</v>
      </c>
      <c r="F881" s="235">
        <v>3930.52</v>
      </c>
      <c r="G881" s="234">
        <v>6.6151689046682283E-2</v>
      </c>
      <c r="H881" s="233">
        <v>875</v>
      </c>
      <c r="I881" s="232">
        <v>11</v>
      </c>
      <c r="J881" s="231" t="s">
        <v>307</v>
      </c>
      <c r="K881" s="183"/>
      <c r="P881" s="172"/>
      <c r="Q881" s="172"/>
      <c r="R881" s="172"/>
      <c r="S881" s="172"/>
    </row>
    <row r="882" spans="2:19" s="182" customFormat="1" x14ac:dyDescent="0.2">
      <c r="B882" s="238">
        <v>7100</v>
      </c>
      <c r="C882" s="237" t="s">
        <v>335</v>
      </c>
      <c r="D882" s="189">
        <v>212</v>
      </c>
      <c r="E882" s="236" t="s">
        <v>144</v>
      </c>
      <c r="F882" s="235">
        <v>6243.424</v>
      </c>
      <c r="G882" s="234">
        <v>6.8427674618542086E-2</v>
      </c>
      <c r="H882" s="233">
        <v>876</v>
      </c>
      <c r="I882" s="232">
        <v>11</v>
      </c>
      <c r="J882" s="231" t="s">
        <v>334</v>
      </c>
      <c r="K882" s="183"/>
      <c r="P882" s="172"/>
      <c r="Q882" s="172"/>
      <c r="R882" s="172"/>
      <c r="S882" s="172"/>
    </row>
    <row r="883" spans="2:19" s="182" customFormat="1" x14ac:dyDescent="0.2">
      <c r="B883" s="214">
        <v>7400</v>
      </c>
      <c r="C883" s="197" t="s">
        <v>195</v>
      </c>
      <c r="D883" s="189">
        <v>324</v>
      </c>
      <c r="E883" s="189" t="s">
        <v>247</v>
      </c>
      <c r="F883" s="196">
        <v>2032.0610000000001</v>
      </c>
      <c r="G883" s="213">
        <v>6.908552015943159E-2</v>
      </c>
      <c r="H883" s="194">
        <v>877</v>
      </c>
      <c r="I883" s="212">
        <v>11</v>
      </c>
      <c r="J883" s="211" t="s">
        <v>194</v>
      </c>
      <c r="K883" s="183"/>
      <c r="P883" s="172"/>
      <c r="Q883" s="172"/>
      <c r="R883" s="172"/>
      <c r="S883" s="172"/>
    </row>
    <row r="884" spans="2:19" s="182" customFormat="1" x14ac:dyDescent="0.2">
      <c r="B884" s="214">
        <v>6200</v>
      </c>
      <c r="C884" s="197" t="s">
        <v>482</v>
      </c>
      <c r="D884" s="189">
        <v>115</v>
      </c>
      <c r="E884" s="189" t="s">
        <v>32</v>
      </c>
      <c r="F884" s="196">
        <v>3190.9739999999997</v>
      </c>
      <c r="G884" s="213">
        <v>6.9179487455763577E-2</v>
      </c>
      <c r="H884" s="194">
        <v>878</v>
      </c>
      <c r="I884" s="212">
        <v>11</v>
      </c>
      <c r="J884" s="211" t="s">
        <v>481</v>
      </c>
      <c r="K884" s="183"/>
      <c r="P884" s="172"/>
      <c r="Q884" s="172"/>
      <c r="R884" s="172"/>
      <c r="S884" s="172"/>
    </row>
    <row r="885" spans="2:19" s="182" customFormat="1" x14ac:dyDescent="0.2">
      <c r="B885" s="214">
        <v>7000</v>
      </c>
      <c r="C885" s="197" t="s">
        <v>405</v>
      </c>
      <c r="D885" s="189">
        <v>25</v>
      </c>
      <c r="E885" s="189" t="s">
        <v>118</v>
      </c>
      <c r="F885" s="196">
        <v>3038.8280000000004</v>
      </c>
      <c r="G885" s="213">
        <v>7.1302180643233987E-2</v>
      </c>
      <c r="H885" s="194">
        <v>879</v>
      </c>
      <c r="I885" s="212">
        <v>11</v>
      </c>
      <c r="J885" s="211" t="s">
        <v>404</v>
      </c>
      <c r="K885" s="183"/>
      <c r="P885" s="172"/>
      <c r="Q885" s="172"/>
      <c r="R885" s="172"/>
      <c r="S885" s="172"/>
    </row>
    <row r="886" spans="2:19" s="182" customFormat="1" x14ac:dyDescent="0.2">
      <c r="B886" s="214">
        <v>7900</v>
      </c>
      <c r="C886" s="197" t="s">
        <v>92</v>
      </c>
      <c r="D886" s="189">
        <v>114</v>
      </c>
      <c r="E886" s="189" t="s">
        <v>106</v>
      </c>
      <c r="F886" s="196">
        <v>3485.554000000001</v>
      </c>
      <c r="G886" s="213">
        <v>7.1570117794625909E-2</v>
      </c>
      <c r="H886" s="194">
        <v>880</v>
      </c>
      <c r="I886" s="212">
        <v>11</v>
      </c>
      <c r="J886" s="211" t="s">
        <v>91</v>
      </c>
      <c r="K886" s="183"/>
      <c r="P886" s="172"/>
      <c r="Q886" s="172"/>
      <c r="R886" s="172"/>
      <c r="S886" s="172"/>
    </row>
    <row r="887" spans="2:19" s="182" customFormat="1" x14ac:dyDescent="0.2">
      <c r="B887" s="214">
        <v>8000</v>
      </c>
      <c r="C887" s="197" t="s">
        <v>401</v>
      </c>
      <c r="D887" s="189">
        <v>8</v>
      </c>
      <c r="E887" s="189" t="s">
        <v>55</v>
      </c>
      <c r="F887" s="196">
        <v>4230.2449999999999</v>
      </c>
      <c r="G887" s="213">
        <v>7.2306081123164626E-2</v>
      </c>
      <c r="H887" s="194">
        <v>881</v>
      </c>
      <c r="I887" s="212">
        <v>11</v>
      </c>
      <c r="J887" s="211" t="s">
        <v>399</v>
      </c>
      <c r="K887" s="183"/>
      <c r="P887" s="172"/>
      <c r="Q887" s="172"/>
      <c r="R887" s="172"/>
      <c r="S887" s="172"/>
    </row>
    <row r="888" spans="2:19" s="182" customFormat="1" x14ac:dyDescent="0.2">
      <c r="B888" s="214">
        <v>8300</v>
      </c>
      <c r="C888" s="197" t="s">
        <v>227</v>
      </c>
      <c r="D888" s="189">
        <v>115</v>
      </c>
      <c r="E888" s="189" t="s">
        <v>32</v>
      </c>
      <c r="F888" s="196">
        <v>4433.7260000000024</v>
      </c>
      <c r="G888" s="213">
        <v>7.3945358519282675E-2</v>
      </c>
      <c r="H888" s="194">
        <v>882</v>
      </c>
      <c r="I888" s="212">
        <v>11</v>
      </c>
      <c r="J888" s="211" t="s">
        <v>226</v>
      </c>
      <c r="K888" s="183"/>
      <c r="P888" s="172"/>
      <c r="Q888" s="172"/>
      <c r="R888" s="172"/>
      <c r="S888" s="172"/>
    </row>
    <row r="889" spans="2:19" s="182" customFormat="1" x14ac:dyDescent="0.2">
      <c r="B889" s="214">
        <v>9600</v>
      </c>
      <c r="C889" s="197" t="s">
        <v>388</v>
      </c>
      <c r="D889" s="189">
        <v>12</v>
      </c>
      <c r="E889" s="189" t="s">
        <v>121</v>
      </c>
      <c r="F889" s="196">
        <v>4398.8450000000012</v>
      </c>
      <c r="G889" s="213">
        <v>7.4084450304136795E-2</v>
      </c>
      <c r="H889" s="194">
        <v>883</v>
      </c>
      <c r="I889" s="212">
        <v>11</v>
      </c>
      <c r="J889" s="211" t="s">
        <v>387</v>
      </c>
      <c r="K889" s="183"/>
      <c r="P889" s="172"/>
      <c r="Q889" s="172"/>
      <c r="R889" s="172"/>
      <c r="S889" s="172"/>
    </row>
    <row r="890" spans="2:19" s="182" customFormat="1" x14ac:dyDescent="0.2">
      <c r="B890" s="214">
        <v>3616</v>
      </c>
      <c r="C890" s="197" t="s">
        <v>416</v>
      </c>
      <c r="D890" s="189">
        <v>10</v>
      </c>
      <c r="E890" s="189" t="s">
        <v>258</v>
      </c>
      <c r="F890" s="196">
        <v>3505.3889999999992</v>
      </c>
      <c r="G890" s="213">
        <v>7.6180266066328342E-2</v>
      </c>
      <c r="H890" s="194">
        <v>884</v>
      </c>
      <c r="I890" s="212">
        <v>11</v>
      </c>
      <c r="J890" s="211" t="s">
        <v>415</v>
      </c>
      <c r="K890" s="183"/>
      <c r="P890" s="172"/>
      <c r="Q890" s="172"/>
      <c r="R890" s="172"/>
      <c r="S890" s="172"/>
    </row>
    <row r="891" spans="2:19" s="182" customFormat="1" x14ac:dyDescent="0.2">
      <c r="B891" s="214">
        <v>8600</v>
      </c>
      <c r="C891" s="197" t="s">
        <v>43</v>
      </c>
      <c r="D891" s="189">
        <v>412</v>
      </c>
      <c r="E891" s="189" t="s">
        <v>81</v>
      </c>
      <c r="F891" s="196">
        <v>5628.9089999999951</v>
      </c>
      <c r="G891" s="213">
        <v>7.6449668162886175E-2</v>
      </c>
      <c r="H891" s="194">
        <v>885</v>
      </c>
      <c r="I891" s="212">
        <v>11</v>
      </c>
      <c r="J891" s="211" t="s">
        <v>41</v>
      </c>
      <c r="K891" s="183"/>
      <c r="P891" s="172"/>
      <c r="Q891" s="172"/>
      <c r="R891" s="172"/>
      <c r="S891" s="172"/>
    </row>
    <row r="892" spans="2:19" s="182" customFormat="1" x14ac:dyDescent="0.2">
      <c r="B892" s="238">
        <v>565</v>
      </c>
      <c r="C892" s="240" t="s">
        <v>350</v>
      </c>
      <c r="D892" s="189">
        <v>2</v>
      </c>
      <c r="E892" s="236" t="s">
        <v>84</v>
      </c>
      <c r="F892" s="235">
        <v>3632.074000000001</v>
      </c>
      <c r="G892" s="234">
        <v>7.6976670626173929E-2</v>
      </c>
      <c r="H892" s="233">
        <v>886</v>
      </c>
      <c r="I892" s="232">
        <v>11</v>
      </c>
      <c r="J892" s="231" t="s">
        <v>349</v>
      </c>
      <c r="K892" s="183"/>
      <c r="P892" s="172"/>
      <c r="Q892" s="172"/>
      <c r="R892" s="172"/>
      <c r="S892" s="172"/>
    </row>
    <row r="893" spans="2:19" s="182" customFormat="1" x14ac:dyDescent="0.2">
      <c r="B893" s="238">
        <v>1020</v>
      </c>
      <c r="C893" s="240" t="s">
        <v>500</v>
      </c>
      <c r="D893" s="189">
        <v>4</v>
      </c>
      <c r="E893" s="236" t="s">
        <v>168</v>
      </c>
      <c r="F893" s="235">
        <v>2404.7879999999991</v>
      </c>
      <c r="G893" s="234">
        <v>7.84606578112063E-2</v>
      </c>
      <c r="H893" s="233">
        <v>887</v>
      </c>
      <c r="I893" s="232">
        <v>11</v>
      </c>
      <c r="J893" s="231" t="s">
        <v>499</v>
      </c>
      <c r="K893" s="183"/>
      <c r="P893" s="172"/>
      <c r="Q893" s="172"/>
      <c r="R893" s="172"/>
      <c r="S893" s="172"/>
    </row>
    <row r="894" spans="2:19" s="182" customFormat="1" x14ac:dyDescent="0.2">
      <c r="B894" s="214">
        <v>6200</v>
      </c>
      <c r="C894" s="197" t="s">
        <v>482</v>
      </c>
      <c r="D894" s="189">
        <v>523</v>
      </c>
      <c r="E894" s="189" t="s">
        <v>441</v>
      </c>
      <c r="F894" s="196">
        <v>3297.8039999999996</v>
      </c>
      <c r="G894" s="213">
        <v>7.924693047128395E-2</v>
      </c>
      <c r="H894" s="194">
        <v>888</v>
      </c>
      <c r="I894" s="212">
        <v>11</v>
      </c>
      <c r="J894" s="211" t="s">
        <v>481</v>
      </c>
      <c r="K894" s="183"/>
      <c r="P894" s="172"/>
      <c r="Q894" s="172"/>
      <c r="R894" s="172"/>
      <c r="S894" s="172"/>
    </row>
    <row r="895" spans="2:19" s="182" customFormat="1" x14ac:dyDescent="0.2">
      <c r="B895" s="214">
        <v>874</v>
      </c>
      <c r="C895" s="197" t="s">
        <v>493</v>
      </c>
      <c r="D895" s="189">
        <v>6</v>
      </c>
      <c r="E895" s="189" t="s">
        <v>139</v>
      </c>
      <c r="F895" s="196">
        <v>5616.4210000000003</v>
      </c>
      <c r="G895" s="213">
        <v>8.3619198419197988E-2</v>
      </c>
      <c r="H895" s="194">
        <v>889</v>
      </c>
      <c r="I895" s="212">
        <v>11</v>
      </c>
      <c r="J895" s="211" t="s">
        <v>491</v>
      </c>
      <c r="K895" s="183"/>
      <c r="P895" s="172"/>
      <c r="Q895" s="172"/>
      <c r="R895" s="172"/>
      <c r="S895" s="172"/>
    </row>
    <row r="896" spans="2:19" s="182" customFormat="1" x14ac:dyDescent="0.2">
      <c r="B896" s="238">
        <v>9000</v>
      </c>
      <c r="C896" s="237" t="s">
        <v>155</v>
      </c>
      <c r="D896" s="189">
        <v>312</v>
      </c>
      <c r="E896" s="236" t="s">
        <v>208</v>
      </c>
      <c r="F896" s="235">
        <v>4869.1020000000008</v>
      </c>
      <c r="G896" s="234">
        <v>8.4680755092837706E-2</v>
      </c>
      <c r="H896" s="233">
        <v>890</v>
      </c>
      <c r="I896" s="232">
        <v>11</v>
      </c>
      <c r="J896" s="231" t="s">
        <v>153</v>
      </c>
      <c r="K896" s="183"/>
      <c r="P896" s="172"/>
      <c r="Q896" s="172"/>
      <c r="R896" s="172"/>
      <c r="S896" s="172"/>
    </row>
    <row r="897" spans="2:19" s="182" customFormat="1" x14ac:dyDescent="0.2">
      <c r="B897" s="214">
        <v>7700</v>
      </c>
      <c r="C897" s="197" t="s">
        <v>431</v>
      </c>
      <c r="D897" s="189">
        <v>12</v>
      </c>
      <c r="E897" s="189" t="s">
        <v>121</v>
      </c>
      <c r="F897" s="196">
        <v>2139.9269999999992</v>
      </c>
      <c r="G897" s="213">
        <v>8.5083484632040934E-2</v>
      </c>
      <c r="H897" s="194">
        <v>891</v>
      </c>
      <c r="I897" s="212">
        <v>11</v>
      </c>
      <c r="J897" s="211" t="s">
        <v>430</v>
      </c>
      <c r="K897" s="183"/>
      <c r="P897" s="172"/>
      <c r="Q897" s="172"/>
      <c r="R897" s="172"/>
      <c r="S897" s="172"/>
    </row>
    <row r="898" spans="2:19" s="182" customFormat="1" x14ac:dyDescent="0.2">
      <c r="B898" s="214">
        <v>1061</v>
      </c>
      <c r="C898" s="197" t="s">
        <v>418</v>
      </c>
      <c r="D898" s="189">
        <v>11</v>
      </c>
      <c r="E898" s="189" t="s">
        <v>191</v>
      </c>
      <c r="F898" s="196">
        <v>6258.6729999999998</v>
      </c>
      <c r="G898" s="213">
        <v>8.5840582428853868E-2</v>
      </c>
      <c r="H898" s="194">
        <v>892</v>
      </c>
      <c r="I898" s="212">
        <v>11</v>
      </c>
      <c r="J898" s="211" t="s">
        <v>417</v>
      </c>
      <c r="K898" s="183"/>
      <c r="P898" s="172"/>
      <c r="Q898" s="172"/>
      <c r="R898" s="172"/>
      <c r="S898" s="172"/>
    </row>
    <row r="899" spans="2:19" s="182" customFormat="1" x14ac:dyDescent="0.2">
      <c r="B899" s="214">
        <v>3000</v>
      </c>
      <c r="C899" s="197" t="s">
        <v>39</v>
      </c>
      <c r="D899" s="189">
        <v>1642</v>
      </c>
      <c r="E899" s="189" t="s">
        <v>498</v>
      </c>
      <c r="F899" s="196">
        <v>2810.7790000000014</v>
      </c>
      <c r="G899" s="213">
        <v>8.9636378560615765E-2</v>
      </c>
      <c r="H899" s="194">
        <v>893</v>
      </c>
      <c r="I899" s="212">
        <v>11</v>
      </c>
      <c r="J899" s="211" t="s">
        <v>37</v>
      </c>
      <c r="K899" s="183"/>
      <c r="P899" s="172"/>
      <c r="Q899" s="172"/>
      <c r="R899" s="172"/>
      <c r="S899" s="172"/>
    </row>
    <row r="900" spans="2:19" s="182" customFormat="1" x14ac:dyDescent="0.2">
      <c r="B900" s="214">
        <v>8400</v>
      </c>
      <c r="C900" s="197" t="s">
        <v>146</v>
      </c>
      <c r="D900" s="189">
        <v>231</v>
      </c>
      <c r="E900" s="189" t="s">
        <v>57</v>
      </c>
      <c r="F900" s="196">
        <v>2445.962</v>
      </c>
      <c r="G900" s="213">
        <v>9.0080924547572702E-2</v>
      </c>
      <c r="H900" s="194">
        <v>894</v>
      </c>
      <c r="I900" s="212">
        <v>11</v>
      </c>
      <c r="J900" s="211" t="s">
        <v>145</v>
      </c>
      <c r="K900" s="183"/>
      <c r="P900" s="172"/>
      <c r="Q900" s="172"/>
      <c r="R900" s="172"/>
      <c r="S900" s="172"/>
    </row>
    <row r="901" spans="2:19" s="182" customFormat="1" x14ac:dyDescent="0.2">
      <c r="B901" s="214">
        <v>1061</v>
      </c>
      <c r="C901" s="197" t="s">
        <v>418</v>
      </c>
      <c r="D901" s="189">
        <v>21</v>
      </c>
      <c r="E901" s="189" t="s">
        <v>64</v>
      </c>
      <c r="F901" s="196">
        <v>3067.4759999999997</v>
      </c>
      <c r="G901" s="213">
        <v>9.2284689576438428E-2</v>
      </c>
      <c r="H901" s="194">
        <v>895</v>
      </c>
      <c r="I901" s="212">
        <v>11</v>
      </c>
      <c r="J901" s="211" t="s">
        <v>417</v>
      </c>
      <c r="K901" s="183"/>
      <c r="P901" s="172"/>
      <c r="Q901" s="172"/>
      <c r="R901" s="172"/>
      <c r="S901" s="172"/>
    </row>
    <row r="902" spans="2:19" s="182" customFormat="1" x14ac:dyDescent="0.2">
      <c r="B902" s="214">
        <v>7000</v>
      </c>
      <c r="C902" s="197" t="s">
        <v>405</v>
      </c>
      <c r="D902" s="189">
        <v>52</v>
      </c>
      <c r="E902" s="189" t="s">
        <v>65</v>
      </c>
      <c r="F902" s="196">
        <v>2820.9979999999991</v>
      </c>
      <c r="G902" s="213">
        <v>9.4689449189429453E-2</v>
      </c>
      <c r="H902" s="194">
        <v>896</v>
      </c>
      <c r="I902" s="212">
        <v>11</v>
      </c>
      <c r="J902" s="211" t="s">
        <v>404</v>
      </c>
      <c r="K902" s="183"/>
      <c r="P902" s="172"/>
      <c r="Q902" s="172"/>
      <c r="R902" s="172"/>
      <c r="S902" s="172"/>
    </row>
    <row r="903" spans="2:19" s="182" customFormat="1" x14ac:dyDescent="0.2">
      <c r="B903" s="238">
        <v>2600</v>
      </c>
      <c r="C903" s="237" t="s">
        <v>353</v>
      </c>
      <c r="D903" s="189">
        <v>31</v>
      </c>
      <c r="E903" s="236" t="s">
        <v>119</v>
      </c>
      <c r="F903" s="235">
        <v>5507.8440000000028</v>
      </c>
      <c r="G903" s="234">
        <v>0.10391946074548415</v>
      </c>
      <c r="H903" s="233">
        <v>897</v>
      </c>
      <c r="I903" s="232">
        <v>11</v>
      </c>
      <c r="J903" s="231" t="s">
        <v>352</v>
      </c>
      <c r="K903" s="183"/>
      <c r="P903" s="172"/>
      <c r="Q903" s="172"/>
      <c r="R903" s="172"/>
      <c r="S903" s="172"/>
    </row>
    <row r="904" spans="2:19" s="182" customFormat="1" x14ac:dyDescent="0.2">
      <c r="B904" s="214">
        <v>3000</v>
      </c>
      <c r="C904" s="197" t="s">
        <v>39</v>
      </c>
      <c r="D904" s="189">
        <v>1122</v>
      </c>
      <c r="E904" s="189" t="s">
        <v>497</v>
      </c>
      <c r="F904" s="196">
        <v>3916.4610000000007</v>
      </c>
      <c r="G904" s="213">
        <v>0.10783669458514397</v>
      </c>
      <c r="H904" s="194">
        <v>898</v>
      </c>
      <c r="I904" s="212">
        <v>11</v>
      </c>
      <c r="J904" s="211" t="s">
        <v>37</v>
      </c>
      <c r="K904" s="183"/>
      <c r="P904" s="172"/>
      <c r="Q904" s="172"/>
      <c r="R904" s="172"/>
      <c r="S904" s="172"/>
    </row>
    <row r="905" spans="2:19" s="182" customFormat="1" x14ac:dyDescent="0.2">
      <c r="B905" s="214">
        <v>3000</v>
      </c>
      <c r="C905" s="197" t="s">
        <v>39</v>
      </c>
      <c r="D905" s="189">
        <v>931</v>
      </c>
      <c r="E905" s="189" t="s">
        <v>80</v>
      </c>
      <c r="F905" s="196">
        <v>2916.0140000000006</v>
      </c>
      <c r="G905" s="213">
        <v>0.10935557941561984</v>
      </c>
      <c r="H905" s="194">
        <v>899</v>
      </c>
      <c r="I905" s="212">
        <v>11</v>
      </c>
      <c r="J905" s="211" t="s">
        <v>37</v>
      </c>
      <c r="K905" s="183"/>
      <c r="P905" s="172"/>
      <c r="Q905" s="172"/>
      <c r="R905" s="172"/>
      <c r="S905" s="172"/>
    </row>
    <row r="906" spans="2:19" s="182" customFormat="1" x14ac:dyDescent="0.2">
      <c r="B906" s="214">
        <v>3000</v>
      </c>
      <c r="C906" s="197" t="s">
        <v>39</v>
      </c>
      <c r="D906" s="189">
        <v>135</v>
      </c>
      <c r="E906" s="189" t="s">
        <v>374</v>
      </c>
      <c r="F906" s="196">
        <v>4553.63</v>
      </c>
      <c r="G906" s="213">
        <v>0.11077477108929279</v>
      </c>
      <c r="H906" s="194">
        <v>900</v>
      </c>
      <c r="I906" s="212">
        <v>11</v>
      </c>
      <c r="J906" s="211" t="s">
        <v>37</v>
      </c>
      <c r="K906" s="183"/>
      <c r="P906" s="172"/>
      <c r="Q906" s="172"/>
      <c r="R906" s="172"/>
      <c r="S906" s="172"/>
    </row>
    <row r="907" spans="2:19" s="182" customFormat="1" x14ac:dyDescent="0.2">
      <c r="B907" s="214">
        <v>6600</v>
      </c>
      <c r="C907" s="197" t="s">
        <v>298</v>
      </c>
      <c r="D907" s="189">
        <v>614</v>
      </c>
      <c r="E907" s="189" t="s">
        <v>496</v>
      </c>
      <c r="F907" s="196">
        <v>4628.0610000000006</v>
      </c>
      <c r="G907" s="213">
        <v>0.1114827121675584</v>
      </c>
      <c r="H907" s="194">
        <v>901</v>
      </c>
      <c r="I907" s="212">
        <v>11</v>
      </c>
      <c r="J907" s="211" t="s">
        <v>296</v>
      </c>
      <c r="K907" s="183"/>
      <c r="P907" s="172"/>
      <c r="Q907" s="172"/>
      <c r="R907" s="172"/>
      <c r="S907" s="172"/>
    </row>
    <row r="908" spans="2:19" s="182" customFormat="1" x14ac:dyDescent="0.2">
      <c r="B908" s="214">
        <v>6600</v>
      </c>
      <c r="C908" s="197" t="s">
        <v>298</v>
      </c>
      <c r="D908" s="189">
        <v>412</v>
      </c>
      <c r="E908" s="189" t="s">
        <v>254</v>
      </c>
      <c r="F908" s="196">
        <v>4740.5510000000022</v>
      </c>
      <c r="G908" s="213">
        <v>0.11181084795204399</v>
      </c>
      <c r="H908" s="194">
        <v>902</v>
      </c>
      <c r="I908" s="212">
        <v>11</v>
      </c>
      <c r="J908" s="211" t="s">
        <v>296</v>
      </c>
      <c r="K908" s="183"/>
      <c r="P908" s="172"/>
      <c r="Q908" s="172"/>
      <c r="R908" s="172"/>
      <c r="S908" s="172"/>
    </row>
    <row r="909" spans="2:19" s="182" customFormat="1" x14ac:dyDescent="0.2">
      <c r="B909" s="214">
        <v>4100</v>
      </c>
      <c r="C909" s="197" t="s">
        <v>495</v>
      </c>
      <c r="D909" s="189">
        <v>1</v>
      </c>
      <c r="E909" s="189" t="s">
        <v>18</v>
      </c>
      <c r="F909" s="196">
        <v>6341.7479999999996</v>
      </c>
      <c r="G909" s="213">
        <v>0.111966918313102</v>
      </c>
      <c r="H909" s="194">
        <v>903</v>
      </c>
      <c r="I909" s="212">
        <v>11</v>
      </c>
      <c r="J909" s="211" t="s">
        <v>494</v>
      </c>
      <c r="K909" s="183"/>
      <c r="P909" s="172"/>
      <c r="Q909" s="172"/>
      <c r="R909" s="172"/>
      <c r="S909" s="172"/>
    </row>
    <row r="910" spans="2:19" s="182" customFormat="1" x14ac:dyDescent="0.2">
      <c r="B910" s="214">
        <v>6600</v>
      </c>
      <c r="C910" s="197" t="s">
        <v>298</v>
      </c>
      <c r="D910" s="189">
        <v>623</v>
      </c>
      <c r="E910" s="189" t="s">
        <v>372</v>
      </c>
      <c r="F910" s="196">
        <v>3955.4349999999995</v>
      </c>
      <c r="G910" s="213">
        <v>0.11197115959675211</v>
      </c>
      <c r="H910" s="194">
        <v>904</v>
      </c>
      <c r="I910" s="212">
        <v>11</v>
      </c>
      <c r="J910" s="211" t="s">
        <v>296</v>
      </c>
      <c r="K910" s="183"/>
      <c r="P910" s="172"/>
      <c r="Q910" s="172"/>
      <c r="R910" s="172"/>
      <c r="S910" s="172"/>
    </row>
    <row r="911" spans="2:19" s="182" customFormat="1" x14ac:dyDescent="0.2">
      <c r="B911" s="214">
        <v>7700</v>
      </c>
      <c r="C911" s="197" t="s">
        <v>431</v>
      </c>
      <c r="D911" s="189">
        <v>21</v>
      </c>
      <c r="E911" s="189" t="s">
        <v>64</v>
      </c>
      <c r="F911" s="196">
        <v>4794.0559999999969</v>
      </c>
      <c r="G911" s="213">
        <v>0.11465926600710565</v>
      </c>
      <c r="H911" s="194">
        <v>905</v>
      </c>
      <c r="I911" s="212">
        <v>11</v>
      </c>
      <c r="J911" s="211" t="s">
        <v>430</v>
      </c>
      <c r="K911" s="183"/>
      <c r="P911" s="172"/>
      <c r="Q911" s="172"/>
      <c r="R911" s="172"/>
      <c r="S911" s="172"/>
    </row>
    <row r="912" spans="2:19" s="182" customFormat="1" x14ac:dyDescent="0.2">
      <c r="B912" s="214">
        <v>874</v>
      </c>
      <c r="C912" s="197" t="s">
        <v>493</v>
      </c>
      <c r="D912" s="189">
        <v>9</v>
      </c>
      <c r="E912" s="189" t="s">
        <v>492</v>
      </c>
      <c r="F912" s="196">
        <v>3855.89</v>
      </c>
      <c r="G912" s="213">
        <v>0.11553556415460838</v>
      </c>
      <c r="H912" s="194">
        <v>906</v>
      </c>
      <c r="I912" s="212">
        <v>11</v>
      </c>
      <c r="J912" s="211" t="s">
        <v>491</v>
      </c>
      <c r="K912" s="183"/>
      <c r="P912" s="172"/>
      <c r="Q912" s="172"/>
      <c r="R912" s="172"/>
      <c r="S912" s="172"/>
    </row>
    <row r="913" spans="2:19" s="182" customFormat="1" x14ac:dyDescent="0.2">
      <c r="B913" s="238">
        <v>3570</v>
      </c>
      <c r="C913" s="239" t="s">
        <v>462</v>
      </c>
      <c r="D913" s="189">
        <v>2</v>
      </c>
      <c r="E913" s="236" t="s">
        <v>84</v>
      </c>
      <c r="F913" s="235">
        <v>2740.840999999999</v>
      </c>
      <c r="G913" s="234">
        <v>0.11697879883640019</v>
      </c>
      <c r="H913" s="233">
        <v>907</v>
      </c>
      <c r="I913" s="232">
        <v>11</v>
      </c>
      <c r="J913" s="231" t="s">
        <v>461</v>
      </c>
      <c r="K913" s="183"/>
      <c r="P913" s="172"/>
      <c r="Q913" s="172"/>
      <c r="R913" s="172"/>
      <c r="S913" s="172"/>
    </row>
    <row r="914" spans="2:19" s="182" customFormat="1" x14ac:dyDescent="0.2">
      <c r="B914" s="214">
        <v>7900</v>
      </c>
      <c r="C914" s="197" t="s">
        <v>92</v>
      </c>
      <c r="D914" s="189">
        <v>145</v>
      </c>
      <c r="E914" s="189" t="s">
        <v>490</v>
      </c>
      <c r="F914" s="196">
        <v>5040.8639999999987</v>
      </c>
      <c r="G914" s="213">
        <v>0.11915507944685767</v>
      </c>
      <c r="H914" s="194">
        <v>908</v>
      </c>
      <c r="I914" s="212">
        <v>11</v>
      </c>
      <c r="J914" s="211" t="s">
        <v>91</v>
      </c>
      <c r="K914" s="183"/>
      <c r="P914" s="172"/>
      <c r="Q914" s="172"/>
      <c r="R914" s="172"/>
      <c r="S914" s="172"/>
    </row>
    <row r="915" spans="2:19" s="182" customFormat="1" x14ac:dyDescent="0.2">
      <c r="B915" s="214">
        <v>3000</v>
      </c>
      <c r="C915" s="197" t="s">
        <v>39</v>
      </c>
      <c r="D915" s="189">
        <v>1622</v>
      </c>
      <c r="E915" s="189" t="s">
        <v>489</v>
      </c>
      <c r="F915" s="196">
        <v>10186.253999999995</v>
      </c>
      <c r="G915" s="213">
        <v>0.1213702368909383</v>
      </c>
      <c r="H915" s="194">
        <v>909</v>
      </c>
      <c r="I915" s="212">
        <v>11</v>
      </c>
      <c r="J915" s="211" t="s">
        <v>37</v>
      </c>
      <c r="K915" s="183"/>
      <c r="P915" s="172"/>
      <c r="Q915" s="172"/>
      <c r="R915" s="172"/>
      <c r="S915" s="172"/>
    </row>
    <row r="916" spans="2:19" s="182" customFormat="1" x14ac:dyDescent="0.2">
      <c r="B916" s="214">
        <v>6600</v>
      </c>
      <c r="C916" s="197" t="s">
        <v>298</v>
      </c>
      <c r="D916" s="189">
        <v>427</v>
      </c>
      <c r="E916" s="189" t="s">
        <v>488</v>
      </c>
      <c r="F916" s="196">
        <v>4482.6519999999964</v>
      </c>
      <c r="G916" s="213">
        <v>0.12356191094950837</v>
      </c>
      <c r="H916" s="194">
        <v>910</v>
      </c>
      <c r="I916" s="212">
        <v>11</v>
      </c>
      <c r="J916" s="211" t="s">
        <v>296</v>
      </c>
      <c r="K916" s="183"/>
      <c r="P916" s="172"/>
      <c r="Q916" s="172"/>
      <c r="R916" s="172"/>
      <c r="S916" s="172"/>
    </row>
    <row r="917" spans="2:19" s="182" customFormat="1" x14ac:dyDescent="0.2">
      <c r="B917" s="238">
        <v>3570</v>
      </c>
      <c r="C917" s="239" t="s">
        <v>462</v>
      </c>
      <c r="D917" s="189">
        <v>5</v>
      </c>
      <c r="E917" s="236" t="s">
        <v>99</v>
      </c>
      <c r="F917" s="235">
        <v>2652.0530000000012</v>
      </c>
      <c r="G917" s="234">
        <v>0.12462142266313127</v>
      </c>
      <c r="H917" s="233">
        <v>911</v>
      </c>
      <c r="I917" s="232">
        <v>11</v>
      </c>
      <c r="J917" s="231" t="s">
        <v>461</v>
      </c>
      <c r="K917" s="183"/>
      <c r="P917" s="172"/>
      <c r="Q917" s="172"/>
      <c r="R917" s="172"/>
      <c r="S917" s="172"/>
    </row>
    <row r="918" spans="2:19" s="182" customFormat="1" x14ac:dyDescent="0.2">
      <c r="B918" s="214">
        <v>7900</v>
      </c>
      <c r="C918" s="197" t="s">
        <v>92</v>
      </c>
      <c r="D918" s="189">
        <v>321</v>
      </c>
      <c r="E918" s="189" t="s">
        <v>385</v>
      </c>
      <c r="F918" s="196">
        <v>4663.9490000000014</v>
      </c>
      <c r="G918" s="213">
        <v>0.12543119997423646</v>
      </c>
      <c r="H918" s="194">
        <v>912</v>
      </c>
      <c r="I918" s="212">
        <v>11</v>
      </c>
      <c r="J918" s="211" t="s">
        <v>91</v>
      </c>
      <c r="K918" s="183"/>
      <c r="P918" s="172"/>
      <c r="Q918" s="172"/>
      <c r="R918" s="172"/>
      <c r="S918" s="172"/>
    </row>
    <row r="919" spans="2:19" s="182" customFormat="1" x14ac:dyDescent="0.2">
      <c r="B919" s="238">
        <v>70</v>
      </c>
      <c r="C919" s="237" t="s">
        <v>308</v>
      </c>
      <c r="D919" s="189">
        <v>333</v>
      </c>
      <c r="E919" s="236" t="s">
        <v>424</v>
      </c>
      <c r="F919" s="235">
        <v>4872.79</v>
      </c>
      <c r="G919" s="234">
        <v>0.12737253366060167</v>
      </c>
      <c r="H919" s="233">
        <v>913</v>
      </c>
      <c r="I919" s="232">
        <v>11</v>
      </c>
      <c r="J919" s="231" t="s">
        <v>307</v>
      </c>
      <c r="K919" s="183"/>
      <c r="P919" s="172"/>
      <c r="Q919" s="172"/>
      <c r="R919" s="172"/>
      <c r="S919" s="172"/>
    </row>
    <row r="920" spans="2:19" s="182" customFormat="1" x14ac:dyDescent="0.2">
      <c r="B920" s="238">
        <v>2610</v>
      </c>
      <c r="C920" s="237" t="s">
        <v>464</v>
      </c>
      <c r="D920" s="189">
        <v>25</v>
      </c>
      <c r="E920" s="236" t="s">
        <v>487</v>
      </c>
      <c r="F920" s="235">
        <v>3918.8690000000006</v>
      </c>
      <c r="G920" s="234">
        <v>0.12858220040692694</v>
      </c>
      <c r="H920" s="233">
        <v>914</v>
      </c>
      <c r="I920" s="232">
        <v>11</v>
      </c>
      <c r="J920" s="231" t="s">
        <v>463</v>
      </c>
      <c r="K920" s="183"/>
      <c r="P920" s="172"/>
      <c r="Q920" s="172"/>
      <c r="R920" s="172"/>
      <c r="S920" s="172"/>
    </row>
    <row r="921" spans="2:19" s="182" customFormat="1" x14ac:dyDescent="0.2">
      <c r="B921" s="214">
        <v>6600</v>
      </c>
      <c r="C921" s="197" t="s">
        <v>298</v>
      </c>
      <c r="D921" s="189">
        <v>612</v>
      </c>
      <c r="E921" s="189" t="s">
        <v>486</v>
      </c>
      <c r="F921" s="196">
        <v>2835.5860000000011</v>
      </c>
      <c r="G921" s="213">
        <v>0.12858278637655937</v>
      </c>
      <c r="H921" s="194">
        <v>915</v>
      </c>
      <c r="I921" s="212">
        <v>11</v>
      </c>
      <c r="J921" s="211" t="s">
        <v>296</v>
      </c>
      <c r="K921" s="183"/>
      <c r="P921" s="172"/>
      <c r="Q921" s="172"/>
      <c r="R921" s="172"/>
      <c r="S921" s="172"/>
    </row>
    <row r="922" spans="2:19" s="182" customFormat="1" x14ac:dyDescent="0.2">
      <c r="B922" s="214">
        <v>1139</v>
      </c>
      <c r="C922" s="197" t="s">
        <v>236</v>
      </c>
      <c r="D922" s="189">
        <v>31</v>
      </c>
      <c r="E922" s="189" t="s">
        <v>40</v>
      </c>
      <c r="F922" s="196">
        <v>2207.8449999999998</v>
      </c>
      <c r="G922" s="213">
        <v>0.13113634571481503</v>
      </c>
      <c r="H922" s="194">
        <v>916</v>
      </c>
      <c r="I922" s="212">
        <v>11</v>
      </c>
      <c r="J922" s="211" t="s">
        <v>235</v>
      </c>
      <c r="K922" s="183"/>
      <c r="P922" s="172"/>
      <c r="Q922" s="172"/>
      <c r="R922" s="172"/>
      <c r="S922" s="172"/>
    </row>
    <row r="923" spans="2:19" s="182" customFormat="1" x14ac:dyDescent="0.2">
      <c r="B923" s="214">
        <v>7900</v>
      </c>
      <c r="C923" s="197" t="s">
        <v>92</v>
      </c>
      <c r="D923" s="189">
        <v>134</v>
      </c>
      <c r="E923" s="189" t="s">
        <v>485</v>
      </c>
      <c r="F923" s="196">
        <v>2331.5</v>
      </c>
      <c r="G923" s="213">
        <v>0.13123289610501007</v>
      </c>
      <c r="H923" s="194">
        <v>917</v>
      </c>
      <c r="I923" s="212">
        <v>11</v>
      </c>
      <c r="J923" s="211" t="s">
        <v>91</v>
      </c>
      <c r="K923" s="183"/>
      <c r="P923" s="172"/>
      <c r="Q923" s="172"/>
      <c r="R923" s="172"/>
      <c r="S923" s="172"/>
    </row>
    <row r="924" spans="2:19" s="182" customFormat="1" x14ac:dyDescent="0.2">
      <c r="B924" s="214">
        <v>7400</v>
      </c>
      <c r="C924" s="197" t="s">
        <v>195</v>
      </c>
      <c r="D924" s="189">
        <v>334</v>
      </c>
      <c r="E924" s="189" t="s">
        <v>457</v>
      </c>
      <c r="F924" s="196">
        <v>3128.0069999999992</v>
      </c>
      <c r="G924" s="213">
        <v>0.1332724951414615</v>
      </c>
      <c r="H924" s="194">
        <v>918</v>
      </c>
      <c r="I924" s="212">
        <v>11</v>
      </c>
      <c r="J924" s="211" t="s">
        <v>194</v>
      </c>
      <c r="K924" s="183"/>
      <c r="P924" s="172"/>
      <c r="Q924" s="172"/>
      <c r="R924" s="172"/>
      <c r="S924" s="172"/>
    </row>
    <row r="925" spans="2:19" s="182" customFormat="1" x14ac:dyDescent="0.2">
      <c r="B925" s="238">
        <v>70</v>
      </c>
      <c r="C925" s="237" t="s">
        <v>308</v>
      </c>
      <c r="D925" s="189">
        <v>317</v>
      </c>
      <c r="E925" s="236" t="s">
        <v>484</v>
      </c>
      <c r="F925" s="235">
        <v>4337.7660000000024</v>
      </c>
      <c r="G925" s="234">
        <v>0.13333651053004705</v>
      </c>
      <c r="H925" s="233">
        <v>919</v>
      </c>
      <c r="I925" s="232">
        <v>11</v>
      </c>
      <c r="J925" s="231" t="s">
        <v>307</v>
      </c>
      <c r="K925" s="183"/>
      <c r="P925" s="172"/>
      <c r="Q925" s="172"/>
      <c r="R925" s="172"/>
      <c r="S925" s="172"/>
    </row>
    <row r="926" spans="2:19" s="182" customFormat="1" x14ac:dyDescent="0.2">
      <c r="B926" s="214">
        <v>3000</v>
      </c>
      <c r="C926" s="197" t="s">
        <v>39</v>
      </c>
      <c r="D926" s="189">
        <v>846</v>
      </c>
      <c r="E926" s="189" t="s">
        <v>483</v>
      </c>
      <c r="F926" s="196">
        <v>3356.1939999999991</v>
      </c>
      <c r="G926" s="213">
        <v>0.13345970915626365</v>
      </c>
      <c r="H926" s="194">
        <v>920</v>
      </c>
      <c r="I926" s="212">
        <v>11</v>
      </c>
      <c r="J926" s="211" t="s">
        <v>37</v>
      </c>
      <c r="K926" s="183"/>
      <c r="P926" s="172"/>
      <c r="Q926" s="172"/>
      <c r="R926" s="172"/>
      <c r="S926" s="172"/>
    </row>
    <row r="927" spans="2:19" s="182" customFormat="1" x14ac:dyDescent="0.2">
      <c r="B927" s="214">
        <v>8300</v>
      </c>
      <c r="C927" s="197" t="s">
        <v>227</v>
      </c>
      <c r="D927" s="189">
        <v>315</v>
      </c>
      <c r="E927" s="189" t="s">
        <v>163</v>
      </c>
      <c r="F927" s="196">
        <v>3455.2060000000006</v>
      </c>
      <c r="G927" s="213">
        <v>0.13802512382973631</v>
      </c>
      <c r="H927" s="194">
        <v>921</v>
      </c>
      <c r="I927" s="212">
        <v>11</v>
      </c>
      <c r="J927" s="211" t="s">
        <v>226</v>
      </c>
      <c r="K927" s="183"/>
      <c r="P927" s="172"/>
      <c r="Q927" s="172"/>
      <c r="R927" s="172"/>
      <c r="S927" s="172"/>
    </row>
    <row r="928" spans="2:19" s="182" customFormat="1" x14ac:dyDescent="0.2">
      <c r="B928" s="214">
        <v>6900</v>
      </c>
      <c r="C928" s="197" t="s">
        <v>175</v>
      </c>
      <c r="D928" s="189">
        <v>21</v>
      </c>
      <c r="E928" s="189" t="s">
        <v>64</v>
      </c>
      <c r="F928" s="196">
        <v>3131.0410000000011</v>
      </c>
      <c r="G928" s="213">
        <v>0.1390171802644162</v>
      </c>
      <c r="H928" s="194">
        <v>922</v>
      </c>
      <c r="I928" s="212">
        <v>11</v>
      </c>
      <c r="J928" s="211" t="s">
        <v>174</v>
      </c>
      <c r="K928" s="183"/>
      <c r="P928" s="172"/>
      <c r="Q928" s="172"/>
      <c r="R928" s="172"/>
      <c r="S928" s="172"/>
    </row>
    <row r="929" spans="2:19" s="182" customFormat="1" x14ac:dyDescent="0.2">
      <c r="B929" s="214">
        <v>6500</v>
      </c>
      <c r="C929" s="197" t="s">
        <v>277</v>
      </c>
      <c r="D929" s="189">
        <v>32</v>
      </c>
      <c r="E929" s="189" t="s">
        <v>95</v>
      </c>
      <c r="F929" s="196">
        <v>5538.8110000000015</v>
      </c>
      <c r="G929" s="213">
        <v>0.13932128705214686</v>
      </c>
      <c r="H929" s="194">
        <v>923</v>
      </c>
      <c r="I929" s="212">
        <v>11</v>
      </c>
      <c r="J929" s="211" t="s">
        <v>276</v>
      </c>
      <c r="K929" s="183"/>
      <c r="P929" s="172"/>
      <c r="Q929" s="172"/>
      <c r="R929" s="172"/>
      <c r="S929" s="172"/>
    </row>
    <row r="930" spans="2:19" s="182" customFormat="1" x14ac:dyDescent="0.2">
      <c r="B930" s="238">
        <v>6100</v>
      </c>
      <c r="C930" s="237" t="s">
        <v>459</v>
      </c>
      <c r="D930" s="189">
        <v>231</v>
      </c>
      <c r="E930" s="236" t="s">
        <v>57</v>
      </c>
      <c r="F930" s="235">
        <v>2994.8130000000001</v>
      </c>
      <c r="G930" s="234">
        <v>0.13985968401983384</v>
      </c>
      <c r="H930" s="233">
        <v>924</v>
      </c>
      <c r="I930" s="232">
        <v>11</v>
      </c>
      <c r="J930" s="231" t="s">
        <v>458</v>
      </c>
      <c r="K930" s="183"/>
      <c r="P930" s="172"/>
      <c r="Q930" s="172"/>
      <c r="R930" s="172"/>
      <c r="S930" s="172"/>
    </row>
    <row r="931" spans="2:19" s="182" customFormat="1" x14ac:dyDescent="0.2">
      <c r="B931" s="214">
        <v>2650</v>
      </c>
      <c r="C931" s="197" t="s">
        <v>28</v>
      </c>
      <c r="D931" s="189">
        <v>11</v>
      </c>
      <c r="E931" s="189" t="s">
        <v>191</v>
      </c>
      <c r="F931" s="196">
        <v>4944.6860000000015</v>
      </c>
      <c r="G931" s="213">
        <v>0.14063303505209829</v>
      </c>
      <c r="H931" s="194">
        <v>925</v>
      </c>
      <c r="I931" s="212">
        <v>11</v>
      </c>
      <c r="J931" s="211" t="s">
        <v>26</v>
      </c>
      <c r="K931" s="183"/>
      <c r="P931" s="172"/>
      <c r="Q931" s="172"/>
      <c r="R931" s="172"/>
      <c r="S931" s="172"/>
    </row>
    <row r="932" spans="2:19" s="182" customFormat="1" x14ac:dyDescent="0.2">
      <c r="B932" s="214">
        <v>7400</v>
      </c>
      <c r="C932" s="197" t="s">
        <v>195</v>
      </c>
      <c r="D932" s="189">
        <v>232</v>
      </c>
      <c r="E932" s="189" t="s">
        <v>44</v>
      </c>
      <c r="F932" s="196">
        <v>3687.0409999999997</v>
      </c>
      <c r="G932" s="213">
        <v>0.14066104127707002</v>
      </c>
      <c r="H932" s="194">
        <v>926</v>
      </c>
      <c r="I932" s="212">
        <v>11</v>
      </c>
      <c r="J932" s="211" t="s">
        <v>194</v>
      </c>
      <c r="K932" s="183"/>
      <c r="P932" s="172"/>
      <c r="Q932" s="172"/>
      <c r="R932" s="172"/>
      <c r="S932" s="172"/>
    </row>
    <row r="933" spans="2:19" s="182" customFormat="1" x14ac:dyDescent="0.2">
      <c r="B933" s="214">
        <v>6200</v>
      </c>
      <c r="C933" s="197" t="s">
        <v>482</v>
      </c>
      <c r="D933" s="189">
        <v>514</v>
      </c>
      <c r="E933" s="189" t="s">
        <v>53</v>
      </c>
      <c r="F933" s="196">
        <v>3229.757000000001</v>
      </c>
      <c r="G933" s="213">
        <v>0.14095338384883571</v>
      </c>
      <c r="H933" s="194">
        <v>927</v>
      </c>
      <c r="I933" s="212">
        <v>11</v>
      </c>
      <c r="J933" s="211" t="s">
        <v>481</v>
      </c>
      <c r="K933" s="183"/>
      <c r="P933" s="172"/>
      <c r="Q933" s="172"/>
      <c r="R933" s="172"/>
      <c r="S933" s="172"/>
    </row>
    <row r="934" spans="2:19" s="182" customFormat="1" x14ac:dyDescent="0.2">
      <c r="B934" s="214">
        <v>7900</v>
      </c>
      <c r="C934" s="197" t="s">
        <v>92</v>
      </c>
      <c r="D934" s="189">
        <v>423</v>
      </c>
      <c r="E934" s="189" t="s">
        <v>68</v>
      </c>
      <c r="F934" s="196">
        <v>4631.9430000000002</v>
      </c>
      <c r="G934" s="213">
        <v>0.1446734770413021</v>
      </c>
      <c r="H934" s="194">
        <v>928</v>
      </c>
      <c r="I934" s="212">
        <v>11</v>
      </c>
      <c r="J934" s="211" t="s">
        <v>91</v>
      </c>
      <c r="K934" s="183"/>
      <c r="P934" s="172"/>
      <c r="Q934" s="172"/>
      <c r="R934" s="172"/>
      <c r="S934" s="172"/>
    </row>
    <row r="935" spans="2:19" s="182" customFormat="1" x14ac:dyDescent="0.2">
      <c r="B935" s="214">
        <v>6600</v>
      </c>
      <c r="C935" s="197" t="s">
        <v>298</v>
      </c>
      <c r="D935" s="189">
        <v>324</v>
      </c>
      <c r="E935" s="189" t="s">
        <v>247</v>
      </c>
      <c r="F935" s="196">
        <v>3921.2479999999978</v>
      </c>
      <c r="G935" s="213">
        <v>0.14760537264587781</v>
      </c>
      <c r="H935" s="194">
        <v>929</v>
      </c>
      <c r="I935" s="212">
        <v>11</v>
      </c>
      <c r="J935" s="211" t="s">
        <v>296</v>
      </c>
      <c r="K935" s="183"/>
      <c r="P935" s="172"/>
      <c r="Q935" s="172"/>
      <c r="R935" s="172"/>
      <c r="S935" s="172"/>
    </row>
    <row r="936" spans="2:19" s="182" customFormat="1" x14ac:dyDescent="0.2">
      <c r="B936" s="214">
        <v>6200</v>
      </c>
      <c r="C936" s="197" t="s">
        <v>482</v>
      </c>
      <c r="D936" s="189">
        <v>211</v>
      </c>
      <c r="E936" s="189" t="s">
        <v>24</v>
      </c>
      <c r="F936" s="196">
        <v>3900.7839999999997</v>
      </c>
      <c r="G936" s="213">
        <v>0.14832722507823237</v>
      </c>
      <c r="H936" s="194">
        <v>930</v>
      </c>
      <c r="I936" s="212">
        <v>11</v>
      </c>
      <c r="J936" s="211" t="s">
        <v>481</v>
      </c>
      <c r="K936" s="183"/>
      <c r="P936" s="172"/>
      <c r="Q936" s="172"/>
      <c r="R936" s="172"/>
      <c r="S936" s="172"/>
    </row>
    <row r="937" spans="2:19" s="182" customFormat="1" x14ac:dyDescent="0.2">
      <c r="B937" s="238">
        <v>2600</v>
      </c>
      <c r="C937" s="237" t="s">
        <v>353</v>
      </c>
      <c r="D937" s="189">
        <v>33</v>
      </c>
      <c r="E937" s="236" t="s">
        <v>27</v>
      </c>
      <c r="F937" s="235">
        <v>3548.6719999999996</v>
      </c>
      <c r="G937" s="234">
        <v>0.14996139745840667</v>
      </c>
      <c r="H937" s="233">
        <v>931</v>
      </c>
      <c r="I937" s="232">
        <v>11</v>
      </c>
      <c r="J937" s="231" t="s">
        <v>352</v>
      </c>
      <c r="K937" s="183"/>
      <c r="P937" s="172"/>
      <c r="Q937" s="172"/>
      <c r="R937" s="172"/>
      <c r="S937" s="172"/>
    </row>
    <row r="938" spans="2:19" s="182" customFormat="1" x14ac:dyDescent="0.2">
      <c r="B938" s="238">
        <v>41</v>
      </c>
      <c r="C938" s="239" t="s">
        <v>480</v>
      </c>
      <c r="D938" s="189">
        <v>1</v>
      </c>
      <c r="E938" s="236" t="s">
        <v>18</v>
      </c>
      <c r="F938" s="235">
        <v>2906.4649999999992</v>
      </c>
      <c r="G938" s="234">
        <v>0.15195638285490667</v>
      </c>
      <c r="H938" s="233">
        <v>932</v>
      </c>
      <c r="I938" s="232">
        <v>11</v>
      </c>
      <c r="J938" s="231" t="s">
        <v>479</v>
      </c>
      <c r="K938" s="183"/>
      <c r="P938" s="172"/>
      <c r="Q938" s="172"/>
      <c r="R938" s="172"/>
      <c r="S938" s="172"/>
    </row>
    <row r="939" spans="2:19" s="182" customFormat="1" x14ac:dyDescent="0.2">
      <c r="B939" s="214">
        <v>8300</v>
      </c>
      <c r="C939" s="197" t="s">
        <v>227</v>
      </c>
      <c r="D939" s="189">
        <v>124</v>
      </c>
      <c r="E939" s="189" t="s">
        <v>33</v>
      </c>
      <c r="F939" s="196">
        <v>2588.3070000000002</v>
      </c>
      <c r="G939" s="213">
        <v>0.15464663413471297</v>
      </c>
      <c r="H939" s="194">
        <v>933</v>
      </c>
      <c r="I939" s="212">
        <v>11</v>
      </c>
      <c r="J939" s="211" t="s">
        <v>226</v>
      </c>
      <c r="K939" s="183"/>
      <c r="P939" s="172"/>
      <c r="Q939" s="172"/>
      <c r="R939" s="172"/>
      <c r="S939" s="172"/>
    </row>
    <row r="940" spans="2:19" s="182" customFormat="1" x14ac:dyDescent="0.2">
      <c r="B940" s="214">
        <v>4000</v>
      </c>
      <c r="C940" s="197" t="s">
        <v>22</v>
      </c>
      <c r="D940" s="189">
        <v>417</v>
      </c>
      <c r="E940" s="189" t="s">
        <v>478</v>
      </c>
      <c r="F940" s="196">
        <v>4944.2279999999973</v>
      </c>
      <c r="G940" s="213">
        <v>0.15537737489137723</v>
      </c>
      <c r="H940" s="194">
        <v>934</v>
      </c>
      <c r="I940" s="212">
        <v>11</v>
      </c>
      <c r="J940" s="211" t="s">
        <v>20</v>
      </c>
      <c r="K940" s="183"/>
      <c r="P940" s="172"/>
      <c r="Q940" s="172"/>
      <c r="R940" s="172"/>
      <c r="S940" s="172"/>
    </row>
    <row r="941" spans="2:19" s="182" customFormat="1" x14ac:dyDescent="0.2">
      <c r="B941" s="214">
        <v>5000</v>
      </c>
      <c r="C941" s="197" t="s">
        <v>25</v>
      </c>
      <c r="D941" s="189">
        <v>226</v>
      </c>
      <c r="E941" s="189" t="s">
        <v>477</v>
      </c>
      <c r="F941" s="196">
        <v>3622.029</v>
      </c>
      <c r="G941" s="213">
        <v>0.15563420139622655</v>
      </c>
      <c r="H941" s="194">
        <v>935</v>
      </c>
      <c r="I941" s="212">
        <v>11</v>
      </c>
      <c r="J941" s="211" t="s">
        <v>23</v>
      </c>
      <c r="K941" s="183"/>
      <c r="P941" s="172"/>
      <c r="Q941" s="172"/>
      <c r="R941" s="172"/>
      <c r="S941" s="172"/>
    </row>
    <row r="942" spans="2:19" s="182" customFormat="1" x14ac:dyDescent="0.2">
      <c r="B942" s="214">
        <v>6600</v>
      </c>
      <c r="C942" s="197" t="s">
        <v>298</v>
      </c>
      <c r="D942" s="189">
        <v>523</v>
      </c>
      <c r="E942" s="189" t="s">
        <v>441</v>
      </c>
      <c r="F942" s="196">
        <v>4069.6440000000021</v>
      </c>
      <c r="G942" s="213">
        <v>0.15580552948948354</v>
      </c>
      <c r="H942" s="194">
        <v>936</v>
      </c>
      <c r="I942" s="212">
        <v>11</v>
      </c>
      <c r="J942" s="211" t="s">
        <v>296</v>
      </c>
      <c r="K942" s="183"/>
      <c r="P942" s="172"/>
      <c r="Q942" s="172"/>
      <c r="R942" s="172"/>
      <c r="S942" s="172"/>
    </row>
    <row r="943" spans="2:19" s="182" customFormat="1" x14ac:dyDescent="0.2">
      <c r="B943" s="214">
        <v>7400</v>
      </c>
      <c r="C943" s="197" t="s">
        <v>195</v>
      </c>
      <c r="D943" s="189">
        <v>242</v>
      </c>
      <c r="E943" s="189" t="s">
        <v>476</v>
      </c>
      <c r="F943" s="196">
        <v>2512.052999999999</v>
      </c>
      <c r="G943" s="213">
        <v>0.15742196102632999</v>
      </c>
      <c r="H943" s="194">
        <v>937</v>
      </c>
      <c r="I943" s="212">
        <v>11</v>
      </c>
      <c r="J943" s="211" t="s">
        <v>194</v>
      </c>
      <c r="K943" s="183"/>
      <c r="P943" s="172"/>
      <c r="Q943" s="172"/>
      <c r="R943" s="172"/>
      <c r="S943" s="172"/>
    </row>
    <row r="944" spans="2:19" s="182" customFormat="1" x14ac:dyDescent="0.2">
      <c r="B944" s="238">
        <v>2600</v>
      </c>
      <c r="C944" s="237" t="s">
        <v>353</v>
      </c>
      <c r="D944" s="189">
        <v>22</v>
      </c>
      <c r="E944" s="236" t="s">
        <v>50</v>
      </c>
      <c r="F944" s="235">
        <v>2593.84</v>
      </c>
      <c r="G944" s="234">
        <v>0.16243364877032263</v>
      </c>
      <c r="H944" s="233">
        <v>938</v>
      </c>
      <c r="I944" s="232">
        <v>11</v>
      </c>
      <c r="J944" s="231" t="s">
        <v>352</v>
      </c>
      <c r="K944" s="183"/>
      <c r="P944" s="172"/>
      <c r="Q944" s="172"/>
      <c r="R944" s="172"/>
      <c r="S944" s="172"/>
    </row>
    <row r="945" spans="2:19" s="182" customFormat="1" x14ac:dyDescent="0.2">
      <c r="B945" s="214">
        <v>7200</v>
      </c>
      <c r="C945" s="197" t="s">
        <v>140</v>
      </c>
      <c r="D945" s="189">
        <v>4</v>
      </c>
      <c r="E945" s="189" t="s">
        <v>168</v>
      </c>
      <c r="F945" s="196">
        <v>4457.68</v>
      </c>
      <c r="G945" s="213">
        <v>0.16381803389427657</v>
      </c>
      <c r="H945" s="194">
        <v>939</v>
      </c>
      <c r="I945" s="212">
        <v>11</v>
      </c>
      <c r="J945" s="211" t="s">
        <v>138</v>
      </c>
      <c r="K945" s="183"/>
      <c r="P945" s="172"/>
      <c r="Q945" s="172"/>
      <c r="R945" s="172"/>
      <c r="S945" s="172"/>
    </row>
    <row r="946" spans="2:19" s="182" customFormat="1" x14ac:dyDescent="0.2">
      <c r="B946" s="214">
        <v>4000</v>
      </c>
      <c r="C946" s="197" t="s">
        <v>22</v>
      </c>
      <c r="D946" s="189">
        <v>621</v>
      </c>
      <c r="E946" s="189" t="s">
        <v>475</v>
      </c>
      <c r="F946" s="196">
        <v>3761.9729999999986</v>
      </c>
      <c r="G946" s="213">
        <v>0.16788073267776396</v>
      </c>
      <c r="H946" s="194">
        <v>940</v>
      </c>
      <c r="I946" s="212">
        <v>11</v>
      </c>
      <c r="J946" s="211" t="s">
        <v>20</v>
      </c>
      <c r="K946" s="183"/>
      <c r="P946" s="172"/>
      <c r="Q946" s="172"/>
      <c r="R946" s="172"/>
      <c r="S946" s="172"/>
    </row>
    <row r="947" spans="2:19" s="182" customFormat="1" x14ac:dyDescent="0.2">
      <c r="B947" s="214">
        <v>3000</v>
      </c>
      <c r="C947" s="197" t="s">
        <v>39</v>
      </c>
      <c r="D947" s="189">
        <v>855</v>
      </c>
      <c r="E947" s="189" t="s">
        <v>474</v>
      </c>
      <c r="F947" s="196">
        <v>2935.94</v>
      </c>
      <c r="G947" s="213">
        <v>0.16856593219450727</v>
      </c>
      <c r="H947" s="194">
        <v>941</v>
      </c>
      <c r="I947" s="212">
        <v>11</v>
      </c>
      <c r="J947" s="211" t="s">
        <v>37</v>
      </c>
      <c r="K947" s="183"/>
      <c r="P947" s="172"/>
      <c r="Q947" s="172"/>
      <c r="R947" s="172"/>
      <c r="S947" s="172"/>
    </row>
    <row r="948" spans="2:19" s="182" customFormat="1" x14ac:dyDescent="0.2">
      <c r="B948" s="214">
        <v>7900</v>
      </c>
      <c r="C948" s="197" t="s">
        <v>92</v>
      </c>
      <c r="D948" s="189">
        <v>322</v>
      </c>
      <c r="E948" s="189" t="s">
        <v>367</v>
      </c>
      <c r="F948" s="196">
        <v>2482.1620000000003</v>
      </c>
      <c r="G948" s="213">
        <v>0.16889853208731284</v>
      </c>
      <c r="H948" s="194">
        <v>942</v>
      </c>
      <c r="I948" s="212">
        <v>11</v>
      </c>
      <c r="J948" s="211" t="s">
        <v>91</v>
      </c>
      <c r="K948" s="183"/>
      <c r="P948" s="172"/>
      <c r="Q948" s="172"/>
      <c r="R948" s="172"/>
      <c r="S948" s="172"/>
    </row>
    <row r="949" spans="2:19" s="182" customFormat="1" x14ac:dyDescent="0.2">
      <c r="B949" s="214">
        <v>8300</v>
      </c>
      <c r="C949" s="197" t="s">
        <v>227</v>
      </c>
      <c r="D949" s="189">
        <v>121</v>
      </c>
      <c r="E949" s="189" t="s">
        <v>97</v>
      </c>
      <c r="F949" s="196">
        <v>4363.5119999999979</v>
      </c>
      <c r="G949" s="213">
        <v>0.16909386802556517</v>
      </c>
      <c r="H949" s="194">
        <v>943</v>
      </c>
      <c r="I949" s="212">
        <v>11</v>
      </c>
      <c r="J949" s="211" t="s">
        <v>226</v>
      </c>
      <c r="K949" s="183"/>
      <c r="P949" s="172"/>
      <c r="Q949" s="172"/>
      <c r="R949" s="172"/>
      <c r="S949" s="172"/>
    </row>
    <row r="950" spans="2:19" s="182" customFormat="1" x14ac:dyDescent="0.2">
      <c r="B950" s="214">
        <v>7400</v>
      </c>
      <c r="C950" s="197" t="s">
        <v>195</v>
      </c>
      <c r="D950" s="189">
        <v>351</v>
      </c>
      <c r="E950" s="189" t="s">
        <v>473</v>
      </c>
      <c r="F950" s="196">
        <v>4834.6369999999997</v>
      </c>
      <c r="G950" s="213">
        <v>0.17277417247097196</v>
      </c>
      <c r="H950" s="194">
        <v>944</v>
      </c>
      <c r="I950" s="212">
        <v>11</v>
      </c>
      <c r="J950" s="211" t="s">
        <v>194</v>
      </c>
      <c r="K950" s="183"/>
      <c r="P950" s="172"/>
      <c r="Q950" s="172"/>
      <c r="R950" s="172"/>
      <c r="S950" s="172"/>
    </row>
    <row r="951" spans="2:19" s="182" customFormat="1" x14ac:dyDescent="0.2">
      <c r="B951" s="214">
        <v>2800</v>
      </c>
      <c r="C951" s="197" t="s">
        <v>472</v>
      </c>
      <c r="D951" s="189">
        <v>10</v>
      </c>
      <c r="E951" s="189" t="s">
        <v>471</v>
      </c>
      <c r="F951" s="196">
        <v>2414.4699999999998</v>
      </c>
      <c r="G951" s="213">
        <v>0.1750761091200875</v>
      </c>
      <c r="H951" s="194">
        <v>945</v>
      </c>
      <c r="I951" s="212">
        <v>11</v>
      </c>
      <c r="J951" s="211" t="s">
        <v>470</v>
      </c>
      <c r="K951" s="183"/>
      <c r="P951" s="172"/>
      <c r="Q951" s="172"/>
      <c r="R951" s="172"/>
      <c r="S951" s="172"/>
    </row>
    <row r="952" spans="2:19" s="182" customFormat="1" x14ac:dyDescent="0.2">
      <c r="B952" s="214">
        <v>7400</v>
      </c>
      <c r="C952" s="197" t="s">
        <v>195</v>
      </c>
      <c r="D952" s="189">
        <v>243</v>
      </c>
      <c r="E952" s="189" t="s">
        <v>436</v>
      </c>
      <c r="F952" s="196">
        <v>3238.3760000000025</v>
      </c>
      <c r="G952" s="213">
        <v>0.17764260807095525</v>
      </c>
      <c r="H952" s="194">
        <v>946</v>
      </c>
      <c r="I952" s="212">
        <v>11</v>
      </c>
      <c r="J952" s="211" t="s">
        <v>194</v>
      </c>
      <c r="K952" s="183"/>
      <c r="P952" s="172"/>
      <c r="Q952" s="172"/>
      <c r="R952" s="172"/>
      <c r="S952" s="172"/>
    </row>
    <row r="953" spans="2:19" s="182" customFormat="1" x14ac:dyDescent="0.2">
      <c r="B953" s="214">
        <v>3000</v>
      </c>
      <c r="C953" s="197" t="s">
        <v>39</v>
      </c>
      <c r="D953" s="189">
        <v>1352</v>
      </c>
      <c r="E953" s="189" t="s">
        <v>469</v>
      </c>
      <c r="F953" s="196">
        <v>3054.4919999999997</v>
      </c>
      <c r="G953" s="213">
        <v>0.17859250315053862</v>
      </c>
      <c r="H953" s="194">
        <v>947</v>
      </c>
      <c r="I953" s="212">
        <v>11</v>
      </c>
      <c r="J953" s="211" t="s">
        <v>37</v>
      </c>
      <c r="K953" s="183"/>
      <c r="P953" s="172"/>
      <c r="Q953" s="172"/>
      <c r="R953" s="172"/>
      <c r="S953" s="172"/>
    </row>
    <row r="954" spans="2:19" s="182" customFormat="1" x14ac:dyDescent="0.2">
      <c r="B954" s="214">
        <v>240</v>
      </c>
      <c r="C954" s="197" t="s">
        <v>243</v>
      </c>
      <c r="D954" s="189">
        <v>4</v>
      </c>
      <c r="E954" s="189" t="s">
        <v>168</v>
      </c>
      <c r="F954" s="196">
        <v>5305.5570000000025</v>
      </c>
      <c r="G954" s="213">
        <v>0.1864539259908313</v>
      </c>
      <c r="H954" s="194">
        <v>948</v>
      </c>
      <c r="I954" s="212">
        <v>11</v>
      </c>
      <c r="J954" s="211" t="s">
        <v>242</v>
      </c>
      <c r="K954" s="183"/>
      <c r="P954" s="172"/>
      <c r="Q954" s="172"/>
      <c r="R954" s="172"/>
      <c r="S954" s="172"/>
    </row>
    <row r="955" spans="2:19" s="182" customFormat="1" x14ac:dyDescent="0.2">
      <c r="B955" s="214">
        <v>9600</v>
      </c>
      <c r="C955" s="197" t="s">
        <v>388</v>
      </c>
      <c r="D955" s="189">
        <v>34</v>
      </c>
      <c r="E955" s="189" t="s">
        <v>204</v>
      </c>
      <c r="F955" s="196">
        <v>4894.2950000000001</v>
      </c>
      <c r="G955" s="213">
        <v>0.18680288686219654</v>
      </c>
      <c r="H955" s="194">
        <v>949</v>
      </c>
      <c r="I955" s="212">
        <v>11</v>
      </c>
      <c r="J955" s="211" t="s">
        <v>387</v>
      </c>
      <c r="K955" s="183"/>
      <c r="P955" s="172"/>
      <c r="Q955" s="172"/>
      <c r="R955" s="172"/>
      <c r="S955" s="172"/>
    </row>
    <row r="956" spans="2:19" s="182" customFormat="1" x14ac:dyDescent="0.2">
      <c r="B956" s="214">
        <v>3000</v>
      </c>
      <c r="C956" s="197" t="s">
        <v>39</v>
      </c>
      <c r="D956" s="189">
        <v>136</v>
      </c>
      <c r="E956" s="189" t="s">
        <v>468</v>
      </c>
      <c r="F956" s="196">
        <v>4261.3480000000009</v>
      </c>
      <c r="G956" s="213">
        <v>0.18891239259540865</v>
      </c>
      <c r="H956" s="194">
        <v>950</v>
      </c>
      <c r="I956" s="212">
        <v>11</v>
      </c>
      <c r="J956" s="211" t="s">
        <v>37</v>
      </c>
      <c r="K956" s="183"/>
      <c r="P956" s="172"/>
      <c r="Q956" s="172"/>
      <c r="R956" s="172"/>
      <c r="S956" s="172"/>
    </row>
    <row r="957" spans="2:19" s="182" customFormat="1" x14ac:dyDescent="0.2">
      <c r="B957" s="238">
        <v>9000</v>
      </c>
      <c r="C957" s="237" t="s">
        <v>155</v>
      </c>
      <c r="D957" s="189">
        <v>211</v>
      </c>
      <c r="E957" s="236" t="s">
        <v>24</v>
      </c>
      <c r="F957" s="235">
        <v>3745.4340000000007</v>
      </c>
      <c r="G957" s="234">
        <v>0.18920697335046377</v>
      </c>
      <c r="H957" s="233">
        <v>951</v>
      </c>
      <c r="I957" s="232">
        <v>11</v>
      </c>
      <c r="J957" s="231" t="s">
        <v>153</v>
      </c>
      <c r="K957" s="183"/>
      <c r="P957" s="172"/>
      <c r="Q957" s="172"/>
      <c r="R957" s="172"/>
      <c r="S957" s="172"/>
    </row>
    <row r="958" spans="2:19" s="182" customFormat="1" x14ac:dyDescent="0.2">
      <c r="B958" s="214">
        <v>6600</v>
      </c>
      <c r="C958" s="197" t="s">
        <v>298</v>
      </c>
      <c r="D958" s="189">
        <v>332</v>
      </c>
      <c r="E958" s="189" t="s">
        <v>467</v>
      </c>
      <c r="F958" s="196">
        <v>2059.6240000000007</v>
      </c>
      <c r="G958" s="213">
        <v>0.1892394179258301</v>
      </c>
      <c r="H958" s="194">
        <v>952</v>
      </c>
      <c r="I958" s="212">
        <v>11</v>
      </c>
      <c r="J958" s="211" t="s">
        <v>296</v>
      </c>
      <c r="K958" s="183"/>
      <c r="P958" s="172"/>
      <c r="Q958" s="172"/>
      <c r="R958" s="172"/>
      <c r="S958" s="172"/>
    </row>
    <row r="959" spans="2:19" s="182" customFormat="1" x14ac:dyDescent="0.2">
      <c r="B959" s="214">
        <v>6600</v>
      </c>
      <c r="C959" s="197" t="s">
        <v>298</v>
      </c>
      <c r="D959" s="189">
        <v>216</v>
      </c>
      <c r="E959" s="189" t="s">
        <v>180</v>
      </c>
      <c r="F959" s="196">
        <v>2720.5419999999986</v>
      </c>
      <c r="G959" s="213">
        <v>0.1930950278315782</v>
      </c>
      <c r="H959" s="194">
        <v>953</v>
      </c>
      <c r="I959" s="212">
        <v>11</v>
      </c>
      <c r="J959" s="211" t="s">
        <v>296</v>
      </c>
      <c r="K959" s="183"/>
      <c r="P959" s="172"/>
      <c r="Q959" s="172"/>
      <c r="R959" s="172"/>
      <c r="S959" s="172"/>
    </row>
    <row r="960" spans="2:19" s="182" customFormat="1" x14ac:dyDescent="0.2">
      <c r="B960" s="214">
        <v>7400</v>
      </c>
      <c r="C960" s="197" t="s">
        <v>195</v>
      </c>
      <c r="D960" s="189">
        <v>523</v>
      </c>
      <c r="E960" s="189" t="s">
        <v>441</v>
      </c>
      <c r="F960" s="196">
        <v>4174.8580000000002</v>
      </c>
      <c r="G960" s="213">
        <v>0.19346591998610552</v>
      </c>
      <c r="H960" s="194">
        <v>954</v>
      </c>
      <c r="I960" s="212">
        <v>11</v>
      </c>
      <c r="J960" s="211" t="s">
        <v>194</v>
      </c>
      <c r="K960" s="183"/>
      <c r="P960" s="172"/>
      <c r="Q960" s="172"/>
      <c r="R960" s="172"/>
      <c r="S960" s="172"/>
    </row>
    <row r="961" spans="2:19" s="182" customFormat="1" x14ac:dyDescent="0.2">
      <c r="B961" s="238">
        <v>9000</v>
      </c>
      <c r="C961" s="237" t="s">
        <v>155</v>
      </c>
      <c r="D961" s="189">
        <v>412</v>
      </c>
      <c r="E961" s="236" t="s">
        <v>254</v>
      </c>
      <c r="F961" s="235">
        <v>3583.732</v>
      </c>
      <c r="G961" s="234">
        <v>0.19585482222927628</v>
      </c>
      <c r="H961" s="233">
        <v>955</v>
      </c>
      <c r="I961" s="232">
        <v>11</v>
      </c>
      <c r="J961" s="231" t="s">
        <v>153</v>
      </c>
      <c r="K961" s="183"/>
      <c r="P961" s="172"/>
      <c r="Q961" s="172"/>
      <c r="R961" s="172"/>
      <c r="S961" s="172"/>
    </row>
    <row r="962" spans="2:19" s="182" customFormat="1" x14ac:dyDescent="0.2">
      <c r="B962" s="214">
        <v>7900</v>
      </c>
      <c r="C962" s="197" t="s">
        <v>92</v>
      </c>
      <c r="D962" s="189">
        <v>144</v>
      </c>
      <c r="E962" s="189" t="s">
        <v>466</v>
      </c>
      <c r="F962" s="196">
        <v>2354.8920000000007</v>
      </c>
      <c r="G962" s="213">
        <v>0.19729958526947736</v>
      </c>
      <c r="H962" s="194">
        <v>956</v>
      </c>
      <c r="I962" s="212">
        <v>11</v>
      </c>
      <c r="J962" s="211" t="s">
        <v>91</v>
      </c>
      <c r="K962" s="183"/>
      <c r="P962" s="172"/>
      <c r="Q962" s="172"/>
      <c r="R962" s="172"/>
      <c r="S962" s="172"/>
    </row>
    <row r="963" spans="2:19" s="182" customFormat="1" x14ac:dyDescent="0.2">
      <c r="B963" s="214">
        <v>2620</v>
      </c>
      <c r="C963" s="197" t="s">
        <v>56</v>
      </c>
      <c r="D963" s="189">
        <v>5</v>
      </c>
      <c r="E963" s="189" t="s">
        <v>465</v>
      </c>
      <c r="F963" s="196">
        <v>5440.813000000001</v>
      </c>
      <c r="G963" s="213">
        <v>0.20114486561017544</v>
      </c>
      <c r="H963" s="194">
        <v>957</v>
      </c>
      <c r="I963" s="212">
        <v>11</v>
      </c>
      <c r="J963" s="211" t="s">
        <v>54</v>
      </c>
      <c r="K963" s="183"/>
      <c r="P963" s="172"/>
      <c r="Q963" s="172"/>
      <c r="R963" s="172"/>
      <c r="S963" s="172"/>
    </row>
    <row r="964" spans="2:19" s="182" customFormat="1" x14ac:dyDescent="0.2">
      <c r="B964" s="214">
        <v>7400</v>
      </c>
      <c r="C964" s="197" t="s">
        <v>195</v>
      </c>
      <c r="D964" s="189">
        <v>341</v>
      </c>
      <c r="E964" s="189" t="s">
        <v>237</v>
      </c>
      <c r="F964" s="196">
        <v>4280.7440000000006</v>
      </c>
      <c r="G964" s="213">
        <v>0.20268973114540606</v>
      </c>
      <c r="H964" s="194">
        <v>958</v>
      </c>
      <c r="I964" s="212">
        <v>11</v>
      </c>
      <c r="J964" s="211" t="s">
        <v>194</v>
      </c>
      <c r="K964" s="183"/>
      <c r="P964" s="172"/>
      <c r="Q964" s="172"/>
      <c r="R964" s="172"/>
      <c r="S964" s="172"/>
    </row>
    <row r="965" spans="2:19" s="182" customFormat="1" x14ac:dyDescent="0.2">
      <c r="B965" s="214">
        <v>7200</v>
      </c>
      <c r="C965" s="197" t="s">
        <v>140</v>
      </c>
      <c r="D965" s="189">
        <v>3</v>
      </c>
      <c r="E965" s="189" t="s">
        <v>87</v>
      </c>
      <c r="F965" s="196">
        <v>3264.12</v>
      </c>
      <c r="G965" s="213">
        <v>0.20301789735453893</v>
      </c>
      <c r="H965" s="194">
        <v>959</v>
      </c>
      <c r="I965" s="212">
        <v>11</v>
      </c>
      <c r="J965" s="211" t="s">
        <v>138</v>
      </c>
      <c r="K965" s="183"/>
      <c r="P965" s="172"/>
      <c r="Q965" s="172"/>
      <c r="R965" s="172"/>
      <c r="S965" s="172"/>
    </row>
    <row r="966" spans="2:19" s="182" customFormat="1" x14ac:dyDescent="0.2">
      <c r="B966" s="214">
        <v>7400</v>
      </c>
      <c r="C966" s="197" t="s">
        <v>195</v>
      </c>
      <c r="D966" s="189">
        <v>213</v>
      </c>
      <c r="E966" s="189" t="s">
        <v>135</v>
      </c>
      <c r="F966" s="196">
        <v>2705.8909999999992</v>
      </c>
      <c r="G966" s="213">
        <v>0.20388309261348561</v>
      </c>
      <c r="H966" s="194">
        <v>960</v>
      </c>
      <c r="I966" s="212">
        <v>11</v>
      </c>
      <c r="J966" s="211" t="s">
        <v>194</v>
      </c>
      <c r="K966" s="183"/>
      <c r="P966" s="172"/>
      <c r="Q966" s="172"/>
      <c r="R966" s="172"/>
      <c r="S966" s="172"/>
    </row>
    <row r="967" spans="2:19" s="182" customFormat="1" x14ac:dyDescent="0.2">
      <c r="B967" s="214">
        <v>6500</v>
      </c>
      <c r="C967" s="197" t="s">
        <v>277</v>
      </c>
      <c r="D967" s="189">
        <v>51</v>
      </c>
      <c r="E967" s="189" t="s">
        <v>239</v>
      </c>
      <c r="F967" s="196">
        <v>4048.8590000000013</v>
      </c>
      <c r="G967" s="213">
        <v>0.20440636345599619</v>
      </c>
      <c r="H967" s="194">
        <v>961</v>
      </c>
      <c r="I967" s="212">
        <v>11</v>
      </c>
      <c r="J967" s="211" t="s">
        <v>276</v>
      </c>
      <c r="K967" s="183"/>
      <c r="P967" s="172"/>
      <c r="Q967" s="172"/>
      <c r="R967" s="172"/>
      <c r="S967" s="172"/>
    </row>
    <row r="968" spans="2:19" s="182" customFormat="1" x14ac:dyDescent="0.2">
      <c r="B968" s="238">
        <v>2610</v>
      </c>
      <c r="C968" s="237" t="s">
        <v>464</v>
      </c>
      <c r="D968" s="189">
        <v>21</v>
      </c>
      <c r="E968" s="236" t="s">
        <v>64</v>
      </c>
      <c r="F968" s="235">
        <v>2571.2649999999999</v>
      </c>
      <c r="G968" s="234">
        <v>0.20561183663527891</v>
      </c>
      <c r="H968" s="233">
        <v>962</v>
      </c>
      <c r="I968" s="232">
        <v>11</v>
      </c>
      <c r="J968" s="231" t="s">
        <v>463</v>
      </c>
      <c r="K968" s="183"/>
      <c r="P968" s="172"/>
      <c r="Q968" s="172"/>
      <c r="R968" s="172"/>
      <c r="S968" s="172"/>
    </row>
    <row r="969" spans="2:19" s="182" customFormat="1" x14ac:dyDescent="0.2">
      <c r="B969" s="214">
        <v>9600</v>
      </c>
      <c r="C969" s="197" t="s">
        <v>388</v>
      </c>
      <c r="D969" s="189">
        <v>31</v>
      </c>
      <c r="E969" s="189" t="s">
        <v>40</v>
      </c>
      <c r="F969" s="196">
        <v>3121.8520000000003</v>
      </c>
      <c r="G969" s="213">
        <v>0.20821028457602553</v>
      </c>
      <c r="H969" s="194">
        <v>963</v>
      </c>
      <c r="I969" s="212">
        <v>11</v>
      </c>
      <c r="J969" s="211" t="s">
        <v>387</v>
      </c>
      <c r="K969" s="183"/>
      <c r="P969" s="172"/>
      <c r="Q969" s="172"/>
      <c r="R969" s="172"/>
      <c r="S969" s="172"/>
    </row>
    <row r="970" spans="2:19" s="182" customFormat="1" x14ac:dyDescent="0.2">
      <c r="B970" s="238">
        <v>3570</v>
      </c>
      <c r="C970" s="240" t="s">
        <v>462</v>
      </c>
      <c r="D970" s="189">
        <v>4</v>
      </c>
      <c r="E970" s="236" t="s">
        <v>168</v>
      </c>
      <c r="F970" s="235">
        <v>4060.5929999999985</v>
      </c>
      <c r="G970" s="234">
        <v>0.21081493364189566</v>
      </c>
      <c r="H970" s="233">
        <v>964</v>
      </c>
      <c r="I970" s="232">
        <v>11</v>
      </c>
      <c r="J970" s="231" t="s">
        <v>461</v>
      </c>
      <c r="K970" s="183"/>
      <c r="P970" s="172"/>
      <c r="Q970" s="172"/>
      <c r="R970" s="172"/>
      <c r="S970" s="172"/>
    </row>
    <row r="971" spans="2:19" s="182" customFormat="1" x14ac:dyDescent="0.2">
      <c r="B971" s="214">
        <v>8300</v>
      </c>
      <c r="C971" s="197" t="s">
        <v>227</v>
      </c>
      <c r="D971" s="189">
        <v>312</v>
      </c>
      <c r="E971" s="189" t="s">
        <v>208</v>
      </c>
      <c r="F971" s="196">
        <v>3492.8349999999991</v>
      </c>
      <c r="G971" s="213">
        <v>0.21137245294313076</v>
      </c>
      <c r="H971" s="194">
        <v>965</v>
      </c>
      <c r="I971" s="212">
        <v>11</v>
      </c>
      <c r="J971" s="211" t="s">
        <v>226</v>
      </c>
      <c r="K971" s="183"/>
      <c r="P971" s="172"/>
      <c r="Q971" s="172"/>
      <c r="R971" s="172"/>
      <c r="S971" s="172"/>
    </row>
    <row r="972" spans="2:19" s="182" customFormat="1" x14ac:dyDescent="0.2">
      <c r="B972" s="214">
        <v>7900</v>
      </c>
      <c r="C972" s="197" t="s">
        <v>92</v>
      </c>
      <c r="D972" s="189">
        <v>323</v>
      </c>
      <c r="E972" s="189" t="s">
        <v>176</v>
      </c>
      <c r="F972" s="196">
        <v>3179.0469999999991</v>
      </c>
      <c r="G972" s="213">
        <v>0.21152934514170241</v>
      </c>
      <c r="H972" s="194">
        <v>966</v>
      </c>
      <c r="I972" s="212">
        <v>11</v>
      </c>
      <c r="J972" s="211" t="s">
        <v>91</v>
      </c>
      <c r="K972" s="183"/>
      <c r="P972" s="172"/>
      <c r="Q972" s="172"/>
      <c r="R972" s="172"/>
      <c r="S972" s="172"/>
    </row>
    <row r="973" spans="2:19" s="182" customFormat="1" x14ac:dyDescent="0.2">
      <c r="B973" s="214">
        <v>7900</v>
      </c>
      <c r="C973" s="197" t="s">
        <v>92</v>
      </c>
      <c r="D973" s="189">
        <v>412</v>
      </c>
      <c r="E973" s="189" t="s">
        <v>254</v>
      </c>
      <c r="F973" s="196">
        <v>4446.1909999999998</v>
      </c>
      <c r="G973" s="213">
        <v>0.21219495471629285</v>
      </c>
      <c r="H973" s="194">
        <v>967</v>
      </c>
      <c r="I973" s="212">
        <v>11</v>
      </c>
      <c r="J973" s="211" t="s">
        <v>91</v>
      </c>
      <c r="K973" s="183"/>
      <c r="P973" s="172"/>
      <c r="Q973" s="172"/>
      <c r="R973" s="172"/>
      <c r="S973" s="172"/>
    </row>
    <row r="974" spans="2:19" s="182" customFormat="1" x14ac:dyDescent="0.2">
      <c r="B974" s="214">
        <v>6600</v>
      </c>
      <c r="C974" s="197" t="s">
        <v>298</v>
      </c>
      <c r="D974" s="189">
        <v>624</v>
      </c>
      <c r="E974" s="189" t="s">
        <v>460</v>
      </c>
      <c r="F974" s="196">
        <v>3677.7249999999999</v>
      </c>
      <c r="G974" s="213">
        <v>0.21271450286059246</v>
      </c>
      <c r="H974" s="194">
        <v>968</v>
      </c>
      <c r="I974" s="212">
        <v>11</v>
      </c>
      <c r="J974" s="211" t="s">
        <v>296</v>
      </c>
      <c r="K974" s="183"/>
      <c r="P974" s="172"/>
      <c r="Q974" s="172"/>
      <c r="R974" s="172"/>
      <c r="S974" s="172"/>
    </row>
    <row r="975" spans="2:19" s="182" customFormat="1" x14ac:dyDescent="0.2">
      <c r="B975" s="214">
        <v>6100</v>
      </c>
      <c r="C975" s="197" t="s">
        <v>459</v>
      </c>
      <c r="D975" s="189">
        <v>314</v>
      </c>
      <c r="E975" s="189" t="s">
        <v>190</v>
      </c>
      <c r="F975" s="196">
        <v>3588.7269999999999</v>
      </c>
      <c r="G975" s="213">
        <v>0.21438305008339015</v>
      </c>
      <c r="H975" s="194">
        <v>969</v>
      </c>
      <c r="I975" s="212">
        <v>11</v>
      </c>
      <c r="J975" s="211" t="s">
        <v>458</v>
      </c>
      <c r="K975" s="183"/>
      <c r="P975" s="172"/>
      <c r="Q975" s="172"/>
      <c r="R975" s="172"/>
      <c r="S975" s="172"/>
    </row>
    <row r="976" spans="2:19" s="182" customFormat="1" x14ac:dyDescent="0.2">
      <c r="B976" s="214">
        <v>6600</v>
      </c>
      <c r="C976" s="197" t="s">
        <v>298</v>
      </c>
      <c r="D976" s="189">
        <v>334</v>
      </c>
      <c r="E976" s="189" t="s">
        <v>457</v>
      </c>
      <c r="F976" s="196">
        <v>1836.2349999999999</v>
      </c>
      <c r="G976" s="213">
        <v>0.21463989693289884</v>
      </c>
      <c r="H976" s="194">
        <v>970</v>
      </c>
      <c r="I976" s="212">
        <v>11</v>
      </c>
      <c r="J976" s="211" t="s">
        <v>296</v>
      </c>
      <c r="K976" s="183"/>
      <c r="P976" s="172"/>
      <c r="Q976" s="172"/>
      <c r="R976" s="172"/>
      <c r="S976" s="172"/>
    </row>
    <row r="977" spans="2:19" s="182" customFormat="1" x14ac:dyDescent="0.2">
      <c r="B977" s="238">
        <v>9000</v>
      </c>
      <c r="C977" s="237" t="s">
        <v>155</v>
      </c>
      <c r="D977" s="189">
        <v>313</v>
      </c>
      <c r="E977" s="236" t="s">
        <v>252</v>
      </c>
      <c r="F977" s="235">
        <v>3278.0649999999996</v>
      </c>
      <c r="G977" s="234">
        <v>0.21492511140537549</v>
      </c>
      <c r="H977" s="233">
        <v>971</v>
      </c>
      <c r="I977" s="232">
        <v>11</v>
      </c>
      <c r="J977" s="231" t="s">
        <v>153</v>
      </c>
      <c r="K977" s="183"/>
      <c r="P977" s="172"/>
      <c r="Q977" s="172"/>
      <c r="R977" s="172"/>
      <c r="S977" s="172"/>
    </row>
    <row r="978" spans="2:19" s="182" customFormat="1" x14ac:dyDescent="0.2">
      <c r="B978" s="214">
        <v>5000</v>
      </c>
      <c r="C978" s="197" t="s">
        <v>25</v>
      </c>
      <c r="D978" s="189">
        <v>813</v>
      </c>
      <c r="E978" s="189" t="s">
        <v>456</v>
      </c>
      <c r="F978" s="196">
        <v>2896.8819999999987</v>
      </c>
      <c r="G978" s="213">
        <v>0.21561306645174361</v>
      </c>
      <c r="H978" s="194">
        <v>972</v>
      </c>
      <c r="I978" s="212">
        <v>11</v>
      </c>
      <c r="J978" s="211" t="s">
        <v>23</v>
      </c>
      <c r="K978" s="183"/>
      <c r="P978" s="172"/>
      <c r="Q978" s="172"/>
      <c r="R978" s="172"/>
      <c r="S978" s="172"/>
    </row>
    <row r="979" spans="2:19" s="182" customFormat="1" x14ac:dyDescent="0.2">
      <c r="B979" s="214">
        <v>7900</v>
      </c>
      <c r="C979" s="197" t="s">
        <v>92</v>
      </c>
      <c r="D979" s="189">
        <v>234</v>
      </c>
      <c r="E979" s="189" t="s">
        <v>425</v>
      </c>
      <c r="F979" s="196">
        <v>3007.7379999999998</v>
      </c>
      <c r="G979" s="213">
        <v>0.21566695674661868</v>
      </c>
      <c r="H979" s="194">
        <v>973</v>
      </c>
      <c r="I979" s="212">
        <v>11</v>
      </c>
      <c r="J979" s="211" t="s">
        <v>91</v>
      </c>
      <c r="K979" s="183"/>
      <c r="P979" s="172"/>
      <c r="Q979" s="172"/>
      <c r="R979" s="172"/>
      <c r="S979" s="172"/>
    </row>
    <row r="980" spans="2:19" s="182" customFormat="1" x14ac:dyDescent="0.2">
      <c r="B980" s="214">
        <v>4000</v>
      </c>
      <c r="C980" s="197" t="s">
        <v>22</v>
      </c>
      <c r="D980" s="189">
        <v>623</v>
      </c>
      <c r="E980" s="189" t="s">
        <v>372</v>
      </c>
      <c r="F980" s="196">
        <v>3054.6969999999997</v>
      </c>
      <c r="G980" s="213">
        <v>0.21946674281027861</v>
      </c>
      <c r="H980" s="194">
        <v>974</v>
      </c>
      <c r="I980" s="212">
        <v>11</v>
      </c>
      <c r="J980" s="211" t="s">
        <v>20</v>
      </c>
      <c r="K980" s="183"/>
      <c r="P980" s="172"/>
      <c r="Q980" s="172"/>
      <c r="R980" s="172"/>
      <c r="S980" s="172"/>
    </row>
    <row r="981" spans="2:19" s="182" customFormat="1" x14ac:dyDescent="0.2">
      <c r="B981" s="214">
        <v>7900</v>
      </c>
      <c r="C981" s="197" t="s">
        <v>92</v>
      </c>
      <c r="D981" s="189">
        <v>113</v>
      </c>
      <c r="E981" s="189" t="s">
        <v>67</v>
      </c>
      <c r="F981" s="196">
        <v>10714.864</v>
      </c>
      <c r="G981" s="213">
        <v>0.22332887525439138</v>
      </c>
      <c r="H981" s="194">
        <v>975</v>
      </c>
      <c r="I981" s="212">
        <v>11</v>
      </c>
      <c r="J981" s="211" t="s">
        <v>91</v>
      </c>
      <c r="K981" s="183"/>
      <c r="P981" s="172"/>
      <c r="Q981" s="172"/>
      <c r="R981" s="172"/>
      <c r="S981" s="172"/>
    </row>
    <row r="982" spans="2:19" s="182" customFormat="1" x14ac:dyDescent="0.2">
      <c r="B982" s="214">
        <v>7900</v>
      </c>
      <c r="C982" s="197" t="s">
        <v>92</v>
      </c>
      <c r="D982" s="189">
        <v>522</v>
      </c>
      <c r="E982" s="189" t="s">
        <v>435</v>
      </c>
      <c r="F982" s="196">
        <v>4173.038999999997</v>
      </c>
      <c r="G982" s="213">
        <v>0.22390761752338437</v>
      </c>
      <c r="H982" s="194">
        <v>976</v>
      </c>
      <c r="I982" s="212">
        <v>11</v>
      </c>
      <c r="J982" s="211" t="s">
        <v>91</v>
      </c>
      <c r="K982" s="183"/>
      <c r="P982" s="172"/>
      <c r="Q982" s="172"/>
      <c r="R982" s="172"/>
      <c r="S982" s="172"/>
    </row>
    <row r="983" spans="2:19" s="182" customFormat="1" x14ac:dyDescent="0.2">
      <c r="B983" s="214">
        <v>8300</v>
      </c>
      <c r="C983" s="197" t="s">
        <v>227</v>
      </c>
      <c r="D983" s="189">
        <v>117</v>
      </c>
      <c r="E983" s="189" t="s">
        <v>455</v>
      </c>
      <c r="F983" s="196">
        <v>4233.9040000000014</v>
      </c>
      <c r="G983" s="213">
        <v>0.22572207483007717</v>
      </c>
      <c r="H983" s="194">
        <v>977</v>
      </c>
      <c r="I983" s="212">
        <v>11</v>
      </c>
      <c r="J983" s="211" t="s">
        <v>226</v>
      </c>
      <c r="K983" s="183"/>
      <c r="P983" s="172"/>
      <c r="Q983" s="172"/>
      <c r="R983" s="172"/>
      <c r="S983" s="172"/>
    </row>
    <row r="984" spans="2:19" s="182" customFormat="1" x14ac:dyDescent="0.2">
      <c r="B984" s="214">
        <v>5000</v>
      </c>
      <c r="C984" s="197" t="s">
        <v>25</v>
      </c>
      <c r="D984" s="189">
        <v>944</v>
      </c>
      <c r="E984" s="189" t="s">
        <v>21</v>
      </c>
      <c r="F984" s="196">
        <v>3525.989</v>
      </c>
      <c r="G984" s="213">
        <v>0.22634226115067654</v>
      </c>
      <c r="H984" s="194">
        <v>978</v>
      </c>
      <c r="I984" s="212">
        <v>11</v>
      </c>
      <c r="J984" s="211" t="s">
        <v>23</v>
      </c>
      <c r="K984" s="183"/>
      <c r="P984" s="172"/>
      <c r="Q984" s="172"/>
      <c r="R984" s="172"/>
      <c r="S984" s="172"/>
    </row>
    <row r="985" spans="2:19" s="182" customFormat="1" x14ac:dyDescent="0.2">
      <c r="B985" s="214">
        <v>7400</v>
      </c>
      <c r="C985" s="197" t="s">
        <v>195</v>
      </c>
      <c r="D985" s="189">
        <v>233</v>
      </c>
      <c r="E985" s="189" t="s">
        <v>234</v>
      </c>
      <c r="F985" s="196">
        <v>3279.8340000000003</v>
      </c>
      <c r="G985" s="213">
        <v>0.22905013889864145</v>
      </c>
      <c r="H985" s="194">
        <v>979</v>
      </c>
      <c r="I985" s="212">
        <v>11</v>
      </c>
      <c r="J985" s="211" t="s">
        <v>194</v>
      </c>
      <c r="K985" s="183"/>
      <c r="P985" s="172"/>
      <c r="Q985" s="172"/>
      <c r="R985" s="172"/>
      <c r="S985" s="172"/>
    </row>
    <row r="986" spans="2:19" s="182" customFormat="1" x14ac:dyDescent="0.2">
      <c r="B986" s="214">
        <v>6600</v>
      </c>
      <c r="C986" s="197" t="s">
        <v>298</v>
      </c>
      <c r="D986" s="189">
        <v>521</v>
      </c>
      <c r="E986" s="189" t="s">
        <v>411</v>
      </c>
      <c r="F986" s="196">
        <v>4346.2179999999989</v>
      </c>
      <c r="G986" s="213">
        <v>0.23006452759908713</v>
      </c>
      <c r="H986" s="194">
        <v>980</v>
      </c>
      <c r="I986" s="212">
        <v>11</v>
      </c>
      <c r="J986" s="211" t="s">
        <v>296</v>
      </c>
      <c r="K986" s="183"/>
      <c r="P986" s="172"/>
      <c r="Q986" s="172"/>
      <c r="R986" s="172"/>
      <c r="S986" s="172"/>
    </row>
    <row r="987" spans="2:19" s="182" customFormat="1" x14ac:dyDescent="0.2">
      <c r="B987" s="238">
        <v>7100</v>
      </c>
      <c r="C987" s="237" t="s">
        <v>335</v>
      </c>
      <c r="D987" s="189">
        <v>125</v>
      </c>
      <c r="E987" s="236" t="s">
        <v>161</v>
      </c>
      <c r="F987" s="235">
        <v>4341.8789999999981</v>
      </c>
      <c r="G987" s="234">
        <v>0.23216847288846018</v>
      </c>
      <c r="H987" s="233">
        <v>981</v>
      </c>
      <c r="I987" s="232">
        <v>11</v>
      </c>
      <c r="J987" s="231" t="s">
        <v>334</v>
      </c>
      <c r="K987" s="183"/>
      <c r="P987" s="172"/>
      <c r="Q987" s="172"/>
      <c r="R987" s="172"/>
      <c r="S987" s="172"/>
    </row>
    <row r="988" spans="2:19" s="182" customFormat="1" x14ac:dyDescent="0.2">
      <c r="B988" s="214">
        <v>6800</v>
      </c>
      <c r="C988" s="197" t="s">
        <v>323</v>
      </c>
      <c r="D988" s="189">
        <v>25</v>
      </c>
      <c r="E988" s="189" t="s">
        <v>118</v>
      </c>
      <c r="F988" s="196">
        <v>5707.4550000000036</v>
      </c>
      <c r="G988" s="213">
        <v>0.23347299980575581</v>
      </c>
      <c r="H988" s="194">
        <v>982</v>
      </c>
      <c r="I988" s="212">
        <v>11</v>
      </c>
      <c r="J988" s="211" t="s">
        <v>322</v>
      </c>
      <c r="K988" s="183"/>
      <c r="P988" s="172"/>
      <c r="Q988" s="172"/>
      <c r="R988" s="172"/>
      <c r="S988" s="172"/>
    </row>
    <row r="989" spans="2:19" s="182" customFormat="1" x14ac:dyDescent="0.2">
      <c r="B989" s="214">
        <v>9100</v>
      </c>
      <c r="C989" s="197" t="s">
        <v>337</v>
      </c>
      <c r="D989" s="189">
        <v>13</v>
      </c>
      <c r="E989" s="189" t="s">
        <v>131</v>
      </c>
      <c r="F989" s="196">
        <v>5168.4170000000031</v>
      </c>
      <c r="G989" s="213">
        <v>0.23574305227271869</v>
      </c>
      <c r="H989" s="194">
        <v>983</v>
      </c>
      <c r="I989" s="212">
        <v>11</v>
      </c>
      <c r="J989" s="211" t="s">
        <v>336</v>
      </c>
      <c r="K989" s="183"/>
      <c r="P989" s="172"/>
      <c r="Q989" s="172"/>
      <c r="R989" s="172"/>
      <c r="S989" s="172"/>
    </row>
    <row r="990" spans="2:19" s="182" customFormat="1" x14ac:dyDescent="0.2">
      <c r="B990" s="214">
        <v>7900</v>
      </c>
      <c r="C990" s="197" t="s">
        <v>92</v>
      </c>
      <c r="D990" s="189">
        <v>431</v>
      </c>
      <c r="E990" s="189" t="s">
        <v>179</v>
      </c>
      <c r="F990" s="196">
        <v>2383.06</v>
      </c>
      <c r="G990" s="213">
        <v>0.23685740355548282</v>
      </c>
      <c r="H990" s="194">
        <v>984</v>
      </c>
      <c r="I990" s="212">
        <v>11</v>
      </c>
      <c r="J990" s="211" t="s">
        <v>91</v>
      </c>
      <c r="K990" s="183"/>
      <c r="P990" s="172"/>
      <c r="Q990" s="172"/>
      <c r="R990" s="172"/>
      <c r="S990" s="172"/>
    </row>
    <row r="991" spans="2:19" s="182" customFormat="1" x14ac:dyDescent="0.2">
      <c r="B991" s="238">
        <v>9000</v>
      </c>
      <c r="C991" s="237" t="s">
        <v>155</v>
      </c>
      <c r="D991" s="189">
        <v>641</v>
      </c>
      <c r="E991" s="236" t="s">
        <v>454</v>
      </c>
      <c r="F991" s="235">
        <v>2931.4720000000002</v>
      </c>
      <c r="G991" s="234">
        <v>0.23756686459314777</v>
      </c>
      <c r="H991" s="233">
        <v>985</v>
      </c>
      <c r="I991" s="232">
        <v>11</v>
      </c>
      <c r="J991" s="231" t="s">
        <v>153</v>
      </c>
      <c r="K991" s="183"/>
      <c r="P991" s="172"/>
      <c r="Q991" s="172"/>
      <c r="R991" s="172"/>
      <c r="S991" s="172"/>
    </row>
    <row r="992" spans="2:19" s="182" customFormat="1" x14ac:dyDescent="0.2">
      <c r="B992" s="214">
        <v>7900</v>
      </c>
      <c r="C992" s="197" t="s">
        <v>92</v>
      </c>
      <c r="D992" s="189">
        <v>433</v>
      </c>
      <c r="E992" s="189" t="s">
        <v>123</v>
      </c>
      <c r="F992" s="196">
        <v>3700.5210000000002</v>
      </c>
      <c r="G992" s="213">
        <v>0.23901985436176801</v>
      </c>
      <c r="H992" s="194">
        <v>986</v>
      </c>
      <c r="I992" s="212">
        <v>11</v>
      </c>
      <c r="J992" s="211" t="s">
        <v>91</v>
      </c>
      <c r="K992" s="183"/>
      <c r="P992" s="172"/>
      <c r="Q992" s="172"/>
      <c r="R992" s="172"/>
      <c r="S992" s="172"/>
    </row>
    <row r="993" spans="2:19" s="182" customFormat="1" x14ac:dyDescent="0.2">
      <c r="B993" s="214">
        <v>3000</v>
      </c>
      <c r="C993" s="197" t="s">
        <v>39</v>
      </c>
      <c r="D993" s="189">
        <v>857</v>
      </c>
      <c r="E993" s="189" t="s">
        <v>453</v>
      </c>
      <c r="F993" s="196">
        <v>3000.8439999999973</v>
      </c>
      <c r="G993" s="213">
        <v>0.2393284432529158</v>
      </c>
      <c r="H993" s="194">
        <v>987</v>
      </c>
      <c r="I993" s="212">
        <v>11</v>
      </c>
      <c r="J993" s="211" t="s">
        <v>37</v>
      </c>
      <c r="K993" s="183"/>
      <c r="P993" s="172"/>
      <c r="Q993" s="172"/>
      <c r="R993" s="172"/>
      <c r="S993" s="172"/>
    </row>
    <row r="994" spans="2:19" s="182" customFormat="1" x14ac:dyDescent="0.2">
      <c r="B994" s="214">
        <v>8200</v>
      </c>
      <c r="C994" s="197" t="s">
        <v>287</v>
      </c>
      <c r="D994" s="189">
        <v>33</v>
      </c>
      <c r="E994" s="189" t="s">
        <v>27</v>
      </c>
      <c r="F994" s="196">
        <v>3238.6710000000003</v>
      </c>
      <c r="G994" s="213">
        <v>0.23964081056558151</v>
      </c>
      <c r="H994" s="194">
        <v>988</v>
      </c>
      <c r="I994" s="212">
        <v>11</v>
      </c>
      <c r="J994" s="211" t="s">
        <v>286</v>
      </c>
      <c r="K994" s="183"/>
      <c r="P994" s="172"/>
      <c r="Q994" s="172"/>
      <c r="R994" s="172"/>
      <c r="S994" s="172"/>
    </row>
    <row r="995" spans="2:19" s="182" customFormat="1" x14ac:dyDescent="0.2">
      <c r="B995" s="214">
        <v>6600</v>
      </c>
      <c r="C995" s="197" t="s">
        <v>298</v>
      </c>
      <c r="D995" s="189">
        <v>425</v>
      </c>
      <c r="E995" s="189" t="s">
        <v>407</v>
      </c>
      <c r="F995" s="196">
        <v>3478.37</v>
      </c>
      <c r="G995" s="213">
        <v>0.24143400832502465</v>
      </c>
      <c r="H995" s="194">
        <v>989</v>
      </c>
      <c r="I995" s="212">
        <v>11</v>
      </c>
      <c r="J995" s="211" t="s">
        <v>296</v>
      </c>
      <c r="K995" s="183"/>
      <c r="P995" s="172"/>
      <c r="Q995" s="172"/>
      <c r="R995" s="172"/>
      <c r="S995" s="172"/>
    </row>
    <row r="996" spans="2:19" s="182" customFormat="1" x14ac:dyDescent="0.2">
      <c r="B996" s="214">
        <v>8200</v>
      </c>
      <c r="C996" s="197" t="s">
        <v>287</v>
      </c>
      <c r="D996" s="189">
        <v>32</v>
      </c>
      <c r="E996" s="189" t="s">
        <v>119</v>
      </c>
      <c r="F996" s="196">
        <v>3989.6850000000018</v>
      </c>
      <c r="G996" s="213">
        <v>0.24306366847413419</v>
      </c>
      <c r="H996" s="194">
        <v>990</v>
      </c>
      <c r="I996" s="212">
        <v>11</v>
      </c>
      <c r="J996" s="211" t="s">
        <v>286</v>
      </c>
      <c r="K996" s="183"/>
      <c r="P996" s="172"/>
      <c r="Q996" s="172"/>
      <c r="R996" s="172"/>
      <c r="S996" s="172"/>
    </row>
    <row r="997" spans="2:19" s="182" customFormat="1" x14ac:dyDescent="0.2">
      <c r="B997" s="214">
        <v>8400</v>
      </c>
      <c r="C997" s="197" t="s">
        <v>146</v>
      </c>
      <c r="D997" s="189">
        <v>211</v>
      </c>
      <c r="E997" s="189" t="s">
        <v>24</v>
      </c>
      <c r="F997" s="196">
        <v>3354.6320000000019</v>
      </c>
      <c r="G997" s="213">
        <v>0.24322979332186087</v>
      </c>
      <c r="H997" s="194">
        <v>991</v>
      </c>
      <c r="I997" s="212">
        <v>11</v>
      </c>
      <c r="J997" s="211" t="s">
        <v>145</v>
      </c>
      <c r="K997" s="183"/>
      <c r="P997" s="172"/>
      <c r="Q997" s="172"/>
      <c r="R997" s="172"/>
      <c r="S997" s="172"/>
    </row>
    <row r="998" spans="2:19" s="182" customFormat="1" x14ac:dyDescent="0.2">
      <c r="B998" s="214">
        <v>7400</v>
      </c>
      <c r="C998" s="197" t="s">
        <v>195</v>
      </c>
      <c r="D998" s="189">
        <v>321</v>
      </c>
      <c r="E998" s="189" t="s">
        <v>385</v>
      </c>
      <c r="F998" s="196">
        <v>3422.1839999999988</v>
      </c>
      <c r="G998" s="213">
        <v>0.24436277289024719</v>
      </c>
      <c r="H998" s="194">
        <v>992</v>
      </c>
      <c r="I998" s="212">
        <v>11</v>
      </c>
      <c r="J998" s="211" t="s">
        <v>194</v>
      </c>
      <c r="K998" s="183"/>
      <c r="P998" s="172"/>
      <c r="Q998" s="172"/>
      <c r="R998" s="172"/>
      <c r="S998" s="172"/>
    </row>
    <row r="999" spans="2:19" s="182" customFormat="1" x14ac:dyDescent="0.2">
      <c r="B999" s="214">
        <v>6600</v>
      </c>
      <c r="C999" s="197" t="s">
        <v>298</v>
      </c>
      <c r="D999" s="189">
        <v>426</v>
      </c>
      <c r="E999" s="189" t="s">
        <v>357</v>
      </c>
      <c r="F999" s="196">
        <v>3022.4680000000003</v>
      </c>
      <c r="G999" s="213">
        <v>0.24446828641112739</v>
      </c>
      <c r="H999" s="194">
        <v>993</v>
      </c>
      <c r="I999" s="212">
        <v>11</v>
      </c>
      <c r="J999" s="211" t="s">
        <v>296</v>
      </c>
      <c r="K999" s="183"/>
      <c r="P999" s="172"/>
      <c r="Q999" s="172"/>
      <c r="R999" s="172"/>
      <c r="S999" s="172"/>
    </row>
    <row r="1000" spans="2:19" s="182" customFormat="1" x14ac:dyDescent="0.2">
      <c r="B1000" s="214">
        <v>8300</v>
      </c>
      <c r="C1000" s="197" t="s">
        <v>227</v>
      </c>
      <c r="D1000" s="189">
        <v>122</v>
      </c>
      <c r="E1000" s="189" t="s">
        <v>69</v>
      </c>
      <c r="F1000" s="196">
        <v>3303.087</v>
      </c>
      <c r="G1000" s="213">
        <v>0.24610850299779391</v>
      </c>
      <c r="H1000" s="194">
        <v>994</v>
      </c>
      <c r="I1000" s="212">
        <v>11</v>
      </c>
      <c r="J1000" s="211" t="s">
        <v>226</v>
      </c>
      <c r="K1000" s="183"/>
      <c r="P1000" s="172"/>
      <c r="Q1000" s="172"/>
      <c r="R1000" s="172"/>
      <c r="S1000" s="172"/>
    </row>
    <row r="1001" spans="2:19" s="182" customFormat="1" x14ac:dyDescent="0.2">
      <c r="B1001" s="214">
        <v>7700</v>
      </c>
      <c r="C1001" s="197" t="s">
        <v>431</v>
      </c>
      <c r="D1001" s="189">
        <v>26</v>
      </c>
      <c r="E1001" s="189" t="s">
        <v>452</v>
      </c>
      <c r="F1001" s="196">
        <v>3873.1710000000007</v>
      </c>
      <c r="G1001" s="213">
        <v>0.24632590921613765</v>
      </c>
      <c r="H1001" s="194">
        <v>995</v>
      </c>
      <c r="I1001" s="212">
        <v>11</v>
      </c>
      <c r="J1001" s="211" t="s">
        <v>430</v>
      </c>
      <c r="K1001" s="183"/>
      <c r="P1001" s="172"/>
      <c r="Q1001" s="172"/>
      <c r="R1001" s="172"/>
      <c r="S1001" s="172"/>
    </row>
    <row r="1002" spans="2:19" s="182" customFormat="1" x14ac:dyDescent="0.2">
      <c r="B1002" s="214">
        <v>7400</v>
      </c>
      <c r="C1002" s="197" t="s">
        <v>195</v>
      </c>
      <c r="D1002" s="189">
        <v>112</v>
      </c>
      <c r="E1002" s="189" t="s">
        <v>83</v>
      </c>
      <c r="F1002" s="196">
        <v>3987.039000000002</v>
      </c>
      <c r="G1002" s="213">
        <v>0.24859900427879725</v>
      </c>
      <c r="H1002" s="194">
        <v>996</v>
      </c>
      <c r="I1002" s="212">
        <v>11</v>
      </c>
      <c r="J1002" s="211" t="s">
        <v>194</v>
      </c>
      <c r="K1002" s="183"/>
      <c r="P1002" s="172"/>
      <c r="Q1002" s="172"/>
      <c r="R1002" s="172"/>
      <c r="S1002" s="172"/>
    </row>
    <row r="1003" spans="2:19" s="182" customFormat="1" x14ac:dyDescent="0.2">
      <c r="B1003" s="214">
        <v>1063</v>
      </c>
      <c r="C1003" s="197" t="s">
        <v>451</v>
      </c>
      <c r="D1003" s="189">
        <v>1</v>
      </c>
      <c r="E1003" s="189" t="s">
        <v>18</v>
      </c>
      <c r="F1003" s="196">
        <v>3691.8390000000022</v>
      </c>
      <c r="G1003" s="213">
        <v>0.24960434778617679</v>
      </c>
      <c r="H1003" s="194">
        <v>997</v>
      </c>
      <c r="I1003" s="212">
        <v>11</v>
      </c>
      <c r="J1003" s="211" t="s">
        <v>450</v>
      </c>
      <c r="K1003" s="183"/>
      <c r="P1003" s="172"/>
      <c r="Q1003" s="172"/>
      <c r="R1003" s="172"/>
      <c r="S1003" s="172"/>
    </row>
    <row r="1004" spans="2:19" s="182" customFormat="1" x14ac:dyDescent="0.2">
      <c r="B1004" s="214">
        <v>7000</v>
      </c>
      <c r="C1004" s="197" t="s">
        <v>405</v>
      </c>
      <c r="D1004" s="189">
        <v>24</v>
      </c>
      <c r="E1004" s="189" t="s">
        <v>86</v>
      </c>
      <c r="F1004" s="196">
        <v>3333.8469999999988</v>
      </c>
      <c r="G1004" s="213">
        <v>0.25242685979976182</v>
      </c>
      <c r="H1004" s="194">
        <v>998</v>
      </c>
      <c r="I1004" s="212">
        <v>11</v>
      </c>
      <c r="J1004" s="211" t="s">
        <v>404</v>
      </c>
      <c r="K1004" s="183"/>
      <c r="P1004" s="172"/>
      <c r="Q1004" s="172"/>
      <c r="R1004" s="172"/>
      <c r="S1004" s="172"/>
    </row>
    <row r="1005" spans="2:19" s="182" customFormat="1" x14ac:dyDescent="0.2">
      <c r="B1005" s="214">
        <v>9500</v>
      </c>
      <c r="C1005" s="197" t="s">
        <v>169</v>
      </c>
      <c r="D1005" s="189">
        <v>7</v>
      </c>
      <c r="E1005" s="189" t="s">
        <v>156</v>
      </c>
      <c r="F1005" s="196">
        <v>3516.4790000000003</v>
      </c>
      <c r="G1005" s="213">
        <v>0.25470288683057585</v>
      </c>
      <c r="H1005" s="194">
        <v>999</v>
      </c>
      <c r="I1005" s="212">
        <v>11</v>
      </c>
      <c r="J1005" s="211" t="s">
        <v>167</v>
      </c>
      <c r="K1005" s="183"/>
      <c r="P1005" s="172"/>
      <c r="Q1005" s="172"/>
      <c r="R1005" s="172"/>
      <c r="S1005" s="172"/>
    </row>
    <row r="1006" spans="2:19" s="182" customFormat="1" x14ac:dyDescent="0.2">
      <c r="B1006" s="214">
        <v>8300</v>
      </c>
      <c r="C1006" s="197" t="s">
        <v>227</v>
      </c>
      <c r="D1006" s="189">
        <v>221</v>
      </c>
      <c r="E1006" s="189" t="s">
        <v>206</v>
      </c>
      <c r="F1006" s="196">
        <v>5349.7960000000012</v>
      </c>
      <c r="G1006" s="213">
        <v>0.25512620581630813</v>
      </c>
      <c r="H1006" s="194">
        <v>1000</v>
      </c>
      <c r="I1006" s="212">
        <v>11</v>
      </c>
      <c r="J1006" s="211" t="s">
        <v>226</v>
      </c>
      <c r="K1006" s="183"/>
      <c r="P1006" s="172"/>
      <c r="Q1006" s="172"/>
      <c r="R1006" s="172"/>
      <c r="S1006" s="172"/>
    </row>
    <row r="1007" spans="2:19" s="182" customFormat="1" x14ac:dyDescent="0.2">
      <c r="B1007" s="214">
        <v>2660</v>
      </c>
      <c r="C1007" s="197" t="s">
        <v>126</v>
      </c>
      <c r="D1007" s="189">
        <v>8</v>
      </c>
      <c r="E1007" s="189" t="s">
        <v>55</v>
      </c>
      <c r="F1007" s="196">
        <v>7090.3669999999993</v>
      </c>
      <c r="G1007" s="213">
        <v>0.25538947097430631</v>
      </c>
      <c r="H1007" s="194">
        <v>1001</v>
      </c>
      <c r="I1007" s="212">
        <v>11</v>
      </c>
      <c r="J1007" s="211" t="s">
        <v>125</v>
      </c>
      <c r="K1007" s="183"/>
      <c r="P1007" s="172"/>
      <c r="Q1007" s="172"/>
      <c r="R1007" s="172"/>
      <c r="S1007" s="172"/>
    </row>
    <row r="1008" spans="2:19" s="182" customFormat="1" x14ac:dyDescent="0.2">
      <c r="B1008" s="214">
        <v>3000</v>
      </c>
      <c r="C1008" s="197" t="s">
        <v>39</v>
      </c>
      <c r="D1008" s="189">
        <v>1217</v>
      </c>
      <c r="E1008" s="189" t="s">
        <v>449</v>
      </c>
      <c r="F1008" s="196">
        <v>4198.6160000000018</v>
      </c>
      <c r="G1008" s="213">
        <v>0.26122592090751162</v>
      </c>
      <c r="H1008" s="194">
        <v>1002</v>
      </c>
      <c r="I1008" s="212">
        <v>11</v>
      </c>
      <c r="J1008" s="211" t="s">
        <v>37</v>
      </c>
      <c r="K1008" s="183"/>
      <c r="P1008" s="172"/>
      <c r="Q1008" s="172"/>
      <c r="R1008" s="172"/>
      <c r="S1008" s="172"/>
    </row>
    <row r="1009" spans="2:19" s="182" customFormat="1" x14ac:dyDescent="0.2">
      <c r="B1009" s="214">
        <v>3730</v>
      </c>
      <c r="C1009" s="197" t="s">
        <v>448</v>
      </c>
      <c r="D1009" s="189">
        <v>2</v>
      </c>
      <c r="E1009" s="189" t="s">
        <v>71</v>
      </c>
      <c r="F1009" s="196">
        <v>5697.3469999999998</v>
      </c>
      <c r="G1009" s="213">
        <v>0.2637157162726585</v>
      </c>
      <c r="H1009" s="194">
        <v>1003</v>
      </c>
      <c r="I1009" s="212">
        <v>11</v>
      </c>
      <c r="J1009" s="211" t="s">
        <v>447</v>
      </c>
      <c r="K1009" s="183"/>
      <c r="P1009" s="172"/>
      <c r="Q1009" s="172"/>
      <c r="R1009" s="172"/>
      <c r="S1009" s="172"/>
    </row>
    <row r="1010" spans="2:19" s="182" customFormat="1" x14ac:dyDescent="0.2">
      <c r="B1010" s="214">
        <v>7800</v>
      </c>
      <c r="C1010" s="197" t="s">
        <v>275</v>
      </c>
      <c r="D1010" s="189">
        <v>7</v>
      </c>
      <c r="E1010" s="189" t="s">
        <v>156</v>
      </c>
      <c r="F1010" s="196">
        <v>3331.6180000000004</v>
      </c>
      <c r="G1010" s="213">
        <v>0.26483533418205002</v>
      </c>
      <c r="H1010" s="194">
        <v>1004</v>
      </c>
      <c r="I1010" s="212">
        <v>11</v>
      </c>
      <c r="J1010" s="211" t="s">
        <v>273</v>
      </c>
      <c r="K1010" s="183"/>
      <c r="P1010" s="172"/>
      <c r="Q1010" s="172"/>
      <c r="R1010" s="172"/>
      <c r="S1010" s="172"/>
    </row>
    <row r="1011" spans="2:19" s="182" customFormat="1" x14ac:dyDescent="0.2">
      <c r="B1011" s="214">
        <v>3557</v>
      </c>
      <c r="C1011" s="197" t="s">
        <v>446</v>
      </c>
      <c r="D1011" s="189">
        <v>1</v>
      </c>
      <c r="E1011" s="189" t="s">
        <v>18</v>
      </c>
      <c r="F1011" s="196">
        <v>3524.2809999999999</v>
      </c>
      <c r="G1011" s="213">
        <v>0.26800790194825458</v>
      </c>
      <c r="H1011" s="194">
        <v>1005</v>
      </c>
      <c r="I1011" s="212">
        <v>11</v>
      </c>
      <c r="J1011" s="211" t="s">
        <v>445</v>
      </c>
      <c r="K1011" s="183"/>
      <c r="P1011" s="172"/>
      <c r="Q1011" s="172"/>
      <c r="R1011" s="172"/>
      <c r="S1011" s="172"/>
    </row>
    <row r="1012" spans="2:19" s="182" customFormat="1" x14ac:dyDescent="0.2">
      <c r="B1012" s="214">
        <v>8300</v>
      </c>
      <c r="C1012" s="197" t="s">
        <v>227</v>
      </c>
      <c r="D1012" s="189">
        <v>624</v>
      </c>
      <c r="E1012" s="189" t="s">
        <v>444</v>
      </c>
      <c r="F1012" s="196">
        <v>5094.2009999999982</v>
      </c>
      <c r="G1012" s="213">
        <v>0.26905114026696669</v>
      </c>
      <c r="H1012" s="194">
        <v>1006</v>
      </c>
      <c r="I1012" s="212">
        <v>11</v>
      </c>
      <c r="J1012" s="211" t="s">
        <v>226</v>
      </c>
      <c r="K1012" s="183"/>
      <c r="P1012" s="172"/>
      <c r="Q1012" s="172"/>
      <c r="R1012" s="172"/>
      <c r="S1012" s="172"/>
    </row>
    <row r="1013" spans="2:19" s="182" customFormat="1" x14ac:dyDescent="0.2">
      <c r="B1013" s="238">
        <v>70</v>
      </c>
      <c r="C1013" s="237" t="s">
        <v>308</v>
      </c>
      <c r="D1013" s="189">
        <v>314</v>
      </c>
      <c r="E1013" s="236" t="s">
        <v>190</v>
      </c>
      <c r="F1013" s="235">
        <v>5371.5310000000018</v>
      </c>
      <c r="G1013" s="234">
        <v>0.27285545128732758</v>
      </c>
      <c r="H1013" s="233">
        <v>1007</v>
      </c>
      <c r="I1013" s="232">
        <v>11</v>
      </c>
      <c r="J1013" s="231" t="s">
        <v>307</v>
      </c>
      <c r="K1013" s="183"/>
      <c r="P1013" s="172"/>
      <c r="Q1013" s="172"/>
      <c r="R1013" s="172"/>
      <c r="S1013" s="172"/>
    </row>
    <row r="1014" spans="2:19" s="182" customFormat="1" x14ac:dyDescent="0.2">
      <c r="B1014" s="214">
        <v>6600</v>
      </c>
      <c r="C1014" s="197" t="s">
        <v>298</v>
      </c>
      <c r="D1014" s="189">
        <v>213</v>
      </c>
      <c r="E1014" s="189" t="s">
        <v>135</v>
      </c>
      <c r="F1014" s="196">
        <v>4755.13</v>
      </c>
      <c r="G1014" s="213">
        <v>0.27309790444303678</v>
      </c>
      <c r="H1014" s="194">
        <v>1008</v>
      </c>
      <c r="I1014" s="212">
        <v>11</v>
      </c>
      <c r="J1014" s="211" t="s">
        <v>296</v>
      </c>
      <c r="K1014" s="183"/>
      <c r="P1014" s="172"/>
      <c r="Q1014" s="172"/>
      <c r="R1014" s="172"/>
      <c r="S1014" s="172"/>
    </row>
    <row r="1015" spans="2:19" s="182" customFormat="1" x14ac:dyDescent="0.2">
      <c r="B1015" s="214">
        <v>9500</v>
      </c>
      <c r="C1015" s="197" t="s">
        <v>169</v>
      </c>
      <c r="D1015" s="189">
        <v>6</v>
      </c>
      <c r="E1015" s="189" t="s">
        <v>139</v>
      </c>
      <c r="F1015" s="196">
        <v>2188.3170000000005</v>
      </c>
      <c r="G1015" s="213">
        <v>0.27633114838315259</v>
      </c>
      <c r="H1015" s="194">
        <v>1009</v>
      </c>
      <c r="I1015" s="212">
        <v>11</v>
      </c>
      <c r="J1015" s="211" t="s">
        <v>167</v>
      </c>
      <c r="K1015" s="183"/>
      <c r="P1015" s="172"/>
      <c r="Q1015" s="172"/>
      <c r="R1015" s="172"/>
      <c r="S1015" s="172"/>
    </row>
    <row r="1016" spans="2:19" s="182" customFormat="1" x14ac:dyDescent="0.2">
      <c r="B1016" s="222">
        <v>7900</v>
      </c>
      <c r="C1016" s="221" t="s">
        <v>92</v>
      </c>
      <c r="D1016" s="220">
        <v>235</v>
      </c>
      <c r="E1016" s="220" t="s">
        <v>443</v>
      </c>
      <c r="F1016" s="219">
        <v>2462.9810000000002</v>
      </c>
      <c r="G1016" s="218">
        <v>0.28447283158819658</v>
      </c>
      <c r="H1016" s="217">
        <v>1010</v>
      </c>
      <c r="I1016" s="216">
        <v>11</v>
      </c>
      <c r="J1016" s="215" t="s">
        <v>91</v>
      </c>
      <c r="K1016" s="183"/>
      <c r="P1016" s="172"/>
      <c r="Q1016" s="172"/>
      <c r="R1016" s="172"/>
      <c r="S1016" s="172"/>
    </row>
    <row r="1017" spans="2:19" s="182" customFormat="1" x14ac:dyDescent="0.2">
      <c r="B1017" s="214">
        <v>3000</v>
      </c>
      <c r="C1017" s="197" t="s">
        <v>39</v>
      </c>
      <c r="D1017" s="189">
        <v>1634</v>
      </c>
      <c r="E1017" s="189" t="s">
        <v>442</v>
      </c>
      <c r="F1017" s="196">
        <v>4743.9030000000021</v>
      </c>
      <c r="G1017" s="213">
        <v>0.29315110239789749</v>
      </c>
      <c r="H1017" s="194">
        <v>1011</v>
      </c>
      <c r="I1017" s="212">
        <v>12</v>
      </c>
      <c r="J1017" s="211" t="s">
        <v>37</v>
      </c>
      <c r="K1017" s="183"/>
      <c r="P1017" s="172"/>
      <c r="Q1017" s="172"/>
      <c r="R1017" s="172"/>
      <c r="S1017" s="172"/>
    </row>
    <row r="1018" spans="2:19" s="182" customFormat="1" x14ac:dyDescent="0.2">
      <c r="B1018" s="214">
        <v>6900</v>
      </c>
      <c r="C1018" s="197" t="s">
        <v>175</v>
      </c>
      <c r="D1018" s="189">
        <v>44</v>
      </c>
      <c r="E1018" s="189" t="s">
        <v>124</v>
      </c>
      <c r="F1018" s="196">
        <v>4410.4619999999986</v>
      </c>
      <c r="G1018" s="213">
        <v>0.29480855967254821</v>
      </c>
      <c r="H1018" s="194">
        <v>1012</v>
      </c>
      <c r="I1018" s="212">
        <v>12</v>
      </c>
      <c r="J1018" s="211" t="s">
        <v>174</v>
      </c>
      <c r="K1018" s="183"/>
      <c r="P1018" s="172"/>
      <c r="Q1018" s="172"/>
      <c r="R1018" s="172"/>
      <c r="S1018" s="172"/>
    </row>
    <row r="1019" spans="2:19" s="182" customFormat="1" x14ac:dyDescent="0.2">
      <c r="B1019" s="214">
        <v>2640</v>
      </c>
      <c r="C1019" s="197" t="s">
        <v>149</v>
      </c>
      <c r="D1019" s="189">
        <v>7</v>
      </c>
      <c r="E1019" s="189" t="s">
        <v>156</v>
      </c>
      <c r="F1019" s="196">
        <v>3868.0820000000003</v>
      </c>
      <c r="G1019" s="213">
        <v>0.29820857700535869</v>
      </c>
      <c r="H1019" s="194">
        <v>1013</v>
      </c>
      <c r="I1019" s="212">
        <v>12</v>
      </c>
      <c r="J1019" s="211" t="s">
        <v>148</v>
      </c>
      <c r="K1019" s="183"/>
      <c r="P1019" s="172"/>
      <c r="Q1019" s="172"/>
      <c r="R1019" s="172"/>
      <c r="S1019" s="172"/>
    </row>
    <row r="1020" spans="2:19" s="182" customFormat="1" x14ac:dyDescent="0.2">
      <c r="B1020" s="214">
        <v>1061</v>
      </c>
      <c r="C1020" s="197" t="s">
        <v>418</v>
      </c>
      <c r="D1020" s="189">
        <v>24</v>
      </c>
      <c r="E1020" s="189" t="s">
        <v>86</v>
      </c>
      <c r="F1020" s="196">
        <v>2499.9949999999999</v>
      </c>
      <c r="G1020" s="213">
        <v>0.29931083490201082</v>
      </c>
      <c r="H1020" s="194">
        <v>1014</v>
      </c>
      <c r="I1020" s="212">
        <v>12</v>
      </c>
      <c r="J1020" s="211" t="s">
        <v>417</v>
      </c>
      <c r="K1020" s="183"/>
      <c r="P1020" s="172"/>
      <c r="Q1020" s="172"/>
      <c r="R1020" s="172"/>
      <c r="S1020" s="172"/>
    </row>
    <row r="1021" spans="2:19" s="182" customFormat="1" x14ac:dyDescent="0.2">
      <c r="B1021" s="214">
        <v>1139</v>
      </c>
      <c r="C1021" s="197" t="s">
        <v>236</v>
      </c>
      <c r="D1021" s="189">
        <v>35</v>
      </c>
      <c r="E1021" s="189" t="s">
        <v>184</v>
      </c>
      <c r="F1021" s="196">
        <v>3482.14</v>
      </c>
      <c r="G1021" s="213">
        <v>0.30115337391250635</v>
      </c>
      <c r="H1021" s="194">
        <v>1015</v>
      </c>
      <c r="I1021" s="212">
        <v>12</v>
      </c>
      <c r="J1021" s="211" t="s">
        <v>235</v>
      </c>
      <c r="K1021" s="183"/>
      <c r="P1021" s="172"/>
      <c r="Q1021" s="172"/>
      <c r="R1021" s="172"/>
      <c r="S1021" s="172"/>
    </row>
    <row r="1022" spans="2:19" s="182" customFormat="1" x14ac:dyDescent="0.2">
      <c r="B1022" s="214">
        <v>6600</v>
      </c>
      <c r="C1022" s="197" t="s">
        <v>298</v>
      </c>
      <c r="D1022" s="189">
        <v>522</v>
      </c>
      <c r="E1022" s="189" t="s">
        <v>435</v>
      </c>
      <c r="F1022" s="196">
        <v>3106.7120000000009</v>
      </c>
      <c r="G1022" s="213">
        <v>0.30350446881990384</v>
      </c>
      <c r="H1022" s="194">
        <v>1016</v>
      </c>
      <c r="I1022" s="212">
        <v>12</v>
      </c>
      <c r="J1022" s="211" t="s">
        <v>296</v>
      </c>
      <c r="K1022" s="183"/>
      <c r="P1022" s="172"/>
      <c r="Q1022" s="172"/>
      <c r="R1022" s="172"/>
      <c r="S1022" s="172"/>
    </row>
    <row r="1023" spans="2:19" s="182" customFormat="1" x14ac:dyDescent="0.2">
      <c r="B1023" s="214">
        <v>8300</v>
      </c>
      <c r="C1023" s="197" t="s">
        <v>227</v>
      </c>
      <c r="D1023" s="189">
        <v>523</v>
      </c>
      <c r="E1023" s="189" t="s">
        <v>441</v>
      </c>
      <c r="F1023" s="196">
        <v>3150.1119999999996</v>
      </c>
      <c r="G1023" s="213">
        <v>0.31114608256287157</v>
      </c>
      <c r="H1023" s="194">
        <v>1017</v>
      </c>
      <c r="I1023" s="212">
        <v>12</v>
      </c>
      <c r="J1023" s="211" t="s">
        <v>226</v>
      </c>
      <c r="K1023" s="183"/>
      <c r="P1023" s="172"/>
      <c r="Q1023" s="172"/>
      <c r="R1023" s="172"/>
      <c r="S1023" s="172"/>
    </row>
    <row r="1024" spans="2:19" s="182" customFormat="1" x14ac:dyDescent="0.2">
      <c r="B1024" s="214">
        <v>1015</v>
      </c>
      <c r="C1024" s="197" t="s">
        <v>105</v>
      </c>
      <c r="D1024" s="189">
        <v>5</v>
      </c>
      <c r="E1024" s="189" t="s">
        <v>99</v>
      </c>
      <c r="F1024" s="196">
        <v>4082.0749999999989</v>
      </c>
      <c r="G1024" s="213">
        <v>0.31163859936322963</v>
      </c>
      <c r="H1024" s="194">
        <v>1018</v>
      </c>
      <c r="I1024" s="212">
        <v>12</v>
      </c>
      <c r="J1024" s="211" t="s">
        <v>104</v>
      </c>
      <c r="K1024" s="183"/>
      <c r="P1024" s="172"/>
      <c r="Q1024" s="172"/>
      <c r="R1024" s="172"/>
      <c r="S1024" s="172"/>
    </row>
    <row r="1025" spans="2:19" s="182" customFormat="1" x14ac:dyDescent="0.2">
      <c r="B1025" s="214">
        <v>4000</v>
      </c>
      <c r="C1025" s="197" t="s">
        <v>22</v>
      </c>
      <c r="D1025" s="189">
        <v>732</v>
      </c>
      <c r="E1025" s="189" t="s">
        <v>440</v>
      </c>
      <c r="F1025" s="196">
        <v>4076.6479999999979</v>
      </c>
      <c r="G1025" s="213">
        <v>0.3116731549828291</v>
      </c>
      <c r="H1025" s="194">
        <v>1019</v>
      </c>
      <c r="I1025" s="212">
        <v>12</v>
      </c>
      <c r="J1025" s="211" t="s">
        <v>20</v>
      </c>
      <c r="K1025" s="183"/>
      <c r="P1025" s="172"/>
      <c r="Q1025" s="172"/>
      <c r="R1025" s="172"/>
      <c r="S1025" s="172"/>
    </row>
    <row r="1026" spans="2:19" s="182" customFormat="1" x14ac:dyDescent="0.2">
      <c r="B1026" s="214">
        <v>166</v>
      </c>
      <c r="C1026" s="197" t="s">
        <v>380</v>
      </c>
      <c r="D1026" s="189">
        <v>1</v>
      </c>
      <c r="E1026" s="189" t="s">
        <v>18</v>
      </c>
      <c r="F1026" s="196">
        <v>4286.2830000000013</v>
      </c>
      <c r="G1026" s="213">
        <v>0.31173543772552387</v>
      </c>
      <c r="H1026" s="194">
        <v>1020</v>
      </c>
      <c r="I1026" s="212">
        <v>12</v>
      </c>
      <c r="J1026" s="211" t="s">
        <v>379</v>
      </c>
      <c r="K1026" s="183"/>
      <c r="P1026" s="172"/>
      <c r="Q1026" s="172"/>
      <c r="R1026" s="172"/>
      <c r="S1026" s="172"/>
    </row>
    <row r="1027" spans="2:19" s="182" customFormat="1" x14ac:dyDescent="0.2">
      <c r="B1027" s="214">
        <v>6600</v>
      </c>
      <c r="C1027" s="197" t="s">
        <v>298</v>
      </c>
      <c r="D1027" s="189">
        <v>313</v>
      </c>
      <c r="E1027" s="189" t="s">
        <v>252</v>
      </c>
      <c r="F1027" s="196">
        <v>3579.3319999999994</v>
      </c>
      <c r="G1027" s="213">
        <v>0.31461207903451843</v>
      </c>
      <c r="H1027" s="194">
        <v>1021</v>
      </c>
      <c r="I1027" s="212">
        <v>12</v>
      </c>
      <c r="J1027" s="211" t="s">
        <v>296</v>
      </c>
      <c r="K1027" s="183"/>
      <c r="P1027" s="172"/>
      <c r="Q1027" s="172"/>
      <c r="R1027" s="172"/>
      <c r="S1027" s="172"/>
    </row>
    <row r="1028" spans="2:19" s="182" customFormat="1" x14ac:dyDescent="0.2">
      <c r="B1028" s="214">
        <v>3000</v>
      </c>
      <c r="C1028" s="197" t="s">
        <v>39</v>
      </c>
      <c r="D1028" s="189">
        <v>132</v>
      </c>
      <c r="E1028" s="189" t="s">
        <v>439</v>
      </c>
      <c r="F1028" s="196">
        <v>6159.6540000000005</v>
      </c>
      <c r="G1028" s="213">
        <v>0.32203933316990563</v>
      </c>
      <c r="H1028" s="194">
        <v>1022</v>
      </c>
      <c r="I1028" s="212">
        <v>12</v>
      </c>
      <c r="J1028" s="211" t="s">
        <v>37</v>
      </c>
      <c r="K1028" s="183"/>
      <c r="P1028" s="172"/>
      <c r="Q1028" s="172"/>
      <c r="R1028" s="172"/>
      <c r="S1028" s="172"/>
    </row>
    <row r="1029" spans="2:19" s="182" customFormat="1" x14ac:dyDescent="0.2">
      <c r="B1029" s="214">
        <v>8300</v>
      </c>
      <c r="C1029" s="197" t="s">
        <v>227</v>
      </c>
      <c r="D1029" s="189">
        <v>314</v>
      </c>
      <c r="E1029" s="189" t="s">
        <v>190</v>
      </c>
      <c r="F1029" s="196">
        <v>4412.6130000000003</v>
      </c>
      <c r="G1029" s="213">
        <v>0.3244743793367269</v>
      </c>
      <c r="H1029" s="194">
        <v>1023</v>
      </c>
      <c r="I1029" s="212">
        <v>12</v>
      </c>
      <c r="J1029" s="211" t="s">
        <v>226</v>
      </c>
      <c r="K1029" s="183"/>
      <c r="P1029" s="172"/>
      <c r="Q1029" s="172"/>
      <c r="R1029" s="172"/>
      <c r="S1029" s="172"/>
    </row>
    <row r="1030" spans="2:19" s="182" customFormat="1" x14ac:dyDescent="0.2">
      <c r="B1030" s="214">
        <v>3000</v>
      </c>
      <c r="C1030" s="197" t="s">
        <v>39</v>
      </c>
      <c r="D1030" s="189">
        <v>1043</v>
      </c>
      <c r="E1030" s="189" t="s">
        <v>438</v>
      </c>
      <c r="F1030" s="196">
        <v>4874.741</v>
      </c>
      <c r="G1030" s="213">
        <v>0.32590630101391205</v>
      </c>
      <c r="H1030" s="194">
        <v>1024</v>
      </c>
      <c r="I1030" s="212">
        <v>12</v>
      </c>
      <c r="J1030" s="211" t="s">
        <v>37</v>
      </c>
      <c r="K1030" s="183"/>
      <c r="P1030" s="172"/>
      <c r="Q1030" s="172"/>
      <c r="R1030" s="172"/>
      <c r="S1030" s="172"/>
    </row>
    <row r="1031" spans="2:19" s="182" customFormat="1" x14ac:dyDescent="0.2">
      <c r="B1031" s="214">
        <v>3000</v>
      </c>
      <c r="C1031" s="197" t="s">
        <v>39</v>
      </c>
      <c r="D1031" s="189">
        <v>1015</v>
      </c>
      <c r="E1031" s="189" t="s">
        <v>437</v>
      </c>
      <c r="F1031" s="196">
        <v>4093.1620000000003</v>
      </c>
      <c r="G1031" s="213">
        <v>0.32622297585792348</v>
      </c>
      <c r="H1031" s="194">
        <v>1025</v>
      </c>
      <c r="I1031" s="212">
        <v>12</v>
      </c>
      <c r="J1031" s="211" t="s">
        <v>37</v>
      </c>
      <c r="K1031" s="183"/>
      <c r="P1031" s="172"/>
      <c r="Q1031" s="172"/>
      <c r="R1031" s="172"/>
      <c r="S1031" s="172"/>
    </row>
    <row r="1032" spans="2:19" s="182" customFormat="1" x14ac:dyDescent="0.2">
      <c r="B1032" s="214">
        <v>6500</v>
      </c>
      <c r="C1032" s="197" t="s">
        <v>277</v>
      </c>
      <c r="D1032" s="189">
        <v>31</v>
      </c>
      <c r="E1032" s="189" t="s">
        <v>40</v>
      </c>
      <c r="F1032" s="196">
        <v>4176.1319999999996</v>
      </c>
      <c r="G1032" s="213">
        <v>0.32778382773672282</v>
      </c>
      <c r="H1032" s="194">
        <v>1026</v>
      </c>
      <c r="I1032" s="212">
        <v>12</v>
      </c>
      <c r="J1032" s="211" t="s">
        <v>276</v>
      </c>
      <c r="K1032" s="183"/>
      <c r="P1032" s="172"/>
      <c r="Q1032" s="172"/>
      <c r="R1032" s="172"/>
      <c r="S1032" s="172"/>
    </row>
    <row r="1033" spans="2:19" s="182" customFormat="1" x14ac:dyDescent="0.2">
      <c r="B1033" s="214">
        <v>8200</v>
      </c>
      <c r="C1033" s="197" t="s">
        <v>287</v>
      </c>
      <c r="D1033" s="189">
        <v>21</v>
      </c>
      <c r="E1033" s="189" t="s">
        <v>64</v>
      </c>
      <c r="F1033" s="196">
        <v>4294.1949999999988</v>
      </c>
      <c r="G1033" s="213">
        <v>0.32910584905143081</v>
      </c>
      <c r="H1033" s="194">
        <v>1027</v>
      </c>
      <c r="I1033" s="212">
        <v>12</v>
      </c>
      <c r="J1033" s="211" t="s">
        <v>286</v>
      </c>
      <c r="K1033" s="183"/>
      <c r="P1033" s="172"/>
      <c r="Q1033" s="172"/>
      <c r="R1033" s="172"/>
      <c r="S1033" s="172"/>
    </row>
    <row r="1034" spans="2:19" s="182" customFormat="1" x14ac:dyDescent="0.2">
      <c r="B1034" s="214">
        <v>6400</v>
      </c>
      <c r="C1034" s="197" t="s">
        <v>60</v>
      </c>
      <c r="D1034" s="189">
        <v>13</v>
      </c>
      <c r="E1034" s="189" t="s">
        <v>131</v>
      </c>
      <c r="F1034" s="196">
        <v>4043.9219999999987</v>
      </c>
      <c r="G1034" s="213">
        <v>0.32976763805181908</v>
      </c>
      <c r="H1034" s="194">
        <v>1028</v>
      </c>
      <c r="I1034" s="212">
        <v>12</v>
      </c>
      <c r="J1034" s="211" t="s">
        <v>58</v>
      </c>
      <c r="K1034" s="183"/>
      <c r="P1034" s="172"/>
      <c r="Q1034" s="172"/>
      <c r="R1034" s="172"/>
      <c r="S1034" s="172"/>
    </row>
    <row r="1035" spans="2:19" s="182" customFormat="1" x14ac:dyDescent="0.2">
      <c r="B1035" s="238">
        <v>2400</v>
      </c>
      <c r="C1035" s="237" t="s">
        <v>259</v>
      </c>
      <c r="D1035" s="189">
        <v>9</v>
      </c>
      <c r="E1035" s="236" t="s">
        <v>329</v>
      </c>
      <c r="F1035" s="235">
        <v>6691.9089999999987</v>
      </c>
      <c r="G1035" s="234">
        <v>0.33115411765463953</v>
      </c>
      <c r="H1035" s="233">
        <v>1029</v>
      </c>
      <c r="I1035" s="232">
        <v>12</v>
      </c>
      <c r="J1035" s="231" t="s">
        <v>257</v>
      </c>
      <c r="K1035" s="183"/>
      <c r="P1035" s="172"/>
      <c r="Q1035" s="172"/>
      <c r="R1035" s="172"/>
      <c r="S1035" s="172"/>
    </row>
    <row r="1036" spans="2:19" s="182" customFormat="1" x14ac:dyDescent="0.2">
      <c r="B1036" s="238">
        <v>70</v>
      </c>
      <c r="C1036" s="237" t="s">
        <v>308</v>
      </c>
      <c r="D1036" s="189">
        <v>423</v>
      </c>
      <c r="E1036" s="236" t="s">
        <v>68</v>
      </c>
      <c r="F1036" s="235">
        <v>4575.3019999999988</v>
      </c>
      <c r="G1036" s="234">
        <v>0.33192321575321826</v>
      </c>
      <c r="H1036" s="233">
        <v>1030</v>
      </c>
      <c r="I1036" s="232">
        <v>12</v>
      </c>
      <c r="J1036" s="231" t="s">
        <v>307</v>
      </c>
      <c r="K1036" s="183"/>
      <c r="P1036" s="172"/>
      <c r="Q1036" s="172"/>
      <c r="R1036" s="172"/>
      <c r="S1036" s="172"/>
    </row>
    <row r="1037" spans="2:19" s="182" customFormat="1" x14ac:dyDescent="0.2">
      <c r="B1037" s="238">
        <v>70</v>
      </c>
      <c r="C1037" s="237" t="s">
        <v>308</v>
      </c>
      <c r="D1037" s="189">
        <v>421</v>
      </c>
      <c r="E1037" s="236" t="s">
        <v>134</v>
      </c>
      <c r="F1037" s="235">
        <v>7183.7719999999981</v>
      </c>
      <c r="G1037" s="234">
        <v>0.33306760172108196</v>
      </c>
      <c r="H1037" s="233">
        <v>1031</v>
      </c>
      <c r="I1037" s="232">
        <v>12</v>
      </c>
      <c r="J1037" s="231" t="s">
        <v>307</v>
      </c>
      <c r="K1037" s="183"/>
      <c r="P1037" s="172"/>
      <c r="Q1037" s="172"/>
      <c r="R1037" s="172"/>
      <c r="S1037" s="172"/>
    </row>
    <row r="1038" spans="2:19" s="182" customFormat="1" x14ac:dyDescent="0.2">
      <c r="B1038" s="238">
        <v>70</v>
      </c>
      <c r="C1038" s="237" t="s">
        <v>308</v>
      </c>
      <c r="D1038" s="189">
        <v>243</v>
      </c>
      <c r="E1038" s="236" t="s">
        <v>436</v>
      </c>
      <c r="F1038" s="235">
        <v>3316.6149999999993</v>
      </c>
      <c r="G1038" s="234">
        <v>0.33707449766248837</v>
      </c>
      <c r="H1038" s="233">
        <v>1032</v>
      </c>
      <c r="I1038" s="232">
        <v>12</v>
      </c>
      <c r="J1038" s="231" t="s">
        <v>307</v>
      </c>
      <c r="K1038" s="183"/>
      <c r="P1038" s="172"/>
      <c r="Q1038" s="172"/>
      <c r="R1038" s="172"/>
      <c r="S1038" s="172"/>
    </row>
    <row r="1039" spans="2:19" s="182" customFormat="1" x14ac:dyDescent="0.2">
      <c r="B1039" s="238">
        <v>9000</v>
      </c>
      <c r="C1039" s="237" t="s">
        <v>155</v>
      </c>
      <c r="D1039" s="189">
        <v>415</v>
      </c>
      <c r="E1039" s="236" t="s">
        <v>166</v>
      </c>
      <c r="F1039" s="235">
        <v>6379.2440000000015</v>
      </c>
      <c r="G1039" s="234">
        <v>0.33747040530502437</v>
      </c>
      <c r="H1039" s="233">
        <v>1033</v>
      </c>
      <c r="I1039" s="232">
        <v>12</v>
      </c>
      <c r="J1039" s="231" t="s">
        <v>153</v>
      </c>
      <c r="K1039" s="183"/>
      <c r="P1039" s="172"/>
      <c r="Q1039" s="172"/>
      <c r="R1039" s="172"/>
      <c r="S1039" s="172"/>
    </row>
    <row r="1040" spans="2:19" s="182" customFormat="1" x14ac:dyDescent="0.2">
      <c r="B1040" s="238">
        <v>70</v>
      </c>
      <c r="C1040" s="237" t="s">
        <v>308</v>
      </c>
      <c r="D1040" s="189">
        <v>422</v>
      </c>
      <c r="E1040" s="236" t="s">
        <v>150</v>
      </c>
      <c r="F1040" s="235">
        <v>8114.2370000000046</v>
      </c>
      <c r="G1040" s="234">
        <v>0.33765767468398566</v>
      </c>
      <c r="H1040" s="233">
        <v>1034</v>
      </c>
      <c r="I1040" s="232">
        <v>12</v>
      </c>
      <c r="J1040" s="231" t="s">
        <v>307</v>
      </c>
      <c r="K1040" s="183"/>
      <c r="P1040" s="172"/>
      <c r="Q1040" s="172"/>
      <c r="R1040" s="172"/>
      <c r="S1040" s="172"/>
    </row>
    <row r="1041" spans="2:19" s="182" customFormat="1" x14ac:dyDescent="0.2">
      <c r="B1041" s="214">
        <v>6600</v>
      </c>
      <c r="C1041" s="197" t="s">
        <v>298</v>
      </c>
      <c r="D1041" s="189">
        <v>211</v>
      </c>
      <c r="E1041" s="189" t="s">
        <v>24</v>
      </c>
      <c r="F1041" s="196">
        <v>4317.5050000000001</v>
      </c>
      <c r="G1041" s="213">
        <v>0.33789321513479093</v>
      </c>
      <c r="H1041" s="194">
        <v>1035</v>
      </c>
      <c r="I1041" s="212">
        <v>12</v>
      </c>
      <c r="J1041" s="211" t="s">
        <v>296</v>
      </c>
      <c r="K1041" s="183"/>
      <c r="P1041" s="172"/>
      <c r="Q1041" s="172"/>
      <c r="R1041" s="172"/>
      <c r="S1041" s="172"/>
    </row>
    <row r="1042" spans="2:19" s="182" customFormat="1" x14ac:dyDescent="0.2">
      <c r="B1042" s="214">
        <v>9500</v>
      </c>
      <c r="C1042" s="197" t="s">
        <v>169</v>
      </c>
      <c r="D1042" s="189">
        <v>3</v>
      </c>
      <c r="E1042" s="189" t="s">
        <v>87</v>
      </c>
      <c r="F1042" s="196">
        <v>3516.587</v>
      </c>
      <c r="G1042" s="213">
        <v>0.3408691865331554</v>
      </c>
      <c r="H1042" s="194">
        <v>1036</v>
      </c>
      <c r="I1042" s="212">
        <v>12</v>
      </c>
      <c r="J1042" s="211" t="s">
        <v>167</v>
      </c>
      <c r="K1042" s="183"/>
      <c r="P1042" s="172"/>
      <c r="Q1042" s="172"/>
      <c r="R1042" s="172"/>
      <c r="S1042" s="172"/>
    </row>
    <row r="1043" spans="2:19" s="182" customFormat="1" x14ac:dyDescent="0.2">
      <c r="B1043" s="214">
        <v>6500</v>
      </c>
      <c r="C1043" s="197" t="s">
        <v>277</v>
      </c>
      <c r="D1043" s="189">
        <v>52</v>
      </c>
      <c r="E1043" s="189" t="s">
        <v>65</v>
      </c>
      <c r="F1043" s="196">
        <v>3458.47</v>
      </c>
      <c r="G1043" s="213">
        <v>0.34566503437877394</v>
      </c>
      <c r="H1043" s="194">
        <v>1037</v>
      </c>
      <c r="I1043" s="212">
        <v>12</v>
      </c>
      <c r="J1043" s="211" t="s">
        <v>276</v>
      </c>
      <c r="K1043" s="183"/>
      <c r="P1043" s="172"/>
      <c r="Q1043" s="172"/>
      <c r="R1043" s="172"/>
      <c r="S1043" s="172"/>
    </row>
    <row r="1044" spans="2:19" s="182" customFormat="1" x14ac:dyDescent="0.2">
      <c r="B1044" s="214">
        <v>2620</v>
      </c>
      <c r="C1044" s="197" t="s">
        <v>56</v>
      </c>
      <c r="D1044" s="189">
        <v>3</v>
      </c>
      <c r="E1044" s="189" t="s">
        <v>87</v>
      </c>
      <c r="F1044" s="196">
        <v>3438.8359999999998</v>
      </c>
      <c r="G1044" s="213">
        <v>0.34582809339395509</v>
      </c>
      <c r="H1044" s="194">
        <v>1038</v>
      </c>
      <c r="I1044" s="212">
        <v>12</v>
      </c>
      <c r="J1044" s="211" t="s">
        <v>54</v>
      </c>
      <c r="K1044" s="183"/>
      <c r="P1044" s="172"/>
      <c r="Q1044" s="172"/>
      <c r="R1044" s="172"/>
      <c r="S1044" s="172"/>
    </row>
    <row r="1045" spans="2:19" s="182" customFormat="1" x14ac:dyDescent="0.2">
      <c r="B1045" s="238">
        <v>9000</v>
      </c>
      <c r="C1045" s="237" t="s">
        <v>155</v>
      </c>
      <c r="D1045" s="189">
        <v>223</v>
      </c>
      <c r="E1045" s="236" t="s">
        <v>66</v>
      </c>
      <c r="F1045" s="235">
        <v>2689.9219999999991</v>
      </c>
      <c r="G1045" s="234">
        <v>0.34599421289588267</v>
      </c>
      <c r="H1045" s="233">
        <v>1039</v>
      </c>
      <c r="I1045" s="232">
        <v>12</v>
      </c>
      <c r="J1045" s="231" t="s">
        <v>153</v>
      </c>
      <c r="K1045" s="183"/>
      <c r="P1045" s="172"/>
      <c r="Q1045" s="172"/>
      <c r="R1045" s="172"/>
      <c r="S1045" s="172"/>
    </row>
    <row r="1046" spans="2:19" s="182" customFormat="1" x14ac:dyDescent="0.2">
      <c r="B1046" s="214">
        <v>1015</v>
      </c>
      <c r="C1046" s="197" t="s">
        <v>105</v>
      </c>
      <c r="D1046" s="189">
        <v>2</v>
      </c>
      <c r="E1046" s="189" t="s">
        <v>84</v>
      </c>
      <c r="F1046" s="196">
        <v>5306.4840000000004</v>
      </c>
      <c r="G1046" s="213">
        <v>0.35132018838234275</v>
      </c>
      <c r="H1046" s="194">
        <v>1040</v>
      </c>
      <c r="I1046" s="212">
        <v>12</v>
      </c>
      <c r="J1046" s="211" t="s">
        <v>104</v>
      </c>
      <c r="K1046" s="183"/>
      <c r="P1046" s="172"/>
      <c r="Q1046" s="172"/>
      <c r="R1046" s="172"/>
      <c r="S1046" s="172"/>
    </row>
    <row r="1047" spans="2:19" s="182" customFormat="1" x14ac:dyDescent="0.2">
      <c r="B1047" s="214">
        <v>8300</v>
      </c>
      <c r="C1047" s="197" t="s">
        <v>227</v>
      </c>
      <c r="D1047" s="189">
        <v>522</v>
      </c>
      <c r="E1047" s="189" t="s">
        <v>435</v>
      </c>
      <c r="F1047" s="196">
        <v>4798.4829999999984</v>
      </c>
      <c r="G1047" s="213">
        <v>0.35300913848445237</v>
      </c>
      <c r="H1047" s="194">
        <v>1041</v>
      </c>
      <c r="I1047" s="212">
        <v>12</v>
      </c>
      <c r="J1047" s="211" t="s">
        <v>226</v>
      </c>
      <c r="K1047" s="183"/>
      <c r="P1047" s="172"/>
      <c r="Q1047" s="172"/>
      <c r="R1047" s="172"/>
      <c r="S1047" s="172"/>
    </row>
    <row r="1048" spans="2:19" s="182" customFormat="1" x14ac:dyDescent="0.2">
      <c r="B1048" s="214">
        <v>1139</v>
      </c>
      <c r="C1048" s="197" t="s">
        <v>236</v>
      </c>
      <c r="D1048" s="189">
        <v>24</v>
      </c>
      <c r="E1048" s="189" t="s">
        <v>86</v>
      </c>
      <c r="F1048" s="196">
        <v>4392.1980000000003</v>
      </c>
      <c r="G1048" s="213">
        <v>0.35766604201248636</v>
      </c>
      <c r="H1048" s="194">
        <v>1042</v>
      </c>
      <c r="I1048" s="212">
        <v>12</v>
      </c>
      <c r="J1048" s="211" t="s">
        <v>235</v>
      </c>
      <c r="K1048" s="183"/>
      <c r="P1048" s="172"/>
      <c r="Q1048" s="172"/>
      <c r="R1048" s="172"/>
      <c r="S1048" s="172"/>
    </row>
    <row r="1049" spans="2:19" s="182" customFormat="1" x14ac:dyDescent="0.2">
      <c r="B1049" s="214">
        <v>6600</v>
      </c>
      <c r="C1049" s="197" t="s">
        <v>298</v>
      </c>
      <c r="D1049" s="189">
        <v>323</v>
      </c>
      <c r="E1049" s="189" t="s">
        <v>176</v>
      </c>
      <c r="F1049" s="196">
        <v>3803.058</v>
      </c>
      <c r="G1049" s="213">
        <v>0.36065312169143054</v>
      </c>
      <c r="H1049" s="194">
        <v>1043</v>
      </c>
      <c r="I1049" s="212">
        <v>12</v>
      </c>
      <c r="J1049" s="211" t="s">
        <v>296</v>
      </c>
      <c r="K1049" s="183"/>
      <c r="P1049" s="172"/>
      <c r="Q1049" s="172"/>
      <c r="R1049" s="172"/>
      <c r="S1049" s="172"/>
    </row>
    <row r="1050" spans="2:19" s="182" customFormat="1" x14ac:dyDescent="0.2">
      <c r="B1050" s="214">
        <v>6600</v>
      </c>
      <c r="C1050" s="197" t="s">
        <v>298</v>
      </c>
      <c r="D1050" s="189">
        <v>331</v>
      </c>
      <c r="E1050" s="189" t="s">
        <v>434</v>
      </c>
      <c r="F1050" s="196">
        <v>2752.0109999999995</v>
      </c>
      <c r="G1050" s="213">
        <v>0.36152031631493775</v>
      </c>
      <c r="H1050" s="194">
        <v>1044</v>
      </c>
      <c r="I1050" s="212">
        <v>12</v>
      </c>
      <c r="J1050" s="211" t="s">
        <v>296</v>
      </c>
      <c r="K1050" s="183"/>
      <c r="P1050" s="172"/>
      <c r="Q1050" s="172"/>
      <c r="R1050" s="172"/>
      <c r="S1050" s="172"/>
    </row>
    <row r="1051" spans="2:19" s="182" customFormat="1" x14ac:dyDescent="0.2">
      <c r="B1051" s="214">
        <v>5000</v>
      </c>
      <c r="C1051" s="197" t="s">
        <v>25</v>
      </c>
      <c r="D1051" s="189">
        <v>947</v>
      </c>
      <c r="E1051" s="189" t="s">
        <v>433</v>
      </c>
      <c r="F1051" s="196">
        <v>4318.4219999999987</v>
      </c>
      <c r="G1051" s="213">
        <v>0.3630412385216793</v>
      </c>
      <c r="H1051" s="194">
        <v>1045</v>
      </c>
      <c r="I1051" s="212">
        <v>12</v>
      </c>
      <c r="J1051" s="211" t="s">
        <v>23</v>
      </c>
      <c r="K1051" s="183"/>
      <c r="P1051" s="172"/>
      <c r="Q1051" s="172"/>
      <c r="R1051" s="172"/>
      <c r="S1051" s="172"/>
    </row>
    <row r="1052" spans="2:19" s="182" customFormat="1" x14ac:dyDescent="0.2">
      <c r="B1052" s="214">
        <v>8600</v>
      </c>
      <c r="C1052" s="197" t="s">
        <v>43</v>
      </c>
      <c r="D1052" s="189">
        <v>115</v>
      </c>
      <c r="E1052" s="189" t="s">
        <v>32</v>
      </c>
      <c r="F1052" s="196">
        <v>2466.9990000000003</v>
      </c>
      <c r="G1052" s="213">
        <v>0.36452146262504465</v>
      </c>
      <c r="H1052" s="194">
        <v>1046</v>
      </c>
      <c r="I1052" s="212">
        <v>12</v>
      </c>
      <c r="J1052" s="211" t="s">
        <v>41</v>
      </c>
      <c r="K1052" s="183"/>
      <c r="P1052" s="172"/>
      <c r="Q1052" s="172"/>
      <c r="R1052" s="172"/>
      <c r="S1052" s="172"/>
    </row>
    <row r="1053" spans="2:19" s="182" customFormat="1" x14ac:dyDescent="0.2">
      <c r="B1053" s="214">
        <v>6400</v>
      </c>
      <c r="C1053" s="197" t="s">
        <v>60</v>
      </c>
      <c r="D1053" s="189">
        <v>57</v>
      </c>
      <c r="E1053" s="189" t="s">
        <v>432</v>
      </c>
      <c r="F1053" s="196">
        <v>2312.2479999999996</v>
      </c>
      <c r="G1053" s="213">
        <v>0.36516095961543982</v>
      </c>
      <c r="H1053" s="194">
        <v>1047</v>
      </c>
      <c r="I1053" s="212">
        <v>12</v>
      </c>
      <c r="J1053" s="211" t="s">
        <v>58</v>
      </c>
      <c r="K1053" s="183"/>
      <c r="P1053" s="172"/>
      <c r="Q1053" s="172"/>
      <c r="R1053" s="172"/>
      <c r="S1053" s="172"/>
    </row>
    <row r="1054" spans="2:19" s="182" customFormat="1" x14ac:dyDescent="0.2">
      <c r="B1054" s="238">
        <v>7100</v>
      </c>
      <c r="C1054" s="237" t="s">
        <v>335</v>
      </c>
      <c r="D1054" s="189">
        <v>114</v>
      </c>
      <c r="E1054" s="236" t="s">
        <v>106</v>
      </c>
      <c r="F1054" s="235">
        <v>4333.3540000000012</v>
      </c>
      <c r="G1054" s="234">
        <v>0.36561808861009121</v>
      </c>
      <c r="H1054" s="233">
        <v>1048</v>
      </c>
      <c r="I1054" s="232">
        <v>12</v>
      </c>
      <c r="J1054" s="231" t="s">
        <v>334</v>
      </c>
      <c r="K1054" s="183"/>
      <c r="P1054" s="172"/>
      <c r="Q1054" s="172"/>
      <c r="R1054" s="172"/>
      <c r="S1054" s="172"/>
    </row>
    <row r="1055" spans="2:19" s="182" customFormat="1" x14ac:dyDescent="0.2">
      <c r="B1055" s="214">
        <v>8600</v>
      </c>
      <c r="C1055" s="197" t="s">
        <v>43</v>
      </c>
      <c r="D1055" s="189">
        <v>114</v>
      </c>
      <c r="E1055" s="189" t="s">
        <v>106</v>
      </c>
      <c r="F1055" s="196">
        <v>4749.028999999995</v>
      </c>
      <c r="G1055" s="213">
        <v>0.36801955538122233</v>
      </c>
      <c r="H1055" s="194">
        <v>1049</v>
      </c>
      <c r="I1055" s="212">
        <v>12</v>
      </c>
      <c r="J1055" s="211" t="s">
        <v>41</v>
      </c>
      <c r="K1055" s="183"/>
      <c r="P1055" s="172"/>
      <c r="Q1055" s="172"/>
      <c r="R1055" s="172"/>
      <c r="S1055" s="172"/>
    </row>
    <row r="1056" spans="2:19" s="182" customFormat="1" x14ac:dyDescent="0.2">
      <c r="B1056" s="214">
        <v>7700</v>
      </c>
      <c r="C1056" s="197" t="s">
        <v>431</v>
      </c>
      <c r="D1056" s="189">
        <v>11</v>
      </c>
      <c r="E1056" s="189" t="s">
        <v>191</v>
      </c>
      <c r="F1056" s="196">
        <v>3218.7260000000019</v>
      </c>
      <c r="G1056" s="213">
        <v>0.36975406725362725</v>
      </c>
      <c r="H1056" s="194">
        <v>1050</v>
      </c>
      <c r="I1056" s="212">
        <v>12</v>
      </c>
      <c r="J1056" s="211" t="s">
        <v>430</v>
      </c>
      <c r="K1056" s="183"/>
      <c r="P1056" s="172"/>
      <c r="Q1056" s="172"/>
      <c r="R1056" s="172"/>
      <c r="S1056" s="172"/>
    </row>
    <row r="1057" spans="2:19" s="182" customFormat="1" x14ac:dyDescent="0.2">
      <c r="B1057" s="214">
        <v>6500</v>
      </c>
      <c r="C1057" s="197" t="s">
        <v>277</v>
      </c>
      <c r="D1057" s="189">
        <v>13</v>
      </c>
      <c r="E1057" s="189" t="s">
        <v>131</v>
      </c>
      <c r="F1057" s="196">
        <v>4269.9750000000013</v>
      </c>
      <c r="G1057" s="213">
        <v>0.36985781916013549</v>
      </c>
      <c r="H1057" s="194">
        <v>1051</v>
      </c>
      <c r="I1057" s="212">
        <v>12</v>
      </c>
      <c r="J1057" s="211" t="s">
        <v>276</v>
      </c>
      <c r="K1057" s="183"/>
      <c r="P1057" s="172"/>
      <c r="Q1057" s="172"/>
      <c r="R1057" s="172"/>
      <c r="S1057" s="172"/>
    </row>
    <row r="1058" spans="2:19" s="182" customFormat="1" x14ac:dyDescent="0.2">
      <c r="B1058" s="214">
        <v>8300</v>
      </c>
      <c r="C1058" s="197" t="s">
        <v>227</v>
      </c>
      <c r="D1058" s="189">
        <v>225</v>
      </c>
      <c r="E1058" s="189" t="s">
        <v>309</v>
      </c>
      <c r="F1058" s="196">
        <v>3456.1310000000026</v>
      </c>
      <c r="G1058" s="213">
        <v>0.37141321378843689</v>
      </c>
      <c r="H1058" s="194">
        <v>1052</v>
      </c>
      <c r="I1058" s="212">
        <v>12</v>
      </c>
      <c r="J1058" s="211" t="s">
        <v>226</v>
      </c>
      <c r="K1058" s="183"/>
      <c r="P1058" s="172"/>
      <c r="Q1058" s="172"/>
      <c r="R1058" s="172"/>
      <c r="S1058" s="172"/>
    </row>
    <row r="1059" spans="2:19" s="182" customFormat="1" x14ac:dyDescent="0.2">
      <c r="B1059" s="214">
        <v>6500</v>
      </c>
      <c r="C1059" s="197" t="s">
        <v>277</v>
      </c>
      <c r="D1059" s="189">
        <v>23</v>
      </c>
      <c r="E1059" s="189" t="s">
        <v>136</v>
      </c>
      <c r="F1059" s="196">
        <v>5724.5630000000046</v>
      </c>
      <c r="G1059" s="213">
        <v>0.37273427936168674</v>
      </c>
      <c r="H1059" s="194">
        <v>1053</v>
      </c>
      <c r="I1059" s="212">
        <v>12</v>
      </c>
      <c r="J1059" s="211" t="s">
        <v>276</v>
      </c>
      <c r="K1059" s="183"/>
      <c r="P1059" s="172"/>
      <c r="Q1059" s="172"/>
      <c r="R1059" s="172"/>
      <c r="S1059" s="172"/>
    </row>
    <row r="1060" spans="2:19" s="182" customFormat="1" x14ac:dyDescent="0.2">
      <c r="B1060" s="238">
        <v>2600</v>
      </c>
      <c r="C1060" s="237" t="s">
        <v>353</v>
      </c>
      <c r="D1060" s="189">
        <v>35</v>
      </c>
      <c r="E1060" s="236" t="s">
        <v>184</v>
      </c>
      <c r="F1060" s="235">
        <v>2796.5279999999993</v>
      </c>
      <c r="G1060" s="234">
        <v>0.37513013927043787</v>
      </c>
      <c r="H1060" s="233">
        <v>1054</v>
      </c>
      <c r="I1060" s="232">
        <v>12</v>
      </c>
      <c r="J1060" s="231" t="s">
        <v>352</v>
      </c>
      <c r="K1060" s="183"/>
      <c r="P1060" s="172"/>
      <c r="Q1060" s="172"/>
      <c r="R1060" s="172"/>
      <c r="S1060" s="172"/>
    </row>
    <row r="1061" spans="2:19" s="182" customFormat="1" x14ac:dyDescent="0.2">
      <c r="B1061" s="214">
        <v>6500</v>
      </c>
      <c r="C1061" s="197" t="s">
        <v>277</v>
      </c>
      <c r="D1061" s="189">
        <v>44</v>
      </c>
      <c r="E1061" s="189" t="s">
        <v>124</v>
      </c>
      <c r="F1061" s="196">
        <v>3352.128999999999</v>
      </c>
      <c r="G1061" s="213">
        <v>0.37518778031712696</v>
      </c>
      <c r="H1061" s="194">
        <v>1055</v>
      </c>
      <c r="I1061" s="212">
        <v>12</v>
      </c>
      <c r="J1061" s="211" t="s">
        <v>276</v>
      </c>
      <c r="K1061" s="183"/>
      <c r="P1061" s="172"/>
      <c r="Q1061" s="172"/>
      <c r="R1061" s="172"/>
      <c r="S1061" s="172"/>
    </row>
    <row r="1062" spans="2:19" s="182" customFormat="1" x14ac:dyDescent="0.2">
      <c r="B1062" s="214">
        <v>9600</v>
      </c>
      <c r="C1062" s="197" t="s">
        <v>388</v>
      </c>
      <c r="D1062" s="189">
        <v>14</v>
      </c>
      <c r="E1062" s="189" t="s">
        <v>52</v>
      </c>
      <c r="F1062" s="196">
        <v>3493.6780000000008</v>
      </c>
      <c r="G1062" s="213">
        <v>0.38006368627231069</v>
      </c>
      <c r="H1062" s="194">
        <v>1056</v>
      </c>
      <c r="I1062" s="212">
        <v>12</v>
      </c>
      <c r="J1062" s="211" t="s">
        <v>387</v>
      </c>
      <c r="K1062" s="183"/>
      <c r="P1062" s="172"/>
      <c r="Q1062" s="172"/>
      <c r="R1062" s="172"/>
      <c r="S1062" s="172"/>
    </row>
    <row r="1063" spans="2:19" s="182" customFormat="1" x14ac:dyDescent="0.2">
      <c r="B1063" s="214">
        <v>3000</v>
      </c>
      <c r="C1063" s="197" t="s">
        <v>39</v>
      </c>
      <c r="D1063" s="189">
        <v>1221</v>
      </c>
      <c r="E1063" s="189" t="s">
        <v>429</v>
      </c>
      <c r="F1063" s="196">
        <v>4369.4720000000016</v>
      </c>
      <c r="G1063" s="213">
        <v>0.38219874568492374</v>
      </c>
      <c r="H1063" s="194">
        <v>1057</v>
      </c>
      <c r="I1063" s="212">
        <v>12</v>
      </c>
      <c r="J1063" s="211" t="s">
        <v>37</v>
      </c>
      <c r="K1063" s="183"/>
      <c r="P1063" s="172"/>
      <c r="Q1063" s="172"/>
      <c r="R1063" s="172"/>
      <c r="S1063" s="172"/>
    </row>
    <row r="1064" spans="2:19" s="182" customFormat="1" x14ac:dyDescent="0.2">
      <c r="B1064" s="214">
        <v>6800</v>
      </c>
      <c r="C1064" s="197" t="s">
        <v>323</v>
      </c>
      <c r="D1064" s="189">
        <v>22</v>
      </c>
      <c r="E1064" s="189" t="s">
        <v>50</v>
      </c>
      <c r="F1064" s="196">
        <v>4928.213999999999</v>
      </c>
      <c r="G1064" s="213">
        <v>0.38282037354711607</v>
      </c>
      <c r="H1064" s="194">
        <v>1058</v>
      </c>
      <c r="I1064" s="212">
        <v>12</v>
      </c>
      <c r="J1064" s="211" t="s">
        <v>322</v>
      </c>
      <c r="K1064" s="183"/>
      <c r="P1064" s="172"/>
      <c r="Q1064" s="172"/>
      <c r="R1064" s="172"/>
      <c r="S1064" s="172"/>
    </row>
    <row r="1065" spans="2:19" s="182" customFormat="1" x14ac:dyDescent="0.2">
      <c r="B1065" s="214">
        <v>6600</v>
      </c>
      <c r="C1065" s="197" t="s">
        <v>298</v>
      </c>
      <c r="D1065" s="189">
        <v>321</v>
      </c>
      <c r="E1065" s="189" t="s">
        <v>385</v>
      </c>
      <c r="F1065" s="196">
        <v>3691.61</v>
      </c>
      <c r="G1065" s="213">
        <v>0.38343447334351033</v>
      </c>
      <c r="H1065" s="194">
        <v>1059</v>
      </c>
      <c r="I1065" s="212">
        <v>12</v>
      </c>
      <c r="J1065" s="211" t="s">
        <v>296</v>
      </c>
      <c r="K1065" s="183"/>
      <c r="P1065" s="172"/>
      <c r="Q1065" s="172"/>
      <c r="R1065" s="172"/>
      <c r="S1065" s="172"/>
    </row>
    <row r="1066" spans="2:19" s="182" customFormat="1" x14ac:dyDescent="0.2">
      <c r="B1066" s="214">
        <v>1139</v>
      </c>
      <c r="C1066" s="197" t="s">
        <v>236</v>
      </c>
      <c r="D1066" s="189">
        <v>34</v>
      </c>
      <c r="E1066" s="189" t="s">
        <v>204</v>
      </c>
      <c r="F1066" s="196">
        <v>4891.2789999999995</v>
      </c>
      <c r="G1066" s="213">
        <v>0.38539489864609833</v>
      </c>
      <c r="H1066" s="194">
        <v>1060</v>
      </c>
      <c r="I1066" s="212">
        <v>12</v>
      </c>
      <c r="J1066" s="211" t="s">
        <v>235</v>
      </c>
      <c r="K1066" s="183"/>
      <c r="P1066" s="172"/>
      <c r="Q1066" s="172"/>
      <c r="R1066" s="172"/>
      <c r="S1066" s="172"/>
    </row>
    <row r="1067" spans="2:19" s="182" customFormat="1" x14ac:dyDescent="0.2">
      <c r="B1067" s="214">
        <v>3640</v>
      </c>
      <c r="C1067" s="197" t="s">
        <v>428</v>
      </c>
      <c r="D1067" s="189">
        <v>1</v>
      </c>
      <c r="E1067" s="189" t="s">
        <v>18</v>
      </c>
      <c r="F1067" s="196">
        <v>5703.1890000000003</v>
      </c>
      <c r="G1067" s="213">
        <v>0.38809579821696844</v>
      </c>
      <c r="H1067" s="194">
        <v>1061</v>
      </c>
      <c r="I1067" s="212">
        <v>12</v>
      </c>
      <c r="J1067" s="211" t="s">
        <v>427</v>
      </c>
      <c r="K1067" s="183"/>
      <c r="P1067" s="172"/>
      <c r="Q1067" s="172"/>
      <c r="R1067" s="172"/>
      <c r="S1067" s="172"/>
    </row>
    <row r="1068" spans="2:19" s="182" customFormat="1" x14ac:dyDescent="0.2">
      <c r="B1068" s="214">
        <v>6500</v>
      </c>
      <c r="C1068" s="197" t="s">
        <v>277</v>
      </c>
      <c r="D1068" s="189">
        <v>41</v>
      </c>
      <c r="E1068" s="189" t="s">
        <v>47</v>
      </c>
      <c r="F1068" s="196">
        <v>6374.8570000000036</v>
      </c>
      <c r="G1068" s="213">
        <v>0.39184275666706658</v>
      </c>
      <c r="H1068" s="194">
        <v>1062</v>
      </c>
      <c r="I1068" s="212">
        <v>12</v>
      </c>
      <c r="J1068" s="211" t="s">
        <v>276</v>
      </c>
      <c r="K1068" s="183"/>
      <c r="P1068" s="172"/>
      <c r="Q1068" s="172"/>
      <c r="R1068" s="172"/>
      <c r="S1068" s="172"/>
    </row>
    <row r="1069" spans="2:19" s="182" customFormat="1" x14ac:dyDescent="0.2">
      <c r="B1069" s="214">
        <v>5000</v>
      </c>
      <c r="C1069" s="197" t="s">
        <v>25</v>
      </c>
      <c r="D1069" s="189">
        <v>927</v>
      </c>
      <c r="E1069" s="189" t="s">
        <v>426</v>
      </c>
      <c r="F1069" s="196">
        <v>4588.5589999999984</v>
      </c>
      <c r="G1069" s="213">
        <v>0.39217356092560762</v>
      </c>
      <c r="H1069" s="194">
        <v>1063</v>
      </c>
      <c r="I1069" s="212">
        <v>12</v>
      </c>
      <c r="J1069" s="211" t="s">
        <v>23</v>
      </c>
      <c r="K1069" s="183"/>
      <c r="P1069" s="172"/>
      <c r="Q1069" s="172"/>
      <c r="R1069" s="172"/>
      <c r="S1069" s="172"/>
    </row>
    <row r="1070" spans="2:19" s="182" customFormat="1" x14ac:dyDescent="0.2">
      <c r="B1070" s="214">
        <v>6600</v>
      </c>
      <c r="C1070" s="197" t="s">
        <v>298</v>
      </c>
      <c r="D1070" s="189">
        <v>214</v>
      </c>
      <c r="E1070" s="189" t="s">
        <v>74</v>
      </c>
      <c r="F1070" s="196">
        <v>4401.7299999999996</v>
      </c>
      <c r="G1070" s="213">
        <v>0.39506335430329287</v>
      </c>
      <c r="H1070" s="194">
        <v>1064</v>
      </c>
      <c r="I1070" s="212">
        <v>12</v>
      </c>
      <c r="J1070" s="211" t="s">
        <v>296</v>
      </c>
      <c r="K1070" s="183"/>
      <c r="P1070" s="172"/>
      <c r="Q1070" s="172"/>
      <c r="R1070" s="172"/>
      <c r="S1070" s="172"/>
    </row>
    <row r="1071" spans="2:19" s="182" customFormat="1" x14ac:dyDescent="0.2">
      <c r="B1071" s="214">
        <v>7900</v>
      </c>
      <c r="C1071" s="197" t="s">
        <v>92</v>
      </c>
      <c r="D1071" s="189">
        <v>324</v>
      </c>
      <c r="E1071" s="189" t="s">
        <v>247</v>
      </c>
      <c r="F1071" s="196">
        <v>3303.6840000000002</v>
      </c>
      <c r="G1071" s="213">
        <v>0.39531059917335631</v>
      </c>
      <c r="H1071" s="194">
        <v>1065</v>
      </c>
      <c r="I1071" s="212">
        <v>12</v>
      </c>
      <c r="J1071" s="211" t="s">
        <v>91</v>
      </c>
      <c r="K1071" s="183"/>
      <c r="P1071" s="172"/>
      <c r="Q1071" s="172"/>
      <c r="R1071" s="172"/>
      <c r="S1071" s="172"/>
    </row>
    <row r="1072" spans="2:19" s="182" customFormat="1" x14ac:dyDescent="0.2">
      <c r="B1072" s="238">
        <v>9000</v>
      </c>
      <c r="C1072" s="237" t="s">
        <v>155</v>
      </c>
      <c r="D1072" s="189">
        <v>234</v>
      </c>
      <c r="E1072" s="236" t="s">
        <v>425</v>
      </c>
      <c r="F1072" s="235">
        <v>2834.2119999999995</v>
      </c>
      <c r="G1072" s="234">
        <v>0.39615687429262575</v>
      </c>
      <c r="H1072" s="233">
        <v>1066</v>
      </c>
      <c r="I1072" s="232">
        <v>12</v>
      </c>
      <c r="J1072" s="231" t="s">
        <v>153</v>
      </c>
      <c r="K1072" s="183"/>
      <c r="P1072" s="172"/>
      <c r="Q1072" s="172"/>
      <c r="R1072" s="172"/>
      <c r="S1072" s="172"/>
    </row>
    <row r="1073" spans="2:19" s="182" customFormat="1" x14ac:dyDescent="0.2">
      <c r="B1073" s="214">
        <v>3000</v>
      </c>
      <c r="C1073" s="197" t="s">
        <v>39</v>
      </c>
      <c r="D1073" s="189">
        <v>934</v>
      </c>
      <c r="E1073" s="189" t="s">
        <v>107</v>
      </c>
      <c r="F1073" s="196">
        <v>2046.075</v>
      </c>
      <c r="G1073" s="213">
        <v>0.39957977375145298</v>
      </c>
      <c r="H1073" s="194">
        <v>1067</v>
      </c>
      <c r="I1073" s="212">
        <v>12</v>
      </c>
      <c r="J1073" s="211" t="s">
        <v>37</v>
      </c>
      <c r="K1073" s="183"/>
      <c r="P1073" s="172"/>
      <c r="Q1073" s="172"/>
      <c r="R1073" s="172"/>
      <c r="S1073" s="172"/>
    </row>
    <row r="1074" spans="2:19" s="182" customFormat="1" x14ac:dyDescent="0.2">
      <c r="B1074" s="214">
        <v>6600</v>
      </c>
      <c r="C1074" s="197" t="s">
        <v>298</v>
      </c>
      <c r="D1074" s="189">
        <v>333</v>
      </c>
      <c r="E1074" s="189" t="s">
        <v>424</v>
      </c>
      <c r="F1074" s="196">
        <v>2874.4669999999996</v>
      </c>
      <c r="G1074" s="213">
        <v>0.40179965941391677</v>
      </c>
      <c r="H1074" s="194">
        <v>1068</v>
      </c>
      <c r="I1074" s="212">
        <v>12</v>
      </c>
      <c r="J1074" s="211" t="s">
        <v>296</v>
      </c>
      <c r="K1074" s="183"/>
      <c r="P1074" s="172"/>
      <c r="Q1074" s="172"/>
      <c r="R1074" s="172"/>
      <c r="S1074" s="172"/>
    </row>
    <row r="1075" spans="2:19" s="182" customFormat="1" x14ac:dyDescent="0.2">
      <c r="B1075" s="214">
        <v>1139</v>
      </c>
      <c r="C1075" s="197" t="s">
        <v>236</v>
      </c>
      <c r="D1075" s="189">
        <v>33</v>
      </c>
      <c r="E1075" s="189" t="s">
        <v>27</v>
      </c>
      <c r="F1075" s="196">
        <v>3481.39</v>
      </c>
      <c r="G1075" s="213">
        <v>0.40256297992269607</v>
      </c>
      <c r="H1075" s="194">
        <v>1069</v>
      </c>
      <c r="I1075" s="212">
        <v>12</v>
      </c>
      <c r="J1075" s="211" t="s">
        <v>235</v>
      </c>
      <c r="K1075" s="183"/>
      <c r="P1075" s="172"/>
      <c r="Q1075" s="172"/>
      <c r="R1075" s="172"/>
      <c r="S1075" s="172"/>
    </row>
    <row r="1076" spans="2:19" s="182" customFormat="1" x14ac:dyDescent="0.2">
      <c r="B1076" s="214">
        <v>7900</v>
      </c>
      <c r="C1076" s="197" t="s">
        <v>92</v>
      </c>
      <c r="D1076" s="189">
        <v>521</v>
      </c>
      <c r="E1076" s="189" t="s">
        <v>411</v>
      </c>
      <c r="F1076" s="196">
        <v>4132.0059999999994</v>
      </c>
      <c r="G1076" s="213">
        <v>0.40334838596646183</v>
      </c>
      <c r="H1076" s="194">
        <v>1070</v>
      </c>
      <c r="I1076" s="212">
        <v>12</v>
      </c>
      <c r="J1076" s="211" t="s">
        <v>91</v>
      </c>
      <c r="K1076" s="183"/>
      <c r="P1076" s="172"/>
      <c r="Q1076" s="172"/>
      <c r="R1076" s="172"/>
      <c r="S1076" s="172"/>
    </row>
    <row r="1077" spans="2:19" s="182" customFormat="1" x14ac:dyDescent="0.2">
      <c r="B1077" s="238">
        <v>2530</v>
      </c>
      <c r="C1077" s="237" t="s">
        <v>423</v>
      </c>
      <c r="D1077" s="189">
        <v>1</v>
      </c>
      <c r="E1077" s="236" t="s">
        <v>18</v>
      </c>
      <c r="F1077" s="235">
        <v>8024.7310000000025</v>
      </c>
      <c r="G1077" s="234">
        <v>0.40488402284031483</v>
      </c>
      <c r="H1077" s="233">
        <v>1071</v>
      </c>
      <c r="I1077" s="232">
        <v>12</v>
      </c>
      <c r="J1077" s="231" t="s">
        <v>422</v>
      </c>
      <c r="K1077" s="183"/>
      <c r="P1077" s="172"/>
      <c r="Q1077" s="172"/>
      <c r="R1077" s="172"/>
      <c r="S1077" s="172"/>
    </row>
    <row r="1078" spans="2:19" s="182" customFormat="1" x14ac:dyDescent="0.2">
      <c r="B1078" s="238">
        <v>9000</v>
      </c>
      <c r="C1078" s="237" t="s">
        <v>155</v>
      </c>
      <c r="D1078" s="189">
        <v>642</v>
      </c>
      <c r="E1078" s="236" t="s">
        <v>421</v>
      </c>
      <c r="F1078" s="235">
        <v>4242.4319999999998</v>
      </c>
      <c r="G1078" s="234">
        <v>0.40511471244796232</v>
      </c>
      <c r="H1078" s="233">
        <v>1072</v>
      </c>
      <c r="I1078" s="232">
        <v>12</v>
      </c>
      <c r="J1078" s="231" t="s">
        <v>153</v>
      </c>
      <c r="K1078" s="183"/>
      <c r="P1078" s="172"/>
      <c r="Q1078" s="172"/>
      <c r="R1078" s="172"/>
      <c r="S1078" s="172"/>
    </row>
    <row r="1079" spans="2:19" s="182" customFormat="1" x14ac:dyDescent="0.2">
      <c r="B1079" s="238">
        <v>9000</v>
      </c>
      <c r="C1079" s="237" t="s">
        <v>155</v>
      </c>
      <c r="D1079" s="189">
        <v>414</v>
      </c>
      <c r="E1079" s="236" t="s">
        <v>111</v>
      </c>
      <c r="F1079" s="235">
        <v>6850.565999999998</v>
      </c>
      <c r="G1079" s="234">
        <v>0.40704595017994921</v>
      </c>
      <c r="H1079" s="233">
        <v>1073</v>
      </c>
      <c r="I1079" s="232">
        <v>12</v>
      </c>
      <c r="J1079" s="231" t="s">
        <v>153</v>
      </c>
      <c r="K1079" s="183"/>
      <c r="P1079" s="172"/>
      <c r="Q1079" s="172"/>
      <c r="R1079" s="172"/>
      <c r="S1079" s="172"/>
    </row>
    <row r="1080" spans="2:19" s="182" customFormat="1" x14ac:dyDescent="0.2">
      <c r="B1080" s="214">
        <v>9100</v>
      </c>
      <c r="C1080" s="197" t="s">
        <v>337</v>
      </c>
      <c r="D1080" s="189">
        <v>34</v>
      </c>
      <c r="E1080" s="189" t="s">
        <v>204</v>
      </c>
      <c r="F1080" s="196">
        <v>2655.1320000000014</v>
      </c>
      <c r="G1080" s="213">
        <v>0.40934562628347021</v>
      </c>
      <c r="H1080" s="194">
        <v>1074</v>
      </c>
      <c r="I1080" s="212">
        <v>12</v>
      </c>
      <c r="J1080" s="211" t="s">
        <v>336</v>
      </c>
      <c r="K1080" s="183"/>
      <c r="P1080" s="172"/>
      <c r="Q1080" s="172"/>
      <c r="R1080" s="172"/>
      <c r="S1080" s="172"/>
    </row>
    <row r="1081" spans="2:19" s="182" customFormat="1" x14ac:dyDescent="0.2">
      <c r="B1081" s="214">
        <v>6400</v>
      </c>
      <c r="C1081" s="197" t="s">
        <v>60</v>
      </c>
      <c r="D1081" s="189">
        <v>34</v>
      </c>
      <c r="E1081" s="189" t="s">
        <v>204</v>
      </c>
      <c r="F1081" s="196">
        <v>4177.1629999999986</v>
      </c>
      <c r="G1081" s="213">
        <v>0.41114976625470917</v>
      </c>
      <c r="H1081" s="194">
        <v>1075</v>
      </c>
      <c r="I1081" s="212">
        <v>12</v>
      </c>
      <c r="J1081" s="211" t="s">
        <v>58</v>
      </c>
      <c r="K1081" s="183"/>
      <c r="P1081" s="172"/>
      <c r="Q1081" s="172"/>
      <c r="R1081" s="172"/>
      <c r="S1081" s="172"/>
    </row>
    <row r="1082" spans="2:19" s="182" customFormat="1" x14ac:dyDescent="0.2">
      <c r="B1082" s="214">
        <v>7300</v>
      </c>
      <c r="C1082" s="197" t="s">
        <v>420</v>
      </c>
      <c r="D1082" s="189">
        <v>11</v>
      </c>
      <c r="E1082" s="189" t="s">
        <v>191</v>
      </c>
      <c r="F1082" s="196">
        <v>2236.0729999999999</v>
      </c>
      <c r="G1082" s="213">
        <v>0.41541935927343632</v>
      </c>
      <c r="H1082" s="194">
        <v>1076</v>
      </c>
      <c r="I1082" s="212">
        <v>12</v>
      </c>
      <c r="J1082" s="211" t="s">
        <v>419</v>
      </c>
      <c r="K1082" s="183"/>
      <c r="P1082" s="172"/>
      <c r="Q1082" s="172"/>
      <c r="R1082" s="172"/>
      <c r="S1082" s="172"/>
    </row>
    <row r="1083" spans="2:19" s="182" customFormat="1" x14ac:dyDescent="0.2">
      <c r="B1083" s="214">
        <v>7200</v>
      </c>
      <c r="C1083" s="197" t="s">
        <v>140</v>
      </c>
      <c r="D1083" s="189">
        <v>7</v>
      </c>
      <c r="E1083" s="189" t="s">
        <v>156</v>
      </c>
      <c r="F1083" s="196">
        <v>5489.77</v>
      </c>
      <c r="G1083" s="213">
        <v>0.41779272655140737</v>
      </c>
      <c r="H1083" s="194">
        <v>1077</v>
      </c>
      <c r="I1083" s="212">
        <v>12</v>
      </c>
      <c r="J1083" s="211" t="s">
        <v>138</v>
      </c>
      <c r="K1083" s="183"/>
      <c r="P1083" s="172"/>
      <c r="Q1083" s="172"/>
      <c r="R1083" s="172"/>
      <c r="S1083" s="172"/>
    </row>
    <row r="1084" spans="2:19" s="182" customFormat="1" x14ac:dyDescent="0.2">
      <c r="B1084" s="214">
        <v>1061</v>
      </c>
      <c r="C1084" s="197" t="s">
        <v>418</v>
      </c>
      <c r="D1084" s="189">
        <v>32</v>
      </c>
      <c r="E1084" s="189" t="s">
        <v>95</v>
      </c>
      <c r="F1084" s="196">
        <v>2375.0780000000009</v>
      </c>
      <c r="G1084" s="213">
        <v>0.42067584318030893</v>
      </c>
      <c r="H1084" s="194">
        <v>1078</v>
      </c>
      <c r="I1084" s="212">
        <v>12</v>
      </c>
      <c r="J1084" s="211" t="s">
        <v>417</v>
      </c>
      <c r="K1084" s="183"/>
      <c r="P1084" s="172"/>
      <c r="Q1084" s="172"/>
      <c r="R1084" s="172"/>
      <c r="S1084" s="172"/>
    </row>
    <row r="1085" spans="2:19" s="182" customFormat="1" x14ac:dyDescent="0.2">
      <c r="B1085" s="214">
        <v>3616</v>
      </c>
      <c r="C1085" s="197" t="s">
        <v>416</v>
      </c>
      <c r="D1085" s="189">
        <v>4</v>
      </c>
      <c r="E1085" s="189" t="s">
        <v>168</v>
      </c>
      <c r="F1085" s="196">
        <v>2770.5520000000001</v>
      </c>
      <c r="G1085" s="213">
        <v>0.42677304209246475</v>
      </c>
      <c r="H1085" s="194">
        <v>1079</v>
      </c>
      <c r="I1085" s="212">
        <v>12</v>
      </c>
      <c r="J1085" s="211" t="s">
        <v>415</v>
      </c>
      <c r="K1085" s="183"/>
      <c r="P1085" s="172"/>
      <c r="Q1085" s="172"/>
      <c r="R1085" s="172"/>
      <c r="S1085" s="172"/>
    </row>
    <row r="1086" spans="2:19" s="182" customFormat="1" x14ac:dyDescent="0.2">
      <c r="B1086" s="238">
        <v>7100</v>
      </c>
      <c r="C1086" s="237" t="s">
        <v>335</v>
      </c>
      <c r="D1086" s="189">
        <v>112</v>
      </c>
      <c r="E1086" s="236" t="s">
        <v>213</v>
      </c>
      <c r="F1086" s="235">
        <v>3272.4289999999992</v>
      </c>
      <c r="G1086" s="234">
        <v>0.42699880714003702</v>
      </c>
      <c r="H1086" s="233">
        <v>1080</v>
      </c>
      <c r="I1086" s="232">
        <v>12</v>
      </c>
      <c r="J1086" s="231" t="s">
        <v>334</v>
      </c>
      <c r="K1086" s="183"/>
      <c r="P1086" s="172"/>
      <c r="Q1086" s="172"/>
      <c r="R1086" s="172"/>
      <c r="S1086" s="172"/>
    </row>
    <row r="1087" spans="2:19" s="182" customFormat="1" x14ac:dyDescent="0.2">
      <c r="B1087" s="214">
        <v>6500</v>
      </c>
      <c r="C1087" s="197" t="s">
        <v>277</v>
      </c>
      <c r="D1087" s="189">
        <v>61</v>
      </c>
      <c r="E1087" s="189" t="s">
        <v>414</v>
      </c>
      <c r="F1087" s="196">
        <v>3451.215999999999</v>
      </c>
      <c r="G1087" s="213">
        <v>0.42785048666906939</v>
      </c>
      <c r="H1087" s="194">
        <v>1081</v>
      </c>
      <c r="I1087" s="212">
        <v>12</v>
      </c>
      <c r="J1087" s="211" t="s">
        <v>276</v>
      </c>
      <c r="K1087" s="183"/>
      <c r="P1087" s="172"/>
      <c r="Q1087" s="172"/>
      <c r="R1087" s="172"/>
      <c r="S1087" s="172"/>
    </row>
    <row r="1088" spans="2:19" s="182" customFormat="1" x14ac:dyDescent="0.2">
      <c r="B1088" s="214">
        <v>1015</v>
      </c>
      <c r="C1088" s="197" t="s">
        <v>105</v>
      </c>
      <c r="D1088" s="189">
        <v>6</v>
      </c>
      <c r="E1088" s="189" t="s">
        <v>139</v>
      </c>
      <c r="F1088" s="196">
        <v>3460.2949999999996</v>
      </c>
      <c r="G1088" s="213">
        <v>0.42941489701250757</v>
      </c>
      <c r="H1088" s="194">
        <v>1082</v>
      </c>
      <c r="I1088" s="212">
        <v>12</v>
      </c>
      <c r="J1088" s="211" t="s">
        <v>104</v>
      </c>
      <c r="K1088" s="183"/>
      <c r="P1088" s="172"/>
      <c r="Q1088" s="172"/>
      <c r="R1088" s="172"/>
      <c r="S1088" s="172"/>
    </row>
    <row r="1089" spans="2:19" s="182" customFormat="1" x14ac:dyDescent="0.2">
      <c r="B1089" s="214">
        <v>5000</v>
      </c>
      <c r="C1089" s="197" t="s">
        <v>25</v>
      </c>
      <c r="D1089" s="189">
        <v>225</v>
      </c>
      <c r="E1089" s="189" t="s">
        <v>309</v>
      </c>
      <c r="F1089" s="196">
        <v>3178.59</v>
      </c>
      <c r="G1089" s="213">
        <v>0.42980952615422302</v>
      </c>
      <c r="H1089" s="194">
        <v>1083</v>
      </c>
      <c r="I1089" s="212">
        <v>12</v>
      </c>
      <c r="J1089" s="211" t="s">
        <v>23</v>
      </c>
      <c r="K1089" s="183"/>
      <c r="P1089" s="172"/>
      <c r="Q1089" s="172"/>
      <c r="R1089" s="172"/>
      <c r="S1089" s="172"/>
    </row>
    <row r="1090" spans="2:19" s="182" customFormat="1" x14ac:dyDescent="0.2">
      <c r="B1090" s="214">
        <v>6600</v>
      </c>
      <c r="C1090" s="197" t="s">
        <v>298</v>
      </c>
      <c r="D1090" s="189">
        <v>223</v>
      </c>
      <c r="E1090" s="189" t="s">
        <v>66</v>
      </c>
      <c r="F1090" s="196">
        <v>2926.320999999999</v>
      </c>
      <c r="G1090" s="213">
        <v>0.43034448554269411</v>
      </c>
      <c r="H1090" s="194">
        <v>1084</v>
      </c>
      <c r="I1090" s="212">
        <v>12</v>
      </c>
      <c r="J1090" s="211" t="s">
        <v>296</v>
      </c>
      <c r="K1090" s="183"/>
      <c r="P1090" s="172"/>
      <c r="Q1090" s="172"/>
      <c r="R1090" s="172"/>
      <c r="S1090" s="172"/>
    </row>
    <row r="1091" spans="2:19" s="182" customFormat="1" x14ac:dyDescent="0.2">
      <c r="B1091" s="214">
        <v>3000</v>
      </c>
      <c r="C1091" s="197" t="s">
        <v>39</v>
      </c>
      <c r="D1091" s="189">
        <v>1121</v>
      </c>
      <c r="E1091" s="189" t="s">
        <v>413</v>
      </c>
      <c r="F1091" s="196">
        <v>2120.5709999999999</v>
      </c>
      <c r="G1091" s="213">
        <v>0.43149655433378903</v>
      </c>
      <c r="H1091" s="194">
        <v>1085</v>
      </c>
      <c r="I1091" s="212">
        <v>12</v>
      </c>
      <c r="J1091" s="211" t="s">
        <v>37</v>
      </c>
      <c r="K1091" s="183"/>
      <c r="P1091" s="172"/>
      <c r="Q1091" s="172"/>
      <c r="R1091" s="172"/>
      <c r="S1091" s="172"/>
    </row>
    <row r="1092" spans="2:19" s="182" customFormat="1" x14ac:dyDescent="0.2">
      <c r="B1092" s="214">
        <v>9400</v>
      </c>
      <c r="C1092" s="197" t="s">
        <v>113</v>
      </c>
      <c r="D1092" s="189">
        <v>1</v>
      </c>
      <c r="E1092" s="189" t="s">
        <v>18</v>
      </c>
      <c r="F1092" s="196">
        <v>3305.5010000000002</v>
      </c>
      <c r="G1092" s="213">
        <v>0.43297626710918552</v>
      </c>
      <c r="H1092" s="194">
        <v>1086</v>
      </c>
      <c r="I1092" s="212">
        <v>12</v>
      </c>
      <c r="J1092" s="211" t="s">
        <v>112</v>
      </c>
      <c r="K1092" s="183"/>
      <c r="P1092" s="172"/>
      <c r="Q1092" s="172"/>
      <c r="R1092" s="172"/>
      <c r="S1092" s="172"/>
    </row>
    <row r="1093" spans="2:19" s="182" customFormat="1" x14ac:dyDescent="0.2">
      <c r="B1093" s="214">
        <v>6600</v>
      </c>
      <c r="C1093" s="197" t="s">
        <v>298</v>
      </c>
      <c r="D1093" s="189">
        <v>221</v>
      </c>
      <c r="E1093" s="189" t="s">
        <v>45</v>
      </c>
      <c r="F1093" s="196">
        <v>3712.0220000000004</v>
      </c>
      <c r="G1093" s="213">
        <v>0.43351981742144896</v>
      </c>
      <c r="H1093" s="194">
        <v>1087</v>
      </c>
      <c r="I1093" s="212">
        <v>12</v>
      </c>
      <c r="J1093" s="211" t="s">
        <v>296</v>
      </c>
      <c r="K1093" s="183"/>
      <c r="P1093" s="172"/>
      <c r="Q1093" s="172"/>
      <c r="R1093" s="172"/>
      <c r="S1093" s="172"/>
    </row>
    <row r="1094" spans="2:19" s="182" customFormat="1" x14ac:dyDescent="0.2">
      <c r="B1094" s="214">
        <v>8300</v>
      </c>
      <c r="C1094" s="197" t="s">
        <v>227</v>
      </c>
      <c r="D1094" s="189">
        <v>532</v>
      </c>
      <c r="E1094" s="189" t="s">
        <v>233</v>
      </c>
      <c r="F1094" s="196">
        <v>2152.0549999999998</v>
      </c>
      <c r="G1094" s="213">
        <v>0.4336212681511844</v>
      </c>
      <c r="H1094" s="194">
        <v>1088</v>
      </c>
      <c r="I1094" s="212">
        <v>12</v>
      </c>
      <c r="J1094" s="211" t="s">
        <v>226</v>
      </c>
      <c r="K1094" s="183"/>
      <c r="P1094" s="172"/>
      <c r="Q1094" s="172"/>
      <c r="R1094" s="172"/>
      <c r="S1094" s="172"/>
    </row>
    <row r="1095" spans="2:19" s="182" customFormat="1" x14ac:dyDescent="0.2">
      <c r="B1095" s="214">
        <v>7900</v>
      </c>
      <c r="C1095" s="197" t="s">
        <v>92</v>
      </c>
      <c r="D1095" s="189">
        <v>143</v>
      </c>
      <c r="E1095" s="189" t="s">
        <v>412</v>
      </c>
      <c r="F1095" s="196">
        <v>3051.83</v>
      </c>
      <c r="G1095" s="213">
        <v>0.43781347027833151</v>
      </c>
      <c r="H1095" s="194">
        <v>1089</v>
      </c>
      <c r="I1095" s="212">
        <v>12</v>
      </c>
      <c r="J1095" s="211" t="s">
        <v>91</v>
      </c>
      <c r="K1095" s="183"/>
      <c r="P1095" s="172"/>
      <c r="Q1095" s="172"/>
      <c r="R1095" s="172"/>
      <c r="S1095" s="172"/>
    </row>
    <row r="1096" spans="2:19" s="182" customFormat="1" x14ac:dyDescent="0.2">
      <c r="B1096" s="214">
        <v>8300</v>
      </c>
      <c r="C1096" s="197" t="s">
        <v>227</v>
      </c>
      <c r="D1096" s="189">
        <v>521</v>
      </c>
      <c r="E1096" s="189" t="s">
        <v>411</v>
      </c>
      <c r="F1096" s="196">
        <v>3037.1970000000001</v>
      </c>
      <c r="G1096" s="213">
        <v>0.43955997087315657</v>
      </c>
      <c r="H1096" s="194">
        <v>1090</v>
      </c>
      <c r="I1096" s="212">
        <v>12</v>
      </c>
      <c r="J1096" s="211" t="s">
        <v>226</v>
      </c>
      <c r="K1096" s="183"/>
      <c r="P1096" s="172"/>
      <c r="Q1096" s="172"/>
      <c r="R1096" s="172"/>
      <c r="S1096" s="172"/>
    </row>
    <row r="1097" spans="2:19" s="182" customFormat="1" x14ac:dyDescent="0.2">
      <c r="B1097" s="214">
        <v>9100</v>
      </c>
      <c r="C1097" s="197" t="s">
        <v>337</v>
      </c>
      <c r="D1097" s="189">
        <v>43</v>
      </c>
      <c r="E1097" s="189" t="s">
        <v>76</v>
      </c>
      <c r="F1097" s="196">
        <v>3719.1860000000001</v>
      </c>
      <c r="G1097" s="213">
        <v>0.44019647036525511</v>
      </c>
      <c r="H1097" s="194">
        <v>1091</v>
      </c>
      <c r="I1097" s="212">
        <v>12</v>
      </c>
      <c r="J1097" s="211" t="s">
        <v>336</v>
      </c>
      <c r="K1097" s="183"/>
      <c r="P1097" s="172"/>
      <c r="Q1097" s="172"/>
      <c r="R1097" s="172"/>
      <c r="S1097" s="172"/>
    </row>
    <row r="1098" spans="2:19" s="182" customFormat="1" x14ac:dyDescent="0.2">
      <c r="B1098" s="214">
        <v>3000</v>
      </c>
      <c r="C1098" s="197" t="s">
        <v>39</v>
      </c>
      <c r="D1098" s="189">
        <v>1351</v>
      </c>
      <c r="E1098" s="189" t="s">
        <v>410</v>
      </c>
      <c r="F1098" s="196">
        <v>3169.7549999999992</v>
      </c>
      <c r="G1098" s="213">
        <v>0.44205613513604675</v>
      </c>
      <c r="H1098" s="194">
        <v>1092</v>
      </c>
      <c r="I1098" s="212">
        <v>12</v>
      </c>
      <c r="J1098" s="211" t="s">
        <v>37</v>
      </c>
      <c r="K1098" s="183"/>
      <c r="P1098" s="172"/>
      <c r="Q1098" s="172"/>
      <c r="R1098" s="172"/>
      <c r="S1098" s="172"/>
    </row>
    <row r="1099" spans="2:19" s="182" customFormat="1" x14ac:dyDescent="0.2">
      <c r="B1099" s="214">
        <v>7900</v>
      </c>
      <c r="C1099" s="197" t="s">
        <v>92</v>
      </c>
      <c r="D1099" s="189">
        <v>127</v>
      </c>
      <c r="E1099" s="189" t="s">
        <v>409</v>
      </c>
      <c r="F1099" s="196">
        <v>1920.1270000000002</v>
      </c>
      <c r="G1099" s="213">
        <v>0.44324067855899102</v>
      </c>
      <c r="H1099" s="194">
        <v>1093</v>
      </c>
      <c r="I1099" s="212">
        <v>12</v>
      </c>
      <c r="J1099" s="211" t="s">
        <v>91</v>
      </c>
      <c r="K1099" s="183"/>
      <c r="P1099" s="172"/>
      <c r="Q1099" s="172"/>
      <c r="R1099" s="172"/>
      <c r="S1099" s="172"/>
    </row>
    <row r="1100" spans="2:19" s="182" customFormat="1" x14ac:dyDescent="0.2">
      <c r="B1100" s="214">
        <v>6500</v>
      </c>
      <c r="C1100" s="197" t="s">
        <v>277</v>
      </c>
      <c r="D1100" s="189">
        <v>45</v>
      </c>
      <c r="E1100" s="189" t="s">
        <v>232</v>
      </c>
      <c r="F1100" s="196">
        <v>3687.0290000000014</v>
      </c>
      <c r="G1100" s="213">
        <v>0.44449003739265369</v>
      </c>
      <c r="H1100" s="194">
        <v>1094</v>
      </c>
      <c r="I1100" s="212">
        <v>12</v>
      </c>
      <c r="J1100" s="211" t="s">
        <v>276</v>
      </c>
      <c r="K1100" s="183"/>
      <c r="P1100" s="172"/>
      <c r="Q1100" s="172"/>
      <c r="R1100" s="172"/>
      <c r="S1100" s="172"/>
    </row>
    <row r="1101" spans="2:19" s="182" customFormat="1" x14ac:dyDescent="0.2">
      <c r="B1101" s="214">
        <v>7400</v>
      </c>
      <c r="C1101" s="197" t="s">
        <v>195</v>
      </c>
      <c r="D1101" s="189">
        <v>322</v>
      </c>
      <c r="E1101" s="189" t="s">
        <v>367</v>
      </c>
      <c r="F1101" s="196">
        <v>4252.3730000000014</v>
      </c>
      <c r="G1101" s="213">
        <v>0.44647400457638536</v>
      </c>
      <c r="H1101" s="194">
        <v>1095</v>
      </c>
      <c r="I1101" s="212">
        <v>12</v>
      </c>
      <c r="J1101" s="211" t="s">
        <v>194</v>
      </c>
      <c r="K1101" s="183"/>
      <c r="P1101" s="172"/>
      <c r="Q1101" s="172"/>
      <c r="R1101" s="172"/>
      <c r="S1101" s="172"/>
    </row>
    <row r="1102" spans="2:19" s="182" customFormat="1" x14ac:dyDescent="0.2">
      <c r="B1102" s="238">
        <v>70</v>
      </c>
      <c r="C1102" s="237" t="s">
        <v>308</v>
      </c>
      <c r="D1102" s="189">
        <v>316</v>
      </c>
      <c r="E1102" s="236" t="s">
        <v>408</v>
      </c>
      <c r="F1102" s="235">
        <v>5385.3160000000034</v>
      </c>
      <c r="G1102" s="234">
        <v>0.44690296999844753</v>
      </c>
      <c r="H1102" s="233">
        <v>1096</v>
      </c>
      <c r="I1102" s="232">
        <v>12</v>
      </c>
      <c r="J1102" s="231" t="s">
        <v>307</v>
      </c>
      <c r="K1102" s="183"/>
      <c r="P1102" s="172"/>
      <c r="Q1102" s="172"/>
      <c r="R1102" s="172"/>
      <c r="S1102" s="172"/>
    </row>
    <row r="1103" spans="2:19" s="182" customFormat="1" x14ac:dyDescent="0.2">
      <c r="B1103" s="214">
        <v>2620</v>
      </c>
      <c r="C1103" s="197" t="s">
        <v>56</v>
      </c>
      <c r="D1103" s="189">
        <v>4</v>
      </c>
      <c r="E1103" s="189" t="s">
        <v>168</v>
      </c>
      <c r="F1103" s="196">
        <v>3111.1890000000008</v>
      </c>
      <c r="G1103" s="213">
        <v>0.44827969063822704</v>
      </c>
      <c r="H1103" s="194">
        <v>1097</v>
      </c>
      <c r="I1103" s="212">
        <v>12</v>
      </c>
      <c r="J1103" s="211" t="s">
        <v>54</v>
      </c>
      <c r="K1103" s="183"/>
      <c r="P1103" s="172"/>
      <c r="Q1103" s="172"/>
      <c r="R1103" s="172"/>
      <c r="S1103" s="172"/>
    </row>
    <row r="1104" spans="2:19" s="182" customFormat="1" x14ac:dyDescent="0.2">
      <c r="B1104" s="214">
        <v>8300</v>
      </c>
      <c r="C1104" s="197" t="s">
        <v>227</v>
      </c>
      <c r="D1104" s="189">
        <v>425</v>
      </c>
      <c r="E1104" s="189" t="s">
        <v>407</v>
      </c>
      <c r="F1104" s="196">
        <v>3203.7370000000001</v>
      </c>
      <c r="G1104" s="213">
        <v>0.45029402048688433</v>
      </c>
      <c r="H1104" s="194">
        <v>1098</v>
      </c>
      <c r="I1104" s="212">
        <v>12</v>
      </c>
      <c r="J1104" s="211" t="s">
        <v>226</v>
      </c>
      <c r="K1104" s="183"/>
      <c r="P1104" s="172"/>
      <c r="Q1104" s="172"/>
      <c r="R1104" s="172"/>
      <c r="S1104" s="172"/>
    </row>
    <row r="1105" spans="1:19" s="183" customFormat="1" x14ac:dyDescent="0.2">
      <c r="A1105" s="182"/>
      <c r="B1105" s="214">
        <v>8200</v>
      </c>
      <c r="C1105" s="197" t="s">
        <v>287</v>
      </c>
      <c r="D1105" s="189">
        <v>14</v>
      </c>
      <c r="E1105" s="189" t="s">
        <v>52</v>
      </c>
      <c r="F1105" s="196">
        <v>3280.47</v>
      </c>
      <c r="G1105" s="213">
        <v>0.45121774073152443</v>
      </c>
      <c r="H1105" s="194">
        <v>1099</v>
      </c>
      <c r="I1105" s="212">
        <v>12</v>
      </c>
      <c r="J1105" s="211" t="s">
        <v>286</v>
      </c>
      <c r="P1105" s="172"/>
      <c r="Q1105" s="172"/>
      <c r="R1105" s="172"/>
      <c r="S1105" s="172"/>
    </row>
    <row r="1106" spans="1:19" s="182" customFormat="1" x14ac:dyDescent="0.2">
      <c r="B1106" s="214">
        <v>6600</v>
      </c>
      <c r="C1106" s="197" t="s">
        <v>298</v>
      </c>
      <c r="D1106" s="189">
        <v>613</v>
      </c>
      <c r="E1106" s="189" t="s">
        <v>392</v>
      </c>
      <c r="F1106" s="196">
        <v>2411.3649999999998</v>
      </c>
      <c r="G1106" s="213">
        <v>0.45560389013700514</v>
      </c>
      <c r="H1106" s="194">
        <v>1100</v>
      </c>
      <c r="I1106" s="212">
        <v>12</v>
      </c>
      <c r="J1106" s="211" t="s">
        <v>296</v>
      </c>
      <c r="K1106" s="183"/>
      <c r="P1106" s="172"/>
      <c r="Q1106" s="172"/>
      <c r="R1106" s="172"/>
      <c r="S1106" s="172"/>
    </row>
    <row r="1107" spans="1:19" s="182" customFormat="1" x14ac:dyDescent="0.2">
      <c r="B1107" s="214">
        <v>8400</v>
      </c>
      <c r="C1107" s="197" t="s">
        <v>146</v>
      </c>
      <c r="D1107" s="189">
        <v>411</v>
      </c>
      <c r="E1107" s="189" t="s">
        <v>137</v>
      </c>
      <c r="F1107" s="196">
        <v>3533.6939999999991</v>
      </c>
      <c r="G1107" s="213">
        <v>0.45782085395522731</v>
      </c>
      <c r="H1107" s="194">
        <v>1101</v>
      </c>
      <c r="I1107" s="212">
        <v>12</v>
      </c>
      <c r="J1107" s="211" t="s">
        <v>145</v>
      </c>
      <c r="K1107" s="183"/>
      <c r="P1107" s="172"/>
      <c r="Q1107" s="172"/>
      <c r="R1107" s="172"/>
      <c r="S1107" s="172"/>
    </row>
    <row r="1108" spans="1:19" s="182" customFormat="1" x14ac:dyDescent="0.2">
      <c r="B1108" s="214">
        <v>3000</v>
      </c>
      <c r="C1108" s="197" t="s">
        <v>39</v>
      </c>
      <c r="D1108" s="189">
        <v>1124</v>
      </c>
      <c r="E1108" s="189" t="s">
        <v>406</v>
      </c>
      <c r="F1108" s="196">
        <v>4851.9739999999983</v>
      </c>
      <c r="G1108" s="213">
        <v>0.46409980146239077</v>
      </c>
      <c r="H1108" s="194">
        <v>1102</v>
      </c>
      <c r="I1108" s="212">
        <v>12</v>
      </c>
      <c r="J1108" s="211" t="s">
        <v>37</v>
      </c>
      <c r="K1108" s="183"/>
      <c r="P1108" s="172"/>
      <c r="Q1108" s="172"/>
      <c r="R1108" s="172"/>
      <c r="S1108" s="172"/>
    </row>
    <row r="1109" spans="1:19" s="182" customFormat="1" x14ac:dyDescent="0.2">
      <c r="B1109" s="214">
        <v>8400</v>
      </c>
      <c r="C1109" s="197" t="s">
        <v>146</v>
      </c>
      <c r="D1109" s="189">
        <v>431</v>
      </c>
      <c r="E1109" s="189" t="s">
        <v>179</v>
      </c>
      <c r="F1109" s="196">
        <v>4583.1539999999995</v>
      </c>
      <c r="G1109" s="213">
        <v>0.47025139107017577</v>
      </c>
      <c r="H1109" s="194">
        <v>1103</v>
      </c>
      <c r="I1109" s="212">
        <v>12</v>
      </c>
      <c r="J1109" s="211" t="s">
        <v>145</v>
      </c>
      <c r="K1109" s="183"/>
      <c r="P1109" s="172"/>
      <c r="Q1109" s="172"/>
      <c r="R1109" s="172"/>
      <c r="S1109" s="172"/>
    </row>
    <row r="1110" spans="1:19" s="182" customFormat="1" x14ac:dyDescent="0.2">
      <c r="B1110" s="214">
        <v>9100</v>
      </c>
      <c r="C1110" s="197" t="s">
        <v>337</v>
      </c>
      <c r="D1110" s="189">
        <v>32</v>
      </c>
      <c r="E1110" s="189" t="s">
        <v>95</v>
      </c>
      <c r="F1110" s="196">
        <v>4020.773999999999</v>
      </c>
      <c r="G1110" s="213">
        <v>0.47188234004354979</v>
      </c>
      <c r="H1110" s="194">
        <v>1104</v>
      </c>
      <c r="I1110" s="212">
        <v>12</v>
      </c>
      <c r="J1110" s="211" t="s">
        <v>336</v>
      </c>
      <c r="K1110" s="183"/>
      <c r="P1110" s="172"/>
      <c r="Q1110" s="172"/>
      <c r="R1110" s="172"/>
      <c r="S1110" s="172"/>
    </row>
    <row r="1111" spans="1:19" s="182" customFormat="1" x14ac:dyDescent="0.2">
      <c r="B1111" s="214">
        <v>7000</v>
      </c>
      <c r="C1111" s="197" t="s">
        <v>405</v>
      </c>
      <c r="D1111" s="189">
        <v>21</v>
      </c>
      <c r="E1111" s="189" t="s">
        <v>64</v>
      </c>
      <c r="F1111" s="196">
        <v>3198.6750000000002</v>
      </c>
      <c r="G1111" s="213">
        <v>0.47211904484323952</v>
      </c>
      <c r="H1111" s="194">
        <v>1105</v>
      </c>
      <c r="I1111" s="212">
        <v>12</v>
      </c>
      <c r="J1111" s="211" t="s">
        <v>404</v>
      </c>
      <c r="K1111" s="183"/>
      <c r="P1111" s="172"/>
      <c r="Q1111" s="172"/>
      <c r="R1111" s="172"/>
      <c r="S1111" s="172"/>
    </row>
    <row r="1112" spans="1:19" s="182" customFormat="1" x14ac:dyDescent="0.2">
      <c r="B1112" s="214">
        <v>5000</v>
      </c>
      <c r="C1112" s="197" t="s">
        <v>25</v>
      </c>
      <c r="D1112" s="189">
        <v>812</v>
      </c>
      <c r="E1112" s="189" t="s">
        <v>403</v>
      </c>
      <c r="F1112" s="196">
        <v>4596.6020000000017</v>
      </c>
      <c r="G1112" s="213">
        <v>0.47300698203130792</v>
      </c>
      <c r="H1112" s="194">
        <v>1106</v>
      </c>
      <c r="I1112" s="212">
        <v>12</v>
      </c>
      <c r="J1112" s="211" t="s">
        <v>23</v>
      </c>
      <c r="K1112" s="183"/>
      <c r="P1112" s="172"/>
      <c r="Q1112" s="172"/>
      <c r="R1112" s="172"/>
      <c r="S1112" s="172"/>
    </row>
    <row r="1113" spans="1:19" s="182" customFormat="1" x14ac:dyDescent="0.2">
      <c r="B1113" s="214">
        <v>3000</v>
      </c>
      <c r="C1113" s="197" t="s">
        <v>39</v>
      </c>
      <c r="D1113" s="189">
        <v>1011</v>
      </c>
      <c r="E1113" s="189" t="s">
        <v>402</v>
      </c>
      <c r="F1113" s="196">
        <v>4599.793999999999</v>
      </c>
      <c r="G1113" s="213">
        <v>0.47797347113271399</v>
      </c>
      <c r="H1113" s="194">
        <v>1107</v>
      </c>
      <c r="I1113" s="212">
        <v>12</v>
      </c>
      <c r="J1113" s="211" t="s">
        <v>37</v>
      </c>
      <c r="K1113" s="183"/>
      <c r="P1113" s="172"/>
      <c r="Q1113" s="172"/>
      <c r="R1113" s="172"/>
      <c r="S1113" s="172"/>
    </row>
    <row r="1114" spans="1:19" s="182" customFormat="1" x14ac:dyDescent="0.2">
      <c r="B1114" s="214">
        <v>1139</v>
      </c>
      <c r="C1114" s="197" t="s">
        <v>236</v>
      </c>
      <c r="D1114" s="189">
        <v>23</v>
      </c>
      <c r="E1114" s="189" t="s">
        <v>136</v>
      </c>
      <c r="F1114" s="196">
        <v>4433.2520000000031</v>
      </c>
      <c r="G1114" s="213">
        <v>0.47935919340957728</v>
      </c>
      <c r="H1114" s="194">
        <v>1108</v>
      </c>
      <c r="I1114" s="212">
        <v>12</v>
      </c>
      <c r="J1114" s="211" t="s">
        <v>235</v>
      </c>
      <c r="K1114" s="183"/>
      <c r="P1114" s="172"/>
      <c r="Q1114" s="172"/>
      <c r="R1114" s="172"/>
      <c r="S1114" s="172"/>
    </row>
    <row r="1115" spans="1:19" s="182" customFormat="1" x14ac:dyDescent="0.2">
      <c r="B1115" s="214">
        <v>8300</v>
      </c>
      <c r="C1115" s="197" t="s">
        <v>227</v>
      </c>
      <c r="D1115" s="189">
        <v>222</v>
      </c>
      <c r="E1115" s="189" t="s">
        <v>324</v>
      </c>
      <c r="F1115" s="196">
        <v>2993.0849999999987</v>
      </c>
      <c r="G1115" s="213">
        <v>0.48428478236782974</v>
      </c>
      <c r="H1115" s="194">
        <v>1109</v>
      </c>
      <c r="I1115" s="212">
        <v>12</v>
      </c>
      <c r="J1115" s="211" t="s">
        <v>226</v>
      </c>
      <c r="K1115" s="183"/>
      <c r="P1115" s="172"/>
      <c r="Q1115" s="172"/>
      <c r="R1115" s="172"/>
      <c r="S1115" s="172"/>
    </row>
    <row r="1116" spans="1:19" s="182" customFormat="1" x14ac:dyDescent="0.2">
      <c r="B1116" s="214">
        <v>8300</v>
      </c>
      <c r="C1116" s="197" t="s">
        <v>227</v>
      </c>
      <c r="D1116" s="189">
        <v>426</v>
      </c>
      <c r="E1116" s="189" t="s">
        <v>357</v>
      </c>
      <c r="F1116" s="196">
        <v>4713.5829999999978</v>
      </c>
      <c r="G1116" s="213">
        <v>0.4852847591827596</v>
      </c>
      <c r="H1116" s="194">
        <v>1110</v>
      </c>
      <c r="I1116" s="212">
        <v>12</v>
      </c>
      <c r="J1116" s="211" t="s">
        <v>226</v>
      </c>
      <c r="K1116" s="183"/>
      <c r="P1116" s="172"/>
      <c r="Q1116" s="172"/>
      <c r="R1116" s="172"/>
      <c r="S1116" s="172"/>
    </row>
    <row r="1117" spans="1:19" s="182" customFormat="1" x14ac:dyDescent="0.2">
      <c r="B1117" s="214">
        <v>5000</v>
      </c>
      <c r="C1117" s="197" t="s">
        <v>25</v>
      </c>
      <c r="D1117" s="189">
        <v>513</v>
      </c>
      <c r="E1117" s="189" t="s">
        <v>128</v>
      </c>
      <c r="F1117" s="196">
        <v>2279.2490000000007</v>
      </c>
      <c r="G1117" s="213">
        <v>0.4858317267072092</v>
      </c>
      <c r="H1117" s="194">
        <v>1111</v>
      </c>
      <c r="I1117" s="212">
        <v>12</v>
      </c>
      <c r="J1117" s="211" t="s">
        <v>23</v>
      </c>
      <c r="K1117" s="183"/>
      <c r="P1117" s="172"/>
      <c r="Q1117" s="172"/>
      <c r="R1117" s="172"/>
      <c r="S1117" s="172"/>
    </row>
    <row r="1118" spans="1:19" s="182" customFormat="1" x14ac:dyDescent="0.2">
      <c r="B1118" s="214">
        <v>8600</v>
      </c>
      <c r="C1118" s="197" t="s">
        <v>43</v>
      </c>
      <c r="D1118" s="189">
        <v>314</v>
      </c>
      <c r="E1118" s="189" t="s">
        <v>190</v>
      </c>
      <c r="F1118" s="196">
        <v>2506.5440000000012</v>
      </c>
      <c r="G1118" s="213">
        <v>0.48604788727461301</v>
      </c>
      <c r="H1118" s="194">
        <v>1112</v>
      </c>
      <c r="I1118" s="212">
        <v>12</v>
      </c>
      <c r="J1118" s="211" t="s">
        <v>41</v>
      </c>
      <c r="K1118" s="183"/>
      <c r="P1118" s="172"/>
      <c r="Q1118" s="172"/>
      <c r="R1118" s="172"/>
      <c r="S1118" s="172"/>
    </row>
    <row r="1119" spans="1:19" s="182" customFormat="1" x14ac:dyDescent="0.2">
      <c r="B1119" s="214">
        <v>8000</v>
      </c>
      <c r="C1119" s="197" t="s">
        <v>401</v>
      </c>
      <c r="D1119" s="189">
        <v>1</v>
      </c>
      <c r="E1119" s="189" t="s">
        <v>400</v>
      </c>
      <c r="F1119" s="196">
        <v>3288.7039999999997</v>
      </c>
      <c r="G1119" s="213">
        <v>0.48657946370348026</v>
      </c>
      <c r="H1119" s="194">
        <v>1113</v>
      </c>
      <c r="I1119" s="212">
        <v>12</v>
      </c>
      <c r="J1119" s="211" t="s">
        <v>399</v>
      </c>
      <c r="K1119" s="183"/>
      <c r="P1119" s="172"/>
      <c r="Q1119" s="172"/>
      <c r="R1119" s="172"/>
      <c r="S1119" s="172"/>
    </row>
    <row r="1120" spans="1:19" s="182" customFormat="1" x14ac:dyDescent="0.2">
      <c r="B1120" s="214">
        <v>171</v>
      </c>
      <c r="C1120" s="197" t="s">
        <v>398</v>
      </c>
      <c r="D1120" s="189">
        <v>1</v>
      </c>
      <c r="E1120" s="189" t="s">
        <v>18</v>
      </c>
      <c r="F1120" s="196">
        <v>5485.11</v>
      </c>
      <c r="G1120" s="213">
        <v>0.48670345273211346</v>
      </c>
      <c r="H1120" s="194">
        <v>1114</v>
      </c>
      <c r="I1120" s="212">
        <v>12</v>
      </c>
      <c r="J1120" s="211" t="s">
        <v>397</v>
      </c>
      <c r="K1120" s="183"/>
      <c r="P1120" s="172"/>
      <c r="Q1120" s="172"/>
      <c r="R1120" s="172"/>
      <c r="S1120" s="172"/>
    </row>
    <row r="1121" spans="2:19" s="182" customFormat="1" x14ac:dyDescent="0.2">
      <c r="B1121" s="214">
        <v>5000</v>
      </c>
      <c r="C1121" s="197" t="s">
        <v>25</v>
      </c>
      <c r="D1121" s="189">
        <v>915</v>
      </c>
      <c r="E1121" s="189" t="s">
        <v>396</v>
      </c>
      <c r="F1121" s="196">
        <v>5006.1109999999999</v>
      </c>
      <c r="G1121" s="213">
        <v>0.48918496981600729</v>
      </c>
      <c r="H1121" s="194">
        <v>1115</v>
      </c>
      <c r="I1121" s="212">
        <v>12</v>
      </c>
      <c r="J1121" s="211" t="s">
        <v>23</v>
      </c>
      <c r="K1121" s="183"/>
      <c r="P1121" s="172"/>
      <c r="Q1121" s="172"/>
      <c r="R1121" s="172"/>
      <c r="S1121" s="172"/>
    </row>
    <row r="1122" spans="2:19" s="182" customFormat="1" x14ac:dyDescent="0.2">
      <c r="B1122" s="214">
        <v>9100</v>
      </c>
      <c r="C1122" s="197" t="s">
        <v>337</v>
      </c>
      <c r="D1122" s="189">
        <v>33</v>
      </c>
      <c r="E1122" s="189" t="s">
        <v>27</v>
      </c>
      <c r="F1122" s="196">
        <v>2953.4539999999997</v>
      </c>
      <c r="G1122" s="213">
        <v>0.4898405279983179</v>
      </c>
      <c r="H1122" s="194">
        <v>1116</v>
      </c>
      <c r="I1122" s="212">
        <v>12</v>
      </c>
      <c r="J1122" s="211" t="s">
        <v>336</v>
      </c>
      <c r="K1122" s="183"/>
      <c r="P1122" s="172"/>
      <c r="Q1122" s="172"/>
      <c r="R1122" s="172"/>
      <c r="S1122" s="172"/>
    </row>
    <row r="1123" spans="2:19" s="182" customFormat="1" x14ac:dyDescent="0.2">
      <c r="B1123" s="238">
        <v>7100</v>
      </c>
      <c r="C1123" s="237" t="s">
        <v>335</v>
      </c>
      <c r="D1123" s="189">
        <v>113</v>
      </c>
      <c r="E1123" s="236" t="s">
        <v>67</v>
      </c>
      <c r="F1123" s="235">
        <v>6238.29</v>
      </c>
      <c r="G1123" s="234">
        <v>0.49146652467879326</v>
      </c>
      <c r="H1123" s="233">
        <v>1117</v>
      </c>
      <c r="I1123" s="232">
        <v>12</v>
      </c>
      <c r="J1123" s="231" t="s">
        <v>334</v>
      </c>
      <c r="K1123" s="183"/>
      <c r="P1123" s="172"/>
      <c r="Q1123" s="172"/>
      <c r="R1123" s="172"/>
      <c r="S1123" s="172"/>
    </row>
    <row r="1124" spans="2:19" s="182" customFormat="1" x14ac:dyDescent="0.2">
      <c r="B1124" s="214">
        <v>168</v>
      </c>
      <c r="C1124" s="197" t="s">
        <v>302</v>
      </c>
      <c r="D1124" s="189">
        <v>1</v>
      </c>
      <c r="E1124" s="189" t="s">
        <v>18</v>
      </c>
      <c r="F1124" s="196">
        <v>6666.2170000000006</v>
      </c>
      <c r="G1124" s="213">
        <v>0.49147784123074795</v>
      </c>
      <c r="H1124" s="194">
        <v>1118</v>
      </c>
      <c r="I1124" s="212">
        <v>12</v>
      </c>
      <c r="J1124" s="211" t="s">
        <v>301</v>
      </c>
      <c r="K1124" s="183"/>
      <c r="P1124" s="172"/>
      <c r="Q1124" s="172"/>
      <c r="R1124" s="172"/>
      <c r="S1124" s="172"/>
    </row>
    <row r="1125" spans="2:19" s="182" customFormat="1" x14ac:dyDescent="0.2">
      <c r="B1125" s="214">
        <v>8200</v>
      </c>
      <c r="C1125" s="197" t="s">
        <v>287</v>
      </c>
      <c r="D1125" s="189">
        <v>13</v>
      </c>
      <c r="E1125" s="189" t="s">
        <v>131</v>
      </c>
      <c r="F1125" s="196">
        <v>3322.8830000000003</v>
      </c>
      <c r="G1125" s="213">
        <v>0.49507483462231461</v>
      </c>
      <c r="H1125" s="194">
        <v>1119</v>
      </c>
      <c r="I1125" s="212">
        <v>12</v>
      </c>
      <c r="J1125" s="211" t="s">
        <v>286</v>
      </c>
      <c r="K1125" s="183"/>
      <c r="P1125" s="172"/>
      <c r="Q1125" s="172"/>
      <c r="R1125" s="172"/>
      <c r="S1125" s="172"/>
    </row>
    <row r="1126" spans="2:19" s="182" customFormat="1" x14ac:dyDescent="0.2">
      <c r="B1126" s="214">
        <v>8600</v>
      </c>
      <c r="C1126" s="197" t="s">
        <v>43</v>
      </c>
      <c r="D1126" s="189">
        <v>135</v>
      </c>
      <c r="E1126" s="189" t="s">
        <v>374</v>
      </c>
      <c r="F1126" s="196">
        <v>2670.371000000001</v>
      </c>
      <c r="G1126" s="213">
        <v>0.49688272089085023</v>
      </c>
      <c r="H1126" s="194">
        <v>1120</v>
      </c>
      <c r="I1126" s="212">
        <v>12</v>
      </c>
      <c r="J1126" s="211" t="s">
        <v>41</v>
      </c>
      <c r="K1126" s="183"/>
      <c r="P1126" s="172"/>
      <c r="Q1126" s="172"/>
      <c r="R1126" s="172"/>
      <c r="S1126" s="172"/>
    </row>
    <row r="1127" spans="2:19" s="182" customFormat="1" x14ac:dyDescent="0.2">
      <c r="B1127" s="214">
        <v>9100</v>
      </c>
      <c r="C1127" s="197" t="s">
        <v>337</v>
      </c>
      <c r="D1127" s="189">
        <v>41</v>
      </c>
      <c r="E1127" s="189" t="s">
        <v>47</v>
      </c>
      <c r="F1127" s="196">
        <v>5014.9530000000022</v>
      </c>
      <c r="G1127" s="213">
        <v>0.49731540109024858</v>
      </c>
      <c r="H1127" s="194">
        <v>1121</v>
      </c>
      <c r="I1127" s="212">
        <v>12</v>
      </c>
      <c r="J1127" s="211" t="s">
        <v>336</v>
      </c>
      <c r="K1127" s="183"/>
      <c r="P1127" s="172"/>
      <c r="Q1127" s="172"/>
      <c r="R1127" s="172"/>
      <c r="S1127" s="172"/>
    </row>
    <row r="1128" spans="2:19" s="182" customFormat="1" x14ac:dyDescent="0.2">
      <c r="B1128" s="214">
        <v>4000</v>
      </c>
      <c r="C1128" s="197" t="s">
        <v>22</v>
      </c>
      <c r="D1128" s="189">
        <v>821</v>
      </c>
      <c r="E1128" s="189" t="s">
        <v>395</v>
      </c>
      <c r="F1128" s="196">
        <v>4169.3909999999978</v>
      </c>
      <c r="G1128" s="213">
        <v>0.49747306113230649</v>
      </c>
      <c r="H1128" s="194">
        <v>1122</v>
      </c>
      <c r="I1128" s="212">
        <v>12</v>
      </c>
      <c r="J1128" s="211" t="s">
        <v>20</v>
      </c>
      <c r="K1128" s="183"/>
      <c r="P1128" s="172"/>
      <c r="Q1128" s="172"/>
      <c r="R1128" s="172"/>
      <c r="S1128" s="172"/>
    </row>
    <row r="1129" spans="2:19" s="182" customFormat="1" x14ac:dyDescent="0.2">
      <c r="B1129" s="214">
        <v>6400</v>
      </c>
      <c r="C1129" s="197" t="s">
        <v>60</v>
      </c>
      <c r="D1129" s="189">
        <v>12</v>
      </c>
      <c r="E1129" s="189" t="s">
        <v>121</v>
      </c>
      <c r="F1129" s="196">
        <v>3998.62</v>
      </c>
      <c r="G1129" s="213">
        <v>0.49910803566785567</v>
      </c>
      <c r="H1129" s="194">
        <v>1123</v>
      </c>
      <c r="I1129" s="212">
        <v>12</v>
      </c>
      <c r="J1129" s="211" t="s">
        <v>58</v>
      </c>
      <c r="K1129" s="183"/>
      <c r="P1129" s="172"/>
      <c r="Q1129" s="172"/>
      <c r="R1129" s="172"/>
      <c r="S1129" s="172"/>
    </row>
    <row r="1130" spans="2:19" s="182" customFormat="1" x14ac:dyDescent="0.2">
      <c r="B1130" s="214">
        <v>8300</v>
      </c>
      <c r="C1130" s="197" t="s">
        <v>227</v>
      </c>
      <c r="D1130" s="189">
        <v>224</v>
      </c>
      <c r="E1130" s="189" t="s">
        <v>96</v>
      </c>
      <c r="F1130" s="196">
        <v>2703.4530000000004</v>
      </c>
      <c r="G1130" s="213">
        <v>0.5030206885985713</v>
      </c>
      <c r="H1130" s="194">
        <v>1124</v>
      </c>
      <c r="I1130" s="212">
        <v>12</v>
      </c>
      <c r="J1130" s="211" t="s">
        <v>226</v>
      </c>
      <c r="K1130" s="183"/>
      <c r="P1130" s="172"/>
      <c r="Q1130" s="172"/>
      <c r="R1130" s="172"/>
      <c r="S1130" s="172"/>
    </row>
    <row r="1131" spans="2:19" s="182" customFormat="1" x14ac:dyDescent="0.2">
      <c r="B1131" s="214">
        <v>8600</v>
      </c>
      <c r="C1131" s="197" t="s">
        <v>43</v>
      </c>
      <c r="D1131" s="189">
        <v>211</v>
      </c>
      <c r="E1131" s="189" t="s">
        <v>24</v>
      </c>
      <c r="F1131" s="196">
        <v>2717.5260000000003</v>
      </c>
      <c r="G1131" s="213">
        <v>0.50426403814380383</v>
      </c>
      <c r="H1131" s="194">
        <v>1125</v>
      </c>
      <c r="I1131" s="212">
        <v>12</v>
      </c>
      <c r="J1131" s="211" t="s">
        <v>41</v>
      </c>
      <c r="K1131" s="183"/>
      <c r="P1131" s="172"/>
      <c r="Q1131" s="172"/>
      <c r="R1131" s="172"/>
      <c r="S1131" s="172"/>
    </row>
    <row r="1132" spans="2:19" s="182" customFormat="1" x14ac:dyDescent="0.2">
      <c r="B1132" s="214">
        <v>6900</v>
      </c>
      <c r="C1132" s="197" t="s">
        <v>175</v>
      </c>
      <c r="D1132" s="189">
        <v>55</v>
      </c>
      <c r="E1132" s="189" t="s">
        <v>394</v>
      </c>
      <c r="F1132" s="196">
        <v>2765.3649999999993</v>
      </c>
      <c r="G1132" s="213">
        <v>0.50494396526333674</v>
      </c>
      <c r="H1132" s="194">
        <v>1126</v>
      </c>
      <c r="I1132" s="212">
        <v>12</v>
      </c>
      <c r="J1132" s="211" t="s">
        <v>174</v>
      </c>
      <c r="K1132" s="183"/>
      <c r="P1132" s="172"/>
      <c r="Q1132" s="172"/>
      <c r="R1132" s="172"/>
      <c r="S1132" s="172"/>
    </row>
    <row r="1133" spans="2:19" s="182" customFormat="1" x14ac:dyDescent="0.2">
      <c r="B1133" s="214">
        <v>1139</v>
      </c>
      <c r="C1133" s="197" t="s">
        <v>236</v>
      </c>
      <c r="D1133" s="189">
        <v>22</v>
      </c>
      <c r="E1133" s="189" t="s">
        <v>50</v>
      </c>
      <c r="F1133" s="196">
        <v>2837.0789999999984</v>
      </c>
      <c r="G1133" s="213">
        <v>0.50602707256924973</v>
      </c>
      <c r="H1133" s="194">
        <v>1127</v>
      </c>
      <c r="I1133" s="212">
        <v>12</v>
      </c>
      <c r="J1133" s="211" t="s">
        <v>235</v>
      </c>
      <c r="K1133" s="183"/>
      <c r="P1133" s="172"/>
      <c r="Q1133" s="172"/>
      <c r="R1133" s="172"/>
      <c r="S1133" s="172"/>
    </row>
    <row r="1134" spans="2:19" s="182" customFormat="1" x14ac:dyDescent="0.2">
      <c r="B1134" s="214">
        <v>2500</v>
      </c>
      <c r="C1134" s="197" t="s">
        <v>314</v>
      </c>
      <c r="D1134" s="189">
        <v>4</v>
      </c>
      <c r="E1134" s="189" t="s">
        <v>168</v>
      </c>
      <c r="F1134" s="196">
        <v>3017.8920000000003</v>
      </c>
      <c r="G1134" s="213">
        <v>0.50722724064041957</v>
      </c>
      <c r="H1134" s="194">
        <v>1128</v>
      </c>
      <c r="I1134" s="212">
        <v>12</v>
      </c>
      <c r="J1134" s="211" t="s">
        <v>313</v>
      </c>
      <c r="K1134" s="183"/>
      <c r="P1134" s="172"/>
      <c r="Q1134" s="172"/>
      <c r="R1134" s="172"/>
      <c r="S1134" s="172"/>
    </row>
    <row r="1135" spans="2:19" s="182" customFormat="1" x14ac:dyDescent="0.2">
      <c r="B1135" s="214">
        <v>4000</v>
      </c>
      <c r="C1135" s="197" t="s">
        <v>22</v>
      </c>
      <c r="D1135" s="189">
        <v>131</v>
      </c>
      <c r="E1135" s="189" t="s">
        <v>34</v>
      </c>
      <c r="F1135" s="196">
        <v>2981.2770000000023</v>
      </c>
      <c r="G1135" s="213">
        <v>0.50849111708497086</v>
      </c>
      <c r="H1135" s="194">
        <v>1129</v>
      </c>
      <c r="I1135" s="212">
        <v>12</v>
      </c>
      <c r="J1135" s="211" t="s">
        <v>20</v>
      </c>
      <c r="K1135" s="183"/>
      <c r="P1135" s="172"/>
      <c r="Q1135" s="172"/>
      <c r="R1135" s="172"/>
      <c r="S1135" s="172"/>
    </row>
    <row r="1136" spans="2:19" s="182" customFormat="1" x14ac:dyDescent="0.2">
      <c r="B1136" s="214">
        <v>8300</v>
      </c>
      <c r="C1136" s="197" t="s">
        <v>227</v>
      </c>
      <c r="D1136" s="189">
        <v>616</v>
      </c>
      <c r="E1136" s="189" t="s">
        <v>393</v>
      </c>
      <c r="F1136" s="196">
        <v>3918.7339999999981</v>
      </c>
      <c r="G1136" s="213">
        <v>0.51404434967010204</v>
      </c>
      <c r="H1136" s="194">
        <v>1130</v>
      </c>
      <c r="I1136" s="212">
        <v>12</v>
      </c>
      <c r="J1136" s="211" t="s">
        <v>226</v>
      </c>
      <c r="K1136" s="183"/>
      <c r="P1136" s="172"/>
      <c r="Q1136" s="172"/>
      <c r="R1136" s="172"/>
      <c r="S1136" s="172"/>
    </row>
    <row r="1137" spans="2:19" s="182" customFormat="1" x14ac:dyDescent="0.2">
      <c r="B1137" s="214">
        <v>6400</v>
      </c>
      <c r="C1137" s="197" t="s">
        <v>60</v>
      </c>
      <c r="D1137" s="189">
        <v>31</v>
      </c>
      <c r="E1137" s="189" t="s">
        <v>40</v>
      </c>
      <c r="F1137" s="196">
        <v>2011.9069999999997</v>
      </c>
      <c r="G1137" s="213">
        <v>0.51416292423175691</v>
      </c>
      <c r="H1137" s="194">
        <v>1131</v>
      </c>
      <c r="I1137" s="212">
        <v>12</v>
      </c>
      <c r="J1137" s="211" t="s">
        <v>58</v>
      </c>
      <c r="K1137" s="183"/>
      <c r="P1137" s="172"/>
      <c r="Q1137" s="172"/>
      <c r="R1137" s="172"/>
      <c r="S1137" s="172"/>
    </row>
    <row r="1138" spans="2:19" s="182" customFormat="1" x14ac:dyDescent="0.2">
      <c r="B1138" s="238">
        <v>9000</v>
      </c>
      <c r="C1138" s="237" t="s">
        <v>155</v>
      </c>
      <c r="D1138" s="189">
        <v>613</v>
      </c>
      <c r="E1138" s="236" t="s">
        <v>392</v>
      </c>
      <c r="F1138" s="235">
        <v>4365.8339999999998</v>
      </c>
      <c r="G1138" s="234">
        <v>0.51615771196549232</v>
      </c>
      <c r="H1138" s="233">
        <v>1132</v>
      </c>
      <c r="I1138" s="232">
        <v>12</v>
      </c>
      <c r="J1138" s="231" t="s">
        <v>153</v>
      </c>
      <c r="K1138" s="183"/>
      <c r="P1138" s="172"/>
      <c r="Q1138" s="172"/>
      <c r="R1138" s="172"/>
      <c r="S1138" s="172"/>
    </row>
    <row r="1139" spans="2:19" s="182" customFormat="1" x14ac:dyDescent="0.2">
      <c r="B1139" s="214">
        <v>8600</v>
      </c>
      <c r="C1139" s="197" t="s">
        <v>43</v>
      </c>
      <c r="D1139" s="189">
        <v>221</v>
      </c>
      <c r="E1139" s="189" t="s">
        <v>206</v>
      </c>
      <c r="F1139" s="196">
        <v>3234.7760000000003</v>
      </c>
      <c r="G1139" s="213">
        <v>0.51657234588529277</v>
      </c>
      <c r="H1139" s="194">
        <v>1133</v>
      </c>
      <c r="I1139" s="212">
        <v>12</v>
      </c>
      <c r="J1139" s="211" t="s">
        <v>41</v>
      </c>
      <c r="K1139" s="183"/>
      <c r="P1139" s="172"/>
      <c r="Q1139" s="172"/>
      <c r="R1139" s="172"/>
      <c r="S1139" s="172"/>
    </row>
    <row r="1140" spans="2:19" s="182" customFormat="1" x14ac:dyDescent="0.2">
      <c r="B1140" s="214">
        <v>3000</v>
      </c>
      <c r="C1140" s="197" t="s">
        <v>39</v>
      </c>
      <c r="D1140" s="189">
        <v>1643</v>
      </c>
      <c r="E1140" s="189" t="s">
        <v>391</v>
      </c>
      <c r="F1140" s="196">
        <v>4273.5390000000007</v>
      </c>
      <c r="G1140" s="213">
        <v>0.51753639063704904</v>
      </c>
      <c r="H1140" s="194">
        <v>1134</v>
      </c>
      <c r="I1140" s="212">
        <v>12</v>
      </c>
      <c r="J1140" s="211" t="s">
        <v>37</v>
      </c>
      <c r="K1140" s="183"/>
      <c r="P1140" s="172"/>
      <c r="Q1140" s="172"/>
      <c r="R1140" s="172"/>
      <c r="S1140" s="172"/>
    </row>
    <row r="1141" spans="2:19" s="182" customFormat="1" x14ac:dyDescent="0.2">
      <c r="B1141" s="214">
        <v>3000</v>
      </c>
      <c r="C1141" s="197" t="s">
        <v>39</v>
      </c>
      <c r="D1141" s="189">
        <v>1346</v>
      </c>
      <c r="E1141" s="189" t="s">
        <v>390</v>
      </c>
      <c r="F1141" s="196">
        <v>2309.9340000000016</v>
      </c>
      <c r="G1141" s="213">
        <v>0.52000181368222009</v>
      </c>
      <c r="H1141" s="194">
        <v>1135</v>
      </c>
      <c r="I1141" s="212">
        <v>12</v>
      </c>
      <c r="J1141" s="211" t="s">
        <v>37</v>
      </c>
      <c r="K1141" s="183"/>
      <c r="P1141" s="172"/>
      <c r="Q1141" s="172"/>
      <c r="R1141" s="172"/>
      <c r="S1141" s="172"/>
    </row>
    <row r="1142" spans="2:19" s="182" customFormat="1" x14ac:dyDescent="0.2">
      <c r="B1142" s="238">
        <v>9000</v>
      </c>
      <c r="C1142" s="237" t="s">
        <v>155</v>
      </c>
      <c r="D1142" s="189">
        <v>423</v>
      </c>
      <c r="E1142" s="236" t="s">
        <v>68</v>
      </c>
      <c r="F1142" s="235">
        <v>4519.0350000000008</v>
      </c>
      <c r="G1142" s="234">
        <v>0.52976290112436175</v>
      </c>
      <c r="H1142" s="233">
        <v>1136</v>
      </c>
      <c r="I1142" s="232">
        <v>12</v>
      </c>
      <c r="J1142" s="231" t="s">
        <v>153</v>
      </c>
      <c r="K1142" s="183"/>
      <c r="P1142" s="172"/>
      <c r="Q1142" s="172"/>
      <c r="R1142" s="172"/>
      <c r="S1142" s="172"/>
    </row>
    <row r="1143" spans="2:19" s="182" customFormat="1" x14ac:dyDescent="0.2">
      <c r="B1143" s="214">
        <v>8600</v>
      </c>
      <c r="C1143" s="197" t="s">
        <v>43</v>
      </c>
      <c r="D1143" s="189">
        <v>134</v>
      </c>
      <c r="E1143" s="189" t="s">
        <v>164</v>
      </c>
      <c r="F1143" s="196">
        <v>3477.9060000000018</v>
      </c>
      <c r="G1143" s="213">
        <v>0.52984526842319235</v>
      </c>
      <c r="H1143" s="194">
        <v>1137</v>
      </c>
      <c r="I1143" s="212">
        <v>12</v>
      </c>
      <c r="J1143" s="211" t="s">
        <v>41</v>
      </c>
      <c r="K1143" s="183"/>
      <c r="P1143" s="172"/>
      <c r="Q1143" s="172"/>
      <c r="R1143" s="172"/>
      <c r="S1143" s="172"/>
    </row>
    <row r="1144" spans="2:19" s="182" customFormat="1" x14ac:dyDescent="0.2">
      <c r="B1144" s="214">
        <v>6600</v>
      </c>
      <c r="C1144" s="197" t="s">
        <v>298</v>
      </c>
      <c r="D1144" s="189">
        <v>423</v>
      </c>
      <c r="E1144" s="189" t="s">
        <v>68</v>
      </c>
      <c r="F1144" s="196">
        <v>2926.936999999999</v>
      </c>
      <c r="G1144" s="213">
        <v>0.5316699712965578</v>
      </c>
      <c r="H1144" s="194">
        <v>1138</v>
      </c>
      <c r="I1144" s="212">
        <v>12</v>
      </c>
      <c r="J1144" s="211" t="s">
        <v>296</v>
      </c>
      <c r="K1144" s="183"/>
      <c r="P1144" s="172"/>
      <c r="Q1144" s="172"/>
      <c r="R1144" s="172"/>
      <c r="S1144" s="172"/>
    </row>
    <row r="1145" spans="2:19" s="182" customFormat="1" x14ac:dyDescent="0.2">
      <c r="B1145" s="214">
        <v>9100</v>
      </c>
      <c r="C1145" s="197" t="s">
        <v>337</v>
      </c>
      <c r="D1145" s="189">
        <v>42</v>
      </c>
      <c r="E1145" s="189" t="s">
        <v>103</v>
      </c>
      <c r="F1145" s="196">
        <v>4983.2560000000021</v>
      </c>
      <c r="G1145" s="213">
        <v>0.53389173517727095</v>
      </c>
      <c r="H1145" s="194">
        <v>1139</v>
      </c>
      <c r="I1145" s="212">
        <v>12</v>
      </c>
      <c r="J1145" s="211" t="s">
        <v>336</v>
      </c>
      <c r="K1145" s="183"/>
      <c r="P1145" s="172"/>
      <c r="Q1145" s="172"/>
      <c r="R1145" s="172"/>
      <c r="S1145" s="172"/>
    </row>
    <row r="1146" spans="2:19" s="182" customFormat="1" x14ac:dyDescent="0.2">
      <c r="B1146" s="214">
        <v>7200</v>
      </c>
      <c r="C1146" s="197" t="s">
        <v>140</v>
      </c>
      <c r="D1146" s="189">
        <v>11</v>
      </c>
      <c r="E1146" s="189" t="s">
        <v>191</v>
      </c>
      <c r="F1146" s="196">
        <v>3064.0159999999996</v>
      </c>
      <c r="G1146" s="213">
        <v>0.53500280133243894</v>
      </c>
      <c r="H1146" s="194">
        <v>1140</v>
      </c>
      <c r="I1146" s="212">
        <v>12</v>
      </c>
      <c r="J1146" s="211" t="s">
        <v>138</v>
      </c>
      <c r="K1146" s="183"/>
      <c r="P1146" s="172"/>
      <c r="Q1146" s="172"/>
      <c r="R1146" s="172"/>
      <c r="S1146" s="172"/>
    </row>
    <row r="1147" spans="2:19" s="182" customFormat="1" x14ac:dyDescent="0.2">
      <c r="B1147" s="214">
        <v>4000</v>
      </c>
      <c r="C1147" s="197" t="s">
        <v>22</v>
      </c>
      <c r="D1147" s="189">
        <v>714</v>
      </c>
      <c r="E1147" s="189" t="s">
        <v>389</v>
      </c>
      <c r="F1147" s="196">
        <v>5359.2570000000005</v>
      </c>
      <c r="G1147" s="213">
        <v>0.53615389048938455</v>
      </c>
      <c r="H1147" s="194">
        <v>1141</v>
      </c>
      <c r="I1147" s="212">
        <v>12</v>
      </c>
      <c r="J1147" s="211" t="s">
        <v>20</v>
      </c>
      <c r="K1147" s="183"/>
      <c r="P1147" s="172"/>
      <c r="Q1147" s="172"/>
      <c r="R1147" s="172"/>
      <c r="S1147" s="172"/>
    </row>
    <row r="1148" spans="2:19" s="182" customFormat="1" x14ac:dyDescent="0.2">
      <c r="B1148" s="214">
        <v>8300</v>
      </c>
      <c r="C1148" s="197" t="s">
        <v>227</v>
      </c>
      <c r="D1148" s="189">
        <v>313</v>
      </c>
      <c r="E1148" s="189" t="s">
        <v>252</v>
      </c>
      <c r="F1148" s="196">
        <v>5420.08</v>
      </c>
      <c r="G1148" s="213">
        <v>0.53897805512773067</v>
      </c>
      <c r="H1148" s="194">
        <v>1142</v>
      </c>
      <c r="I1148" s="212">
        <v>12</v>
      </c>
      <c r="J1148" s="211" t="s">
        <v>226</v>
      </c>
      <c r="K1148" s="183"/>
      <c r="P1148" s="172"/>
      <c r="Q1148" s="172"/>
      <c r="R1148" s="172"/>
      <c r="S1148" s="172"/>
    </row>
    <row r="1149" spans="2:19" s="182" customFormat="1" x14ac:dyDescent="0.2">
      <c r="B1149" s="214">
        <v>9600</v>
      </c>
      <c r="C1149" s="197" t="s">
        <v>388</v>
      </c>
      <c r="D1149" s="189">
        <v>11</v>
      </c>
      <c r="E1149" s="189" t="s">
        <v>191</v>
      </c>
      <c r="F1149" s="196">
        <v>2478.0680000000011</v>
      </c>
      <c r="G1149" s="213">
        <v>0.53992521218051315</v>
      </c>
      <c r="H1149" s="194">
        <v>1143</v>
      </c>
      <c r="I1149" s="212">
        <v>12</v>
      </c>
      <c r="J1149" s="211" t="s">
        <v>387</v>
      </c>
      <c r="K1149" s="183"/>
      <c r="P1149" s="172"/>
      <c r="Q1149" s="172"/>
      <c r="R1149" s="172"/>
      <c r="S1149" s="172"/>
    </row>
    <row r="1150" spans="2:19" s="182" customFormat="1" x14ac:dyDescent="0.2">
      <c r="B1150" s="214">
        <v>5000</v>
      </c>
      <c r="C1150" s="197" t="s">
        <v>25</v>
      </c>
      <c r="D1150" s="189">
        <v>946</v>
      </c>
      <c r="E1150" s="189" t="s">
        <v>386</v>
      </c>
      <c r="F1150" s="196">
        <v>3222.0409999999997</v>
      </c>
      <c r="G1150" s="213">
        <v>0.54290618239554178</v>
      </c>
      <c r="H1150" s="194">
        <v>1144</v>
      </c>
      <c r="I1150" s="212">
        <v>12</v>
      </c>
      <c r="J1150" s="211" t="s">
        <v>23</v>
      </c>
      <c r="K1150" s="183"/>
      <c r="P1150" s="172"/>
      <c r="Q1150" s="172"/>
      <c r="R1150" s="172"/>
      <c r="S1150" s="172"/>
    </row>
    <row r="1151" spans="2:19" s="182" customFormat="1" x14ac:dyDescent="0.2">
      <c r="B1151" s="238">
        <v>9000</v>
      </c>
      <c r="C1151" s="237" t="s">
        <v>155</v>
      </c>
      <c r="D1151" s="189">
        <v>611</v>
      </c>
      <c r="E1151" s="236" t="s">
        <v>250</v>
      </c>
      <c r="F1151" s="235">
        <v>3460.6220000000003</v>
      </c>
      <c r="G1151" s="234">
        <v>0.54447360717629611</v>
      </c>
      <c r="H1151" s="233">
        <v>1145</v>
      </c>
      <c r="I1151" s="232">
        <v>12</v>
      </c>
      <c r="J1151" s="231" t="s">
        <v>153</v>
      </c>
      <c r="K1151" s="183"/>
      <c r="P1151" s="172"/>
      <c r="Q1151" s="172"/>
      <c r="R1151" s="172"/>
      <c r="S1151" s="172"/>
    </row>
    <row r="1152" spans="2:19" s="182" customFormat="1" x14ac:dyDescent="0.2">
      <c r="B1152" s="238">
        <v>2600</v>
      </c>
      <c r="C1152" s="240" t="s">
        <v>353</v>
      </c>
      <c r="D1152" s="189">
        <v>36</v>
      </c>
      <c r="E1152" s="236" t="s">
        <v>198</v>
      </c>
      <c r="F1152" s="235">
        <v>3679.4030000000002</v>
      </c>
      <c r="G1152" s="234">
        <v>0.55176202078605163</v>
      </c>
      <c r="H1152" s="233">
        <v>1146</v>
      </c>
      <c r="I1152" s="232">
        <v>12</v>
      </c>
      <c r="J1152" s="231" t="s">
        <v>352</v>
      </c>
      <c r="K1152" s="183"/>
      <c r="P1152" s="172"/>
      <c r="Q1152" s="172"/>
      <c r="R1152" s="172"/>
      <c r="S1152" s="172"/>
    </row>
    <row r="1153" spans="2:19" s="182" customFormat="1" x14ac:dyDescent="0.2">
      <c r="B1153" s="214">
        <v>681</v>
      </c>
      <c r="C1153" s="197" t="s">
        <v>100</v>
      </c>
      <c r="D1153" s="189">
        <v>2</v>
      </c>
      <c r="E1153" s="189" t="s">
        <v>84</v>
      </c>
      <c r="F1153" s="196">
        <v>4832.9989999999998</v>
      </c>
      <c r="G1153" s="213">
        <v>0.55217366283604596</v>
      </c>
      <c r="H1153" s="194">
        <v>1147</v>
      </c>
      <c r="I1153" s="212">
        <v>12</v>
      </c>
      <c r="J1153" s="211" t="s">
        <v>98</v>
      </c>
      <c r="K1153" s="183"/>
      <c r="P1153" s="172"/>
      <c r="Q1153" s="172"/>
      <c r="R1153" s="172"/>
      <c r="S1153" s="172"/>
    </row>
    <row r="1154" spans="2:19" s="182" customFormat="1" x14ac:dyDescent="0.2">
      <c r="B1154" s="214">
        <v>8300</v>
      </c>
      <c r="C1154" s="197" t="s">
        <v>227</v>
      </c>
      <c r="D1154" s="189">
        <v>413</v>
      </c>
      <c r="E1154" s="189" t="s">
        <v>147</v>
      </c>
      <c r="F1154" s="196">
        <v>4937.688000000001</v>
      </c>
      <c r="G1154" s="213">
        <v>0.55304284430803119</v>
      </c>
      <c r="H1154" s="194">
        <v>1148</v>
      </c>
      <c r="I1154" s="212">
        <v>12</v>
      </c>
      <c r="J1154" s="211" t="s">
        <v>226</v>
      </c>
      <c r="K1154" s="183"/>
      <c r="P1154" s="172"/>
      <c r="Q1154" s="172"/>
      <c r="R1154" s="172"/>
      <c r="S1154" s="172"/>
    </row>
    <row r="1155" spans="2:19" s="182" customFormat="1" x14ac:dyDescent="0.2">
      <c r="B1155" s="238">
        <v>9000</v>
      </c>
      <c r="C1155" s="237" t="s">
        <v>155</v>
      </c>
      <c r="D1155" s="189">
        <v>513</v>
      </c>
      <c r="E1155" s="236" t="s">
        <v>128</v>
      </c>
      <c r="F1155" s="235">
        <v>3232.0959999999991</v>
      </c>
      <c r="G1155" s="234">
        <v>0.55649039240284426</v>
      </c>
      <c r="H1155" s="233">
        <v>1149</v>
      </c>
      <c r="I1155" s="232">
        <v>12</v>
      </c>
      <c r="J1155" s="231" t="s">
        <v>153</v>
      </c>
      <c r="K1155" s="183"/>
      <c r="P1155" s="172"/>
      <c r="Q1155" s="172"/>
      <c r="R1155" s="172"/>
      <c r="S1155" s="172"/>
    </row>
    <row r="1156" spans="2:19" s="182" customFormat="1" x14ac:dyDescent="0.2">
      <c r="B1156" s="214">
        <v>8600</v>
      </c>
      <c r="C1156" s="197" t="s">
        <v>43</v>
      </c>
      <c r="D1156" s="189">
        <v>214</v>
      </c>
      <c r="E1156" s="189" t="s">
        <v>74</v>
      </c>
      <c r="F1156" s="196">
        <v>2284.5030000000002</v>
      </c>
      <c r="G1156" s="213">
        <v>0.55995518416368306</v>
      </c>
      <c r="H1156" s="194">
        <v>1150</v>
      </c>
      <c r="I1156" s="212">
        <v>12</v>
      </c>
      <c r="J1156" s="211" t="s">
        <v>41</v>
      </c>
      <c r="K1156" s="183"/>
      <c r="P1156" s="172"/>
      <c r="Q1156" s="172"/>
      <c r="R1156" s="172"/>
      <c r="S1156" s="172"/>
    </row>
    <row r="1157" spans="2:19" s="182" customFormat="1" x14ac:dyDescent="0.2">
      <c r="B1157" s="214">
        <v>6500</v>
      </c>
      <c r="C1157" s="197" t="s">
        <v>277</v>
      </c>
      <c r="D1157" s="189">
        <v>21</v>
      </c>
      <c r="E1157" s="189" t="s">
        <v>64</v>
      </c>
      <c r="F1157" s="196">
        <v>2453.6350000000002</v>
      </c>
      <c r="G1157" s="213">
        <v>0.56057146539108094</v>
      </c>
      <c r="H1157" s="194">
        <v>1151</v>
      </c>
      <c r="I1157" s="212">
        <v>12</v>
      </c>
      <c r="J1157" s="211" t="s">
        <v>276</v>
      </c>
      <c r="K1157" s="183"/>
      <c r="P1157" s="172"/>
      <c r="Q1157" s="172"/>
      <c r="R1157" s="172"/>
      <c r="S1157" s="172"/>
    </row>
    <row r="1158" spans="2:19" s="182" customFormat="1" x14ac:dyDescent="0.2">
      <c r="B1158" s="214">
        <v>8600</v>
      </c>
      <c r="C1158" s="197" t="s">
        <v>43</v>
      </c>
      <c r="D1158" s="189">
        <v>321</v>
      </c>
      <c r="E1158" s="189" t="s">
        <v>385</v>
      </c>
      <c r="F1158" s="196">
        <v>4163.8240000000005</v>
      </c>
      <c r="G1158" s="213">
        <v>0.56654161996889263</v>
      </c>
      <c r="H1158" s="194">
        <v>1152</v>
      </c>
      <c r="I1158" s="212">
        <v>12</v>
      </c>
      <c r="J1158" s="211" t="s">
        <v>41</v>
      </c>
      <c r="K1158" s="183"/>
      <c r="P1158" s="172"/>
      <c r="Q1158" s="172"/>
      <c r="R1158" s="172"/>
      <c r="S1158" s="172"/>
    </row>
    <row r="1159" spans="2:19" s="182" customFormat="1" x14ac:dyDescent="0.2">
      <c r="B1159" s="238">
        <v>2600</v>
      </c>
      <c r="C1159" s="237" t="s">
        <v>353</v>
      </c>
      <c r="D1159" s="189">
        <v>34</v>
      </c>
      <c r="E1159" s="236" t="s">
        <v>204</v>
      </c>
      <c r="F1159" s="235">
        <v>1965.74</v>
      </c>
      <c r="G1159" s="234">
        <v>0.56995593447466431</v>
      </c>
      <c r="H1159" s="233">
        <v>1153</v>
      </c>
      <c r="I1159" s="232">
        <v>12</v>
      </c>
      <c r="J1159" s="231" t="s">
        <v>352</v>
      </c>
      <c r="K1159" s="183"/>
      <c r="P1159" s="172"/>
      <c r="Q1159" s="172"/>
      <c r="R1159" s="172"/>
      <c r="S1159" s="172"/>
    </row>
    <row r="1160" spans="2:19" s="182" customFormat="1" x14ac:dyDescent="0.2">
      <c r="B1160" s="214">
        <v>5000</v>
      </c>
      <c r="C1160" s="197" t="s">
        <v>25</v>
      </c>
      <c r="D1160" s="189">
        <v>521</v>
      </c>
      <c r="E1160" s="189" t="s">
        <v>384</v>
      </c>
      <c r="F1160" s="196">
        <v>5094.8679999999977</v>
      </c>
      <c r="G1160" s="213">
        <v>0.57001362468592331</v>
      </c>
      <c r="H1160" s="194">
        <v>1154</v>
      </c>
      <c r="I1160" s="212">
        <v>12</v>
      </c>
      <c r="J1160" s="211" t="s">
        <v>23</v>
      </c>
      <c r="K1160" s="183"/>
      <c r="P1160" s="172"/>
      <c r="Q1160" s="172"/>
      <c r="R1160" s="172"/>
      <c r="S1160" s="172"/>
    </row>
    <row r="1161" spans="2:19" s="182" customFormat="1" x14ac:dyDescent="0.2">
      <c r="B1161" s="214">
        <v>2560</v>
      </c>
      <c r="C1161" s="197" t="s">
        <v>347</v>
      </c>
      <c r="D1161" s="189">
        <v>5</v>
      </c>
      <c r="E1161" s="189" t="s">
        <v>99</v>
      </c>
      <c r="F1161" s="196">
        <v>4676.7509999999984</v>
      </c>
      <c r="G1161" s="213">
        <v>0.57051369754973746</v>
      </c>
      <c r="H1161" s="194">
        <v>1155</v>
      </c>
      <c r="I1161" s="212">
        <v>12</v>
      </c>
      <c r="J1161" s="211" t="s">
        <v>346</v>
      </c>
      <c r="K1161" s="183"/>
      <c r="P1161" s="172"/>
      <c r="Q1161" s="172"/>
      <c r="R1161" s="172"/>
      <c r="S1161" s="172"/>
    </row>
    <row r="1162" spans="2:19" s="182" customFormat="1" x14ac:dyDescent="0.2">
      <c r="B1162" s="214">
        <v>8200</v>
      </c>
      <c r="C1162" s="197" t="s">
        <v>287</v>
      </c>
      <c r="D1162" s="189">
        <v>34</v>
      </c>
      <c r="E1162" s="189" t="s">
        <v>204</v>
      </c>
      <c r="F1162" s="196">
        <v>3876.07</v>
      </c>
      <c r="G1162" s="213">
        <v>0.57491656827044391</v>
      </c>
      <c r="H1162" s="194">
        <v>1156</v>
      </c>
      <c r="I1162" s="212">
        <v>12</v>
      </c>
      <c r="J1162" s="211" t="s">
        <v>286</v>
      </c>
      <c r="K1162" s="183"/>
      <c r="P1162" s="172"/>
      <c r="Q1162" s="172"/>
      <c r="R1162" s="172"/>
      <c r="S1162" s="172"/>
    </row>
    <row r="1163" spans="2:19" s="182" customFormat="1" x14ac:dyDescent="0.2">
      <c r="B1163" s="214">
        <v>2500</v>
      </c>
      <c r="C1163" s="197" t="s">
        <v>314</v>
      </c>
      <c r="D1163" s="189">
        <v>3</v>
      </c>
      <c r="E1163" s="189" t="s">
        <v>87</v>
      </c>
      <c r="F1163" s="196">
        <v>3120.8230000000017</v>
      </c>
      <c r="G1163" s="213">
        <v>0.57578964808065258</v>
      </c>
      <c r="H1163" s="194">
        <v>1157</v>
      </c>
      <c r="I1163" s="212">
        <v>12</v>
      </c>
      <c r="J1163" s="211" t="s">
        <v>313</v>
      </c>
      <c r="K1163" s="183"/>
      <c r="P1163" s="172"/>
      <c r="Q1163" s="172"/>
      <c r="R1163" s="172"/>
      <c r="S1163" s="172"/>
    </row>
    <row r="1164" spans="2:19" s="182" customFormat="1" x14ac:dyDescent="0.2">
      <c r="B1164" s="214">
        <v>8300</v>
      </c>
      <c r="C1164" s="197" t="s">
        <v>227</v>
      </c>
      <c r="D1164" s="189">
        <v>422</v>
      </c>
      <c r="E1164" s="189" t="s">
        <v>150</v>
      </c>
      <c r="F1164" s="196">
        <v>3700.82</v>
      </c>
      <c r="G1164" s="213">
        <v>0.57958766246668003</v>
      </c>
      <c r="H1164" s="194">
        <v>1158</v>
      </c>
      <c r="I1164" s="212">
        <v>12</v>
      </c>
      <c r="J1164" s="211" t="s">
        <v>226</v>
      </c>
      <c r="K1164" s="183"/>
      <c r="P1164" s="172"/>
      <c r="Q1164" s="172"/>
      <c r="R1164" s="172"/>
      <c r="S1164" s="172"/>
    </row>
    <row r="1165" spans="2:19" s="182" customFormat="1" x14ac:dyDescent="0.2">
      <c r="B1165" s="238">
        <v>70</v>
      </c>
      <c r="C1165" s="237" t="s">
        <v>308</v>
      </c>
      <c r="D1165" s="189">
        <v>312</v>
      </c>
      <c r="E1165" s="236" t="s">
        <v>262</v>
      </c>
      <c r="F1165" s="235">
        <v>2091.4899999999998</v>
      </c>
      <c r="G1165" s="234">
        <v>0.58462570255622381</v>
      </c>
      <c r="H1165" s="233">
        <v>1159</v>
      </c>
      <c r="I1165" s="232">
        <v>12</v>
      </c>
      <c r="J1165" s="231" t="s">
        <v>307</v>
      </c>
      <c r="K1165" s="183"/>
      <c r="P1165" s="172"/>
      <c r="Q1165" s="172"/>
      <c r="R1165" s="172"/>
      <c r="S1165" s="172"/>
    </row>
    <row r="1166" spans="2:19" s="182" customFormat="1" x14ac:dyDescent="0.2">
      <c r="B1166" s="230">
        <v>5000</v>
      </c>
      <c r="C1166" s="229" t="s">
        <v>25</v>
      </c>
      <c r="D1166" s="228">
        <v>921</v>
      </c>
      <c r="E1166" s="228" t="s">
        <v>127</v>
      </c>
      <c r="F1166" s="227">
        <v>4044.83</v>
      </c>
      <c r="G1166" s="226">
        <v>0.59331377160628207</v>
      </c>
      <c r="H1166" s="225">
        <v>1160</v>
      </c>
      <c r="I1166" s="224">
        <v>13</v>
      </c>
      <c r="J1166" s="223" t="s">
        <v>23</v>
      </c>
      <c r="K1166" s="183"/>
      <c r="P1166" s="172"/>
      <c r="Q1166" s="172"/>
      <c r="R1166" s="172"/>
      <c r="S1166" s="172"/>
    </row>
    <row r="1167" spans="2:19" s="182" customFormat="1" x14ac:dyDescent="0.2">
      <c r="B1167" s="214">
        <v>8300</v>
      </c>
      <c r="C1167" s="197" t="s">
        <v>227</v>
      </c>
      <c r="D1167" s="189">
        <v>533</v>
      </c>
      <c r="E1167" s="189" t="s">
        <v>162</v>
      </c>
      <c r="F1167" s="196">
        <v>4736.6479999999983</v>
      </c>
      <c r="G1167" s="213">
        <v>0.59596483568914582</v>
      </c>
      <c r="H1167" s="194">
        <v>1161</v>
      </c>
      <c r="I1167" s="212">
        <v>13</v>
      </c>
      <c r="J1167" s="211" t="s">
        <v>226</v>
      </c>
      <c r="K1167" s="183"/>
      <c r="P1167" s="172"/>
      <c r="Q1167" s="172"/>
      <c r="R1167" s="172"/>
      <c r="S1167" s="172"/>
    </row>
    <row r="1168" spans="2:19" s="182" customFormat="1" x14ac:dyDescent="0.2">
      <c r="B1168" s="214">
        <v>7800</v>
      </c>
      <c r="C1168" s="197" t="s">
        <v>275</v>
      </c>
      <c r="D1168" s="189">
        <v>3</v>
      </c>
      <c r="E1168" s="189" t="s">
        <v>87</v>
      </c>
      <c r="F1168" s="196">
        <v>4008.478999999998</v>
      </c>
      <c r="G1168" s="213">
        <v>0.59603649076037712</v>
      </c>
      <c r="H1168" s="194">
        <v>1162</v>
      </c>
      <c r="I1168" s="212">
        <v>13</v>
      </c>
      <c r="J1168" s="211" t="s">
        <v>273</v>
      </c>
      <c r="K1168" s="183"/>
      <c r="P1168" s="172"/>
      <c r="Q1168" s="172"/>
      <c r="R1168" s="172"/>
      <c r="S1168" s="172"/>
    </row>
    <row r="1169" spans="2:19" s="182" customFormat="1" x14ac:dyDescent="0.2">
      <c r="B1169" s="214">
        <v>8300</v>
      </c>
      <c r="C1169" s="197" t="s">
        <v>227</v>
      </c>
      <c r="D1169" s="189">
        <v>534</v>
      </c>
      <c r="E1169" s="189" t="s">
        <v>215</v>
      </c>
      <c r="F1169" s="196">
        <v>6708.5319999999992</v>
      </c>
      <c r="G1169" s="213">
        <v>0.59647788939226698</v>
      </c>
      <c r="H1169" s="194">
        <v>1163</v>
      </c>
      <c r="I1169" s="212">
        <v>13</v>
      </c>
      <c r="J1169" s="211" t="s">
        <v>226</v>
      </c>
      <c r="K1169" s="183"/>
      <c r="P1169" s="172"/>
      <c r="Q1169" s="172"/>
      <c r="R1169" s="172"/>
      <c r="S1169" s="172"/>
    </row>
    <row r="1170" spans="2:19" s="182" customFormat="1" x14ac:dyDescent="0.2">
      <c r="B1170" s="238">
        <v>70</v>
      </c>
      <c r="C1170" s="237" t="s">
        <v>308</v>
      </c>
      <c r="D1170" s="189">
        <v>244</v>
      </c>
      <c r="E1170" s="236" t="s">
        <v>383</v>
      </c>
      <c r="F1170" s="235">
        <v>2414.27</v>
      </c>
      <c r="G1170" s="234">
        <v>0.59750690485013547</v>
      </c>
      <c r="H1170" s="233">
        <v>1164</v>
      </c>
      <c r="I1170" s="232">
        <v>13</v>
      </c>
      <c r="J1170" s="231" t="s">
        <v>307</v>
      </c>
      <c r="K1170" s="183"/>
      <c r="P1170" s="172"/>
      <c r="Q1170" s="172"/>
      <c r="R1170" s="172"/>
      <c r="S1170" s="172"/>
    </row>
    <row r="1171" spans="2:19" s="182" customFormat="1" x14ac:dyDescent="0.2">
      <c r="B1171" s="214">
        <v>6600</v>
      </c>
      <c r="C1171" s="197" t="s">
        <v>298</v>
      </c>
      <c r="D1171" s="189">
        <v>424</v>
      </c>
      <c r="E1171" s="189" t="s">
        <v>108</v>
      </c>
      <c r="F1171" s="196">
        <v>2324.442</v>
      </c>
      <c r="G1171" s="213">
        <v>0.60052420529975936</v>
      </c>
      <c r="H1171" s="194">
        <v>1165</v>
      </c>
      <c r="I1171" s="212">
        <v>13</v>
      </c>
      <c r="J1171" s="211" t="s">
        <v>296</v>
      </c>
      <c r="K1171" s="183"/>
      <c r="P1171" s="172"/>
      <c r="Q1171" s="172"/>
      <c r="R1171" s="172"/>
      <c r="S1171" s="172"/>
    </row>
    <row r="1172" spans="2:19" s="182" customFormat="1" x14ac:dyDescent="0.2">
      <c r="B1172" s="214">
        <v>9500</v>
      </c>
      <c r="C1172" s="197" t="s">
        <v>169</v>
      </c>
      <c r="D1172" s="189">
        <v>10</v>
      </c>
      <c r="E1172" s="189" t="s">
        <v>258</v>
      </c>
      <c r="F1172" s="196">
        <v>3727.62</v>
      </c>
      <c r="G1172" s="213">
        <v>0.602045107641208</v>
      </c>
      <c r="H1172" s="194">
        <v>1166</v>
      </c>
      <c r="I1172" s="212">
        <v>13</v>
      </c>
      <c r="J1172" s="211" t="s">
        <v>167</v>
      </c>
      <c r="K1172" s="183"/>
      <c r="P1172" s="172"/>
      <c r="Q1172" s="172"/>
      <c r="R1172" s="172"/>
      <c r="S1172" s="172"/>
    </row>
    <row r="1173" spans="2:19" s="182" customFormat="1" x14ac:dyDescent="0.2">
      <c r="B1173" s="214">
        <v>8600</v>
      </c>
      <c r="C1173" s="197" t="s">
        <v>43</v>
      </c>
      <c r="D1173" s="189">
        <v>113</v>
      </c>
      <c r="E1173" s="189" t="s">
        <v>67</v>
      </c>
      <c r="F1173" s="196">
        <v>2859.2789999999982</v>
      </c>
      <c r="G1173" s="213">
        <v>0.60220828129024073</v>
      </c>
      <c r="H1173" s="194">
        <v>1167</v>
      </c>
      <c r="I1173" s="212">
        <v>13</v>
      </c>
      <c r="J1173" s="211" t="s">
        <v>41</v>
      </c>
      <c r="K1173" s="183"/>
      <c r="P1173" s="172"/>
      <c r="Q1173" s="172"/>
      <c r="R1173" s="172"/>
      <c r="S1173" s="172"/>
    </row>
    <row r="1174" spans="2:19" s="182" customFormat="1" x14ac:dyDescent="0.2">
      <c r="B1174" s="214">
        <v>7900</v>
      </c>
      <c r="C1174" s="197" t="s">
        <v>92</v>
      </c>
      <c r="D1174" s="189">
        <v>115</v>
      </c>
      <c r="E1174" s="189" t="s">
        <v>32</v>
      </c>
      <c r="F1174" s="196">
        <v>2073.875</v>
      </c>
      <c r="G1174" s="213">
        <v>0.61030912561098483</v>
      </c>
      <c r="H1174" s="194">
        <v>1168</v>
      </c>
      <c r="I1174" s="212">
        <v>13</v>
      </c>
      <c r="J1174" s="211" t="s">
        <v>91</v>
      </c>
      <c r="K1174" s="183"/>
      <c r="P1174" s="172"/>
      <c r="Q1174" s="172"/>
      <c r="R1174" s="172"/>
      <c r="S1174" s="172"/>
    </row>
    <row r="1175" spans="2:19" s="182" customFormat="1" x14ac:dyDescent="0.2">
      <c r="B1175" s="238">
        <v>9000</v>
      </c>
      <c r="C1175" s="240" t="s">
        <v>155</v>
      </c>
      <c r="D1175" s="189">
        <v>422</v>
      </c>
      <c r="E1175" s="236" t="s">
        <v>150</v>
      </c>
      <c r="F1175" s="235">
        <v>4972.3490000000011</v>
      </c>
      <c r="G1175" s="234">
        <v>0.61311803711002277</v>
      </c>
      <c r="H1175" s="233">
        <v>1169</v>
      </c>
      <c r="I1175" s="232">
        <v>13</v>
      </c>
      <c r="J1175" s="231" t="s">
        <v>153</v>
      </c>
      <c r="K1175" s="183"/>
      <c r="P1175" s="172"/>
      <c r="Q1175" s="172"/>
      <c r="R1175" s="172"/>
      <c r="S1175" s="172"/>
    </row>
    <row r="1176" spans="2:19" s="182" customFormat="1" x14ac:dyDescent="0.2">
      <c r="B1176" s="214">
        <v>8600</v>
      </c>
      <c r="C1176" s="197" t="s">
        <v>43</v>
      </c>
      <c r="D1176" s="189">
        <v>212</v>
      </c>
      <c r="E1176" s="189" t="s">
        <v>144</v>
      </c>
      <c r="F1176" s="196">
        <v>3123.4870000000014</v>
      </c>
      <c r="G1176" s="213">
        <v>0.6165250413016985</v>
      </c>
      <c r="H1176" s="194">
        <v>1170</v>
      </c>
      <c r="I1176" s="212">
        <v>13</v>
      </c>
      <c r="J1176" s="211" t="s">
        <v>41</v>
      </c>
      <c r="K1176" s="183"/>
      <c r="P1176" s="172"/>
      <c r="Q1176" s="172"/>
      <c r="R1176" s="172"/>
      <c r="S1176" s="172"/>
    </row>
    <row r="1177" spans="2:19" s="182" customFormat="1" x14ac:dyDescent="0.2">
      <c r="B1177" s="214">
        <v>7400</v>
      </c>
      <c r="C1177" s="197" t="s">
        <v>195</v>
      </c>
      <c r="D1177" s="189">
        <v>354</v>
      </c>
      <c r="E1177" s="189" t="s">
        <v>382</v>
      </c>
      <c r="F1177" s="196">
        <v>3385.6109999999994</v>
      </c>
      <c r="G1177" s="213">
        <v>0.61702259767249212</v>
      </c>
      <c r="H1177" s="194">
        <v>1171</v>
      </c>
      <c r="I1177" s="212">
        <v>13</v>
      </c>
      <c r="J1177" s="211" t="s">
        <v>194</v>
      </c>
      <c r="K1177" s="183"/>
      <c r="P1177" s="172"/>
      <c r="Q1177" s="172"/>
      <c r="R1177" s="172"/>
      <c r="S1177" s="172"/>
    </row>
    <row r="1178" spans="2:19" s="182" customFormat="1" x14ac:dyDescent="0.2">
      <c r="B1178" s="214">
        <v>3000</v>
      </c>
      <c r="C1178" s="197" t="s">
        <v>39</v>
      </c>
      <c r="D1178" s="189">
        <v>1216</v>
      </c>
      <c r="E1178" s="189" t="s">
        <v>381</v>
      </c>
      <c r="F1178" s="196">
        <v>4044.33</v>
      </c>
      <c r="G1178" s="213">
        <v>0.62351266954341122</v>
      </c>
      <c r="H1178" s="194">
        <v>1172</v>
      </c>
      <c r="I1178" s="212">
        <v>13</v>
      </c>
      <c r="J1178" s="211" t="s">
        <v>37</v>
      </c>
      <c r="K1178" s="183"/>
      <c r="P1178" s="172"/>
      <c r="Q1178" s="172"/>
      <c r="R1178" s="172"/>
      <c r="S1178" s="172"/>
    </row>
    <row r="1179" spans="2:19" s="182" customFormat="1" x14ac:dyDescent="0.2">
      <c r="B1179" s="214">
        <v>166</v>
      </c>
      <c r="C1179" s="197" t="s">
        <v>380</v>
      </c>
      <c r="D1179" s="189">
        <v>2</v>
      </c>
      <c r="E1179" s="189" t="s">
        <v>84</v>
      </c>
      <c r="F1179" s="196">
        <v>7670.0810000000019</v>
      </c>
      <c r="G1179" s="213">
        <v>0.62454677527953917</v>
      </c>
      <c r="H1179" s="194">
        <v>1173</v>
      </c>
      <c r="I1179" s="212">
        <v>13</v>
      </c>
      <c r="J1179" s="211" t="s">
        <v>379</v>
      </c>
      <c r="K1179" s="183"/>
      <c r="P1179" s="172"/>
      <c r="Q1179" s="172"/>
      <c r="R1179" s="172"/>
      <c r="S1179" s="172"/>
    </row>
    <row r="1180" spans="2:19" s="182" customFormat="1" x14ac:dyDescent="0.2">
      <c r="B1180" s="214">
        <v>7900</v>
      </c>
      <c r="C1180" s="197" t="s">
        <v>92</v>
      </c>
      <c r="D1180" s="189">
        <v>236</v>
      </c>
      <c r="E1180" s="189" t="s">
        <v>378</v>
      </c>
      <c r="F1180" s="196">
        <v>3101.8880000000013</v>
      </c>
      <c r="G1180" s="213">
        <v>0.62500389333690054</v>
      </c>
      <c r="H1180" s="194">
        <v>1174</v>
      </c>
      <c r="I1180" s="212">
        <v>13</v>
      </c>
      <c r="J1180" s="211" t="s">
        <v>91</v>
      </c>
      <c r="K1180" s="183"/>
      <c r="P1180" s="172"/>
      <c r="Q1180" s="172"/>
      <c r="R1180" s="172"/>
      <c r="S1180" s="172"/>
    </row>
    <row r="1181" spans="2:19" s="182" customFormat="1" x14ac:dyDescent="0.2">
      <c r="B1181" s="214">
        <v>26</v>
      </c>
      <c r="C1181" s="197" t="s">
        <v>377</v>
      </c>
      <c r="D1181" s="189">
        <v>1</v>
      </c>
      <c r="E1181" s="189" t="s">
        <v>18</v>
      </c>
      <c r="F1181" s="196">
        <v>2624.47</v>
      </c>
      <c r="G1181" s="213">
        <v>0.62805899953920352</v>
      </c>
      <c r="H1181" s="194">
        <v>1175</v>
      </c>
      <c r="I1181" s="212">
        <v>13</v>
      </c>
      <c r="J1181" s="211" t="s">
        <v>376</v>
      </c>
      <c r="K1181" s="183"/>
      <c r="P1181" s="172"/>
      <c r="Q1181" s="172"/>
      <c r="R1181" s="172"/>
      <c r="S1181" s="172"/>
    </row>
    <row r="1182" spans="2:19" s="182" customFormat="1" x14ac:dyDescent="0.2">
      <c r="B1182" s="214">
        <v>8600</v>
      </c>
      <c r="C1182" s="197" t="s">
        <v>43</v>
      </c>
      <c r="D1182" s="189">
        <v>313</v>
      </c>
      <c r="E1182" s="189" t="s">
        <v>252</v>
      </c>
      <c r="F1182" s="196">
        <v>3288.4440000000018</v>
      </c>
      <c r="G1182" s="213">
        <v>0.62878634783202392</v>
      </c>
      <c r="H1182" s="194">
        <v>1176</v>
      </c>
      <c r="I1182" s="212">
        <v>13</v>
      </c>
      <c r="J1182" s="211" t="s">
        <v>41</v>
      </c>
      <c r="K1182" s="183"/>
      <c r="P1182" s="172"/>
      <c r="Q1182" s="172"/>
      <c r="R1182" s="172"/>
      <c r="S1182" s="172"/>
    </row>
    <row r="1183" spans="2:19" s="182" customFormat="1" x14ac:dyDescent="0.2">
      <c r="B1183" s="214">
        <v>8300</v>
      </c>
      <c r="C1183" s="197" t="s">
        <v>227</v>
      </c>
      <c r="D1183" s="189">
        <v>421</v>
      </c>
      <c r="E1183" s="189" t="s">
        <v>134</v>
      </c>
      <c r="F1183" s="196">
        <v>4378.8749999999991</v>
      </c>
      <c r="G1183" s="213">
        <v>0.62991582566906335</v>
      </c>
      <c r="H1183" s="194">
        <v>1177</v>
      </c>
      <c r="I1183" s="212">
        <v>13</v>
      </c>
      <c r="J1183" s="211" t="s">
        <v>226</v>
      </c>
      <c r="K1183" s="183"/>
      <c r="P1183" s="172"/>
      <c r="Q1183" s="172"/>
      <c r="R1183" s="172"/>
      <c r="S1183" s="172"/>
    </row>
    <row r="1184" spans="2:19" s="182" customFormat="1" x14ac:dyDescent="0.2">
      <c r="B1184" s="214">
        <v>3000</v>
      </c>
      <c r="C1184" s="197" t="s">
        <v>39</v>
      </c>
      <c r="D1184" s="189">
        <v>1131</v>
      </c>
      <c r="E1184" s="189" t="s">
        <v>375</v>
      </c>
      <c r="F1184" s="196">
        <v>2612.0380000000005</v>
      </c>
      <c r="G1184" s="213">
        <v>0.63066600159463637</v>
      </c>
      <c r="H1184" s="194">
        <v>1178</v>
      </c>
      <c r="I1184" s="212">
        <v>13</v>
      </c>
      <c r="J1184" s="211" t="s">
        <v>37</v>
      </c>
      <c r="K1184" s="183"/>
      <c r="P1184" s="172"/>
      <c r="Q1184" s="172"/>
      <c r="R1184" s="172"/>
      <c r="S1184" s="172"/>
    </row>
    <row r="1185" spans="2:19" s="182" customFormat="1" x14ac:dyDescent="0.2">
      <c r="B1185" s="214">
        <v>8600</v>
      </c>
      <c r="C1185" s="197" t="s">
        <v>43</v>
      </c>
      <c r="D1185" s="189">
        <v>325</v>
      </c>
      <c r="E1185" s="189" t="s">
        <v>293</v>
      </c>
      <c r="F1185" s="196">
        <v>4370.094000000001</v>
      </c>
      <c r="G1185" s="213">
        <v>0.63089396202411463</v>
      </c>
      <c r="H1185" s="194">
        <v>1179</v>
      </c>
      <c r="I1185" s="212">
        <v>13</v>
      </c>
      <c r="J1185" s="211" t="s">
        <v>41</v>
      </c>
      <c r="K1185" s="183"/>
      <c r="P1185" s="172"/>
      <c r="Q1185" s="172"/>
      <c r="R1185" s="172"/>
      <c r="S1185" s="172"/>
    </row>
    <row r="1186" spans="2:19" s="182" customFormat="1" x14ac:dyDescent="0.2">
      <c r="B1186" s="214">
        <v>8600</v>
      </c>
      <c r="C1186" s="197" t="s">
        <v>43</v>
      </c>
      <c r="D1186" s="189">
        <v>223</v>
      </c>
      <c r="E1186" s="189" t="s">
        <v>66</v>
      </c>
      <c r="F1186" s="196">
        <v>3820.3410000000022</v>
      </c>
      <c r="G1186" s="213">
        <v>0.63266623891757745</v>
      </c>
      <c r="H1186" s="194">
        <v>1180</v>
      </c>
      <c r="I1186" s="212">
        <v>13</v>
      </c>
      <c r="J1186" s="211" t="s">
        <v>41</v>
      </c>
      <c r="K1186" s="183"/>
      <c r="P1186" s="172"/>
      <c r="Q1186" s="172"/>
      <c r="R1186" s="172"/>
      <c r="S1186" s="172"/>
    </row>
    <row r="1187" spans="2:19" s="182" customFormat="1" x14ac:dyDescent="0.2">
      <c r="B1187" s="214">
        <v>7400</v>
      </c>
      <c r="C1187" s="197" t="s">
        <v>195</v>
      </c>
      <c r="D1187" s="189">
        <v>413</v>
      </c>
      <c r="E1187" s="189" t="s">
        <v>147</v>
      </c>
      <c r="F1187" s="196">
        <v>2542.4669999999996</v>
      </c>
      <c r="G1187" s="213">
        <v>0.63323789722709456</v>
      </c>
      <c r="H1187" s="194">
        <v>1181</v>
      </c>
      <c r="I1187" s="212">
        <v>13</v>
      </c>
      <c r="J1187" s="211" t="s">
        <v>194</v>
      </c>
      <c r="K1187" s="183"/>
      <c r="P1187" s="172"/>
      <c r="Q1187" s="172"/>
      <c r="R1187" s="172"/>
      <c r="S1187" s="172"/>
    </row>
    <row r="1188" spans="2:19" s="182" customFormat="1" x14ac:dyDescent="0.2">
      <c r="B1188" s="214">
        <v>7400</v>
      </c>
      <c r="C1188" s="197" t="s">
        <v>195</v>
      </c>
      <c r="D1188" s="189">
        <v>114</v>
      </c>
      <c r="E1188" s="189" t="s">
        <v>106</v>
      </c>
      <c r="F1188" s="196">
        <v>6013.6</v>
      </c>
      <c r="G1188" s="213">
        <v>0.63563320521511912</v>
      </c>
      <c r="H1188" s="194">
        <v>1182</v>
      </c>
      <c r="I1188" s="212">
        <v>13</v>
      </c>
      <c r="J1188" s="211" t="s">
        <v>194</v>
      </c>
      <c r="K1188" s="183"/>
      <c r="P1188" s="172"/>
      <c r="Q1188" s="172"/>
      <c r="R1188" s="172"/>
      <c r="S1188" s="172"/>
    </row>
    <row r="1189" spans="2:19" s="182" customFormat="1" x14ac:dyDescent="0.2">
      <c r="B1189" s="214">
        <v>4000</v>
      </c>
      <c r="C1189" s="197" t="s">
        <v>22</v>
      </c>
      <c r="D1189" s="189">
        <v>133</v>
      </c>
      <c r="E1189" s="189" t="s">
        <v>207</v>
      </c>
      <c r="F1189" s="196">
        <v>3007.9490000000014</v>
      </c>
      <c r="G1189" s="213">
        <v>0.6384913420785967</v>
      </c>
      <c r="H1189" s="194">
        <v>1183</v>
      </c>
      <c r="I1189" s="212">
        <v>13</v>
      </c>
      <c r="J1189" s="211" t="s">
        <v>20</v>
      </c>
      <c r="K1189" s="183"/>
      <c r="P1189" s="172"/>
      <c r="Q1189" s="172"/>
      <c r="R1189" s="172"/>
      <c r="S1189" s="172"/>
    </row>
    <row r="1190" spans="2:19" s="182" customFormat="1" x14ac:dyDescent="0.2">
      <c r="B1190" s="214">
        <v>4000</v>
      </c>
      <c r="C1190" s="197" t="s">
        <v>22</v>
      </c>
      <c r="D1190" s="189">
        <v>135</v>
      </c>
      <c r="E1190" s="189" t="s">
        <v>374</v>
      </c>
      <c r="F1190" s="196">
        <v>4406.0310000000018</v>
      </c>
      <c r="G1190" s="213">
        <v>0.63856421543338515</v>
      </c>
      <c r="H1190" s="194">
        <v>1184</v>
      </c>
      <c r="I1190" s="212">
        <v>13</v>
      </c>
      <c r="J1190" s="211" t="s">
        <v>20</v>
      </c>
      <c r="K1190" s="183"/>
      <c r="P1190" s="172"/>
      <c r="Q1190" s="172"/>
      <c r="R1190" s="172"/>
      <c r="S1190" s="172"/>
    </row>
    <row r="1191" spans="2:19" s="182" customFormat="1" x14ac:dyDescent="0.2">
      <c r="B1191" s="214">
        <v>8600</v>
      </c>
      <c r="C1191" s="197" t="s">
        <v>43</v>
      </c>
      <c r="D1191" s="189">
        <v>121</v>
      </c>
      <c r="E1191" s="189" t="s">
        <v>97</v>
      </c>
      <c r="F1191" s="196">
        <v>3213.722999999999</v>
      </c>
      <c r="G1191" s="213">
        <v>0.6403728353830962</v>
      </c>
      <c r="H1191" s="194">
        <v>1185</v>
      </c>
      <c r="I1191" s="212">
        <v>13</v>
      </c>
      <c r="J1191" s="211" t="s">
        <v>41</v>
      </c>
      <c r="K1191" s="183"/>
      <c r="P1191" s="172"/>
      <c r="Q1191" s="172"/>
      <c r="R1191" s="172"/>
      <c r="S1191" s="172"/>
    </row>
    <row r="1192" spans="2:19" s="182" customFormat="1" x14ac:dyDescent="0.2">
      <c r="B1192" s="214">
        <v>3000</v>
      </c>
      <c r="C1192" s="197" t="s">
        <v>39</v>
      </c>
      <c r="D1192" s="189">
        <v>431</v>
      </c>
      <c r="E1192" s="189" t="s">
        <v>179</v>
      </c>
      <c r="F1192" s="196">
        <v>4626.646999999999</v>
      </c>
      <c r="G1192" s="213">
        <v>0.64146612495308231</v>
      </c>
      <c r="H1192" s="194">
        <v>1186</v>
      </c>
      <c r="I1192" s="212">
        <v>13</v>
      </c>
      <c r="J1192" s="211" t="s">
        <v>37</v>
      </c>
      <c r="K1192" s="183"/>
      <c r="P1192" s="172"/>
      <c r="Q1192" s="172"/>
      <c r="R1192" s="172"/>
      <c r="S1192" s="172"/>
    </row>
    <row r="1193" spans="2:19" s="182" customFormat="1" x14ac:dyDescent="0.2">
      <c r="B1193" s="214">
        <v>4000</v>
      </c>
      <c r="C1193" s="197" t="s">
        <v>22</v>
      </c>
      <c r="D1193" s="189">
        <v>531</v>
      </c>
      <c r="E1193" s="189" t="s">
        <v>284</v>
      </c>
      <c r="F1193" s="196">
        <v>4279.5110000000004</v>
      </c>
      <c r="G1193" s="213">
        <v>0.64500059826528211</v>
      </c>
      <c r="H1193" s="194">
        <v>1187</v>
      </c>
      <c r="I1193" s="212">
        <v>13</v>
      </c>
      <c r="J1193" s="211" t="s">
        <v>20</v>
      </c>
      <c r="K1193" s="183"/>
      <c r="P1193" s="172"/>
      <c r="Q1193" s="172"/>
      <c r="R1193" s="172"/>
      <c r="S1193" s="172"/>
    </row>
    <row r="1194" spans="2:19" s="182" customFormat="1" x14ac:dyDescent="0.2">
      <c r="B1194" s="214">
        <v>4000</v>
      </c>
      <c r="C1194" s="197" t="s">
        <v>22</v>
      </c>
      <c r="D1194" s="189">
        <v>723</v>
      </c>
      <c r="E1194" s="189" t="s">
        <v>373</v>
      </c>
      <c r="F1194" s="196">
        <v>4828.2610000000013</v>
      </c>
      <c r="G1194" s="213">
        <v>0.64632726195642731</v>
      </c>
      <c r="H1194" s="194">
        <v>1188</v>
      </c>
      <c r="I1194" s="212">
        <v>13</v>
      </c>
      <c r="J1194" s="211" t="s">
        <v>20</v>
      </c>
      <c r="K1194" s="183"/>
      <c r="P1194" s="172"/>
      <c r="Q1194" s="172"/>
      <c r="R1194" s="172"/>
      <c r="S1194" s="172"/>
    </row>
    <row r="1195" spans="2:19" s="182" customFormat="1" x14ac:dyDescent="0.2">
      <c r="B1195" s="238">
        <v>9000</v>
      </c>
      <c r="C1195" s="237" t="s">
        <v>155</v>
      </c>
      <c r="D1195" s="189">
        <v>431</v>
      </c>
      <c r="E1195" s="236" t="s">
        <v>179</v>
      </c>
      <c r="F1195" s="235">
        <v>2771.54</v>
      </c>
      <c r="G1195" s="234">
        <v>0.65349613416778052</v>
      </c>
      <c r="H1195" s="233">
        <v>1189</v>
      </c>
      <c r="I1195" s="232">
        <v>13</v>
      </c>
      <c r="J1195" s="231" t="s">
        <v>153</v>
      </c>
      <c r="K1195" s="183"/>
      <c r="P1195" s="172"/>
      <c r="Q1195" s="172"/>
      <c r="R1195" s="172"/>
      <c r="S1195" s="172"/>
    </row>
    <row r="1196" spans="2:19" s="182" customFormat="1" x14ac:dyDescent="0.2">
      <c r="B1196" s="214">
        <v>7900</v>
      </c>
      <c r="C1196" s="197" t="s">
        <v>92</v>
      </c>
      <c r="D1196" s="189">
        <v>133</v>
      </c>
      <c r="E1196" s="189" t="s">
        <v>207</v>
      </c>
      <c r="F1196" s="196">
        <v>2533.3589999999999</v>
      </c>
      <c r="G1196" s="213">
        <v>0.65375646057834236</v>
      </c>
      <c r="H1196" s="194">
        <v>1190</v>
      </c>
      <c r="I1196" s="212">
        <v>13</v>
      </c>
      <c r="J1196" s="211" t="s">
        <v>91</v>
      </c>
      <c r="K1196" s="183"/>
      <c r="P1196" s="172"/>
      <c r="Q1196" s="172"/>
      <c r="R1196" s="172"/>
      <c r="S1196" s="172"/>
    </row>
    <row r="1197" spans="2:19" s="182" customFormat="1" x14ac:dyDescent="0.2">
      <c r="B1197" s="214">
        <v>8300</v>
      </c>
      <c r="C1197" s="197" t="s">
        <v>227</v>
      </c>
      <c r="D1197" s="189">
        <v>623</v>
      </c>
      <c r="E1197" s="189" t="s">
        <v>372</v>
      </c>
      <c r="F1197" s="196">
        <v>1986.1719999999996</v>
      </c>
      <c r="G1197" s="213">
        <v>0.65473343881699619</v>
      </c>
      <c r="H1197" s="194">
        <v>1191</v>
      </c>
      <c r="I1197" s="212">
        <v>13</v>
      </c>
      <c r="J1197" s="211" t="s">
        <v>226</v>
      </c>
      <c r="K1197" s="183"/>
      <c r="P1197" s="172"/>
      <c r="Q1197" s="172"/>
      <c r="R1197" s="172"/>
      <c r="S1197" s="172"/>
    </row>
    <row r="1198" spans="2:19" s="182" customFormat="1" x14ac:dyDescent="0.2">
      <c r="B1198" s="214">
        <v>8300</v>
      </c>
      <c r="C1198" s="197" t="s">
        <v>227</v>
      </c>
      <c r="D1198" s="189">
        <v>617</v>
      </c>
      <c r="E1198" s="189" t="s">
        <v>371</v>
      </c>
      <c r="F1198" s="196">
        <v>5213.4310000000014</v>
      </c>
      <c r="G1198" s="213">
        <v>0.65655603864678924</v>
      </c>
      <c r="H1198" s="194">
        <v>1192</v>
      </c>
      <c r="I1198" s="212">
        <v>13</v>
      </c>
      <c r="J1198" s="211" t="s">
        <v>226</v>
      </c>
      <c r="K1198" s="183"/>
      <c r="P1198" s="172"/>
      <c r="Q1198" s="172"/>
      <c r="R1198" s="172"/>
      <c r="S1198" s="172"/>
    </row>
    <row r="1199" spans="2:19" s="182" customFormat="1" x14ac:dyDescent="0.2">
      <c r="B1199" s="214">
        <v>240</v>
      </c>
      <c r="C1199" s="197" t="s">
        <v>243</v>
      </c>
      <c r="D1199" s="189">
        <v>5</v>
      </c>
      <c r="E1199" s="189" t="s">
        <v>99</v>
      </c>
      <c r="F1199" s="196">
        <v>3751.7850000000003</v>
      </c>
      <c r="G1199" s="213">
        <v>0.6566328486017744</v>
      </c>
      <c r="H1199" s="194">
        <v>1193</v>
      </c>
      <c r="I1199" s="212">
        <v>13</v>
      </c>
      <c r="J1199" s="211" t="s">
        <v>242</v>
      </c>
      <c r="K1199" s="183"/>
      <c r="P1199" s="172"/>
      <c r="Q1199" s="172"/>
      <c r="R1199" s="172"/>
      <c r="S1199" s="172"/>
    </row>
    <row r="1200" spans="2:19" s="182" customFormat="1" x14ac:dyDescent="0.2">
      <c r="B1200" s="238">
        <v>3652</v>
      </c>
      <c r="C1200" s="237" t="s">
        <v>370</v>
      </c>
      <c r="D1200" s="189">
        <v>1</v>
      </c>
      <c r="E1200" s="236" t="s">
        <v>18</v>
      </c>
      <c r="F1200" s="235">
        <v>3577.1949999999997</v>
      </c>
      <c r="G1200" s="234">
        <v>0.65673244087895954</v>
      </c>
      <c r="H1200" s="233">
        <v>1194</v>
      </c>
      <c r="I1200" s="232">
        <v>13</v>
      </c>
      <c r="J1200" s="231" t="s">
        <v>369</v>
      </c>
      <c r="K1200" s="183"/>
      <c r="P1200" s="172"/>
      <c r="Q1200" s="172"/>
      <c r="R1200" s="172"/>
      <c r="S1200" s="172"/>
    </row>
    <row r="1201" spans="2:19" s="182" customFormat="1" x14ac:dyDescent="0.2">
      <c r="B1201" s="214">
        <v>2640</v>
      </c>
      <c r="C1201" s="197" t="s">
        <v>149</v>
      </c>
      <c r="D1201" s="189">
        <v>9</v>
      </c>
      <c r="E1201" s="189" t="s">
        <v>329</v>
      </c>
      <c r="F1201" s="196">
        <v>2939.9260000000004</v>
      </c>
      <c r="G1201" s="213">
        <v>0.65963084633659153</v>
      </c>
      <c r="H1201" s="194">
        <v>1195</v>
      </c>
      <c r="I1201" s="212">
        <v>13</v>
      </c>
      <c r="J1201" s="211" t="s">
        <v>148</v>
      </c>
      <c r="K1201" s="183"/>
      <c r="P1201" s="172"/>
      <c r="Q1201" s="172"/>
      <c r="R1201" s="172"/>
      <c r="S1201" s="172"/>
    </row>
    <row r="1202" spans="2:19" s="182" customFormat="1" x14ac:dyDescent="0.2">
      <c r="B1202" s="214">
        <v>2500</v>
      </c>
      <c r="C1202" s="197" t="s">
        <v>314</v>
      </c>
      <c r="D1202" s="189">
        <v>5</v>
      </c>
      <c r="E1202" s="189" t="s">
        <v>99</v>
      </c>
      <c r="F1202" s="196">
        <v>3563.3240000000001</v>
      </c>
      <c r="G1202" s="213">
        <v>0.66337659042313835</v>
      </c>
      <c r="H1202" s="194">
        <v>1196</v>
      </c>
      <c r="I1202" s="212">
        <v>13</v>
      </c>
      <c r="J1202" s="211" t="s">
        <v>313</v>
      </c>
      <c r="K1202" s="183"/>
      <c r="P1202" s="172"/>
      <c r="Q1202" s="172"/>
      <c r="R1202" s="172"/>
      <c r="S1202" s="172"/>
    </row>
    <row r="1203" spans="2:19" s="182" customFormat="1" x14ac:dyDescent="0.2">
      <c r="B1203" s="238">
        <v>7100</v>
      </c>
      <c r="C1203" s="237" t="s">
        <v>335</v>
      </c>
      <c r="D1203" s="189">
        <v>124</v>
      </c>
      <c r="E1203" s="236" t="s">
        <v>33</v>
      </c>
      <c r="F1203" s="235">
        <v>3507.5240000000013</v>
      </c>
      <c r="G1203" s="234">
        <v>0.66470891564040047</v>
      </c>
      <c r="H1203" s="233">
        <v>1197</v>
      </c>
      <c r="I1203" s="232">
        <v>13</v>
      </c>
      <c r="J1203" s="231" t="s">
        <v>334</v>
      </c>
      <c r="K1203" s="183"/>
      <c r="P1203" s="172"/>
      <c r="Q1203" s="172"/>
      <c r="R1203" s="172"/>
      <c r="S1203" s="172"/>
    </row>
    <row r="1204" spans="2:19" s="182" customFormat="1" x14ac:dyDescent="0.2">
      <c r="B1204" s="214">
        <v>5000</v>
      </c>
      <c r="C1204" s="197" t="s">
        <v>25</v>
      </c>
      <c r="D1204" s="189">
        <v>334</v>
      </c>
      <c r="E1204" s="189" t="s">
        <v>368</v>
      </c>
      <c r="F1204" s="196">
        <v>4019.4240000000004</v>
      </c>
      <c r="G1204" s="213">
        <v>0.66478027401894557</v>
      </c>
      <c r="H1204" s="194">
        <v>1198</v>
      </c>
      <c r="I1204" s="212">
        <v>13</v>
      </c>
      <c r="J1204" s="211" t="s">
        <v>23</v>
      </c>
      <c r="K1204" s="183"/>
      <c r="P1204" s="172"/>
      <c r="Q1204" s="172"/>
      <c r="R1204" s="172"/>
      <c r="S1204" s="172"/>
    </row>
    <row r="1205" spans="2:19" s="182" customFormat="1" x14ac:dyDescent="0.2">
      <c r="B1205" s="214">
        <v>9700</v>
      </c>
      <c r="C1205" s="197" t="s">
        <v>51</v>
      </c>
      <c r="D1205" s="189">
        <v>33</v>
      </c>
      <c r="E1205" s="189" t="s">
        <v>27</v>
      </c>
      <c r="F1205" s="196">
        <v>1964.2430000000006</v>
      </c>
      <c r="G1205" s="213">
        <v>0.66505806341418028</v>
      </c>
      <c r="H1205" s="194">
        <v>1199</v>
      </c>
      <c r="I1205" s="212">
        <v>13</v>
      </c>
      <c r="J1205" s="211" t="s">
        <v>49</v>
      </c>
      <c r="K1205" s="183"/>
      <c r="P1205" s="172"/>
      <c r="Q1205" s="172"/>
      <c r="R1205" s="172"/>
      <c r="S1205" s="172"/>
    </row>
    <row r="1206" spans="2:19" s="182" customFormat="1" x14ac:dyDescent="0.2">
      <c r="B1206" s="214">
        <v>6600</v>
      </c>
      <c r="C1206" s="197" t="s">
        <v>298</v>
      </c>
      <c r="D1206" s="189">
        <v>322</v>
      </c>
      <c r="E1206" s="189" t="s">
        <v>367</v>
      </c>
      <c r="F1206" s="196">
        <v>2384.3339999999998</v>
      </c>
      <c r="G1206" s="213">
        <v>0.6653567019328086</v>
      </c>
      <c r="H1206" s="194">
        <v>1200</v>
      </c>
      <c r="I1206" s="212">
        <v>13</v>
      </c>
      <c r="J1206" s="211" t="s">
        <v>296</v>
      </c>
      <c r="K1206" s="183"/>
      <c r="P1206" s="172"/>
      <c r="Q1206" s="172"/>
      <c r="R1206" s="172"/>
      <c r="S1206" s="172"/>
    </row>
    <row r="1207" spans="2:19" s="182" customFormat="1" x14ac:dyDescent="0.2">
      <c r="B1207" s="214">
        <v>43</v>
      </c>
      <c r="C1207" s="197" t="s">
        <v>366</v>
      </c>
      <c r="D1207" s="189">
        <v>1</v>
      </c>
      <c r="E1207" s="189" t="s">
        <v>18</v>
      </c>
      <c r="F1207" s="196">
        <v>1508.9919999999995</v>
      </c>
      <c r="G1207" s="213">
        <v>0.66573993288384958</v>
      </c>
      <c r="H1207" s="194">
        <v>1201</v>
      </c>
      <c r="I1207" s="212">
        <v>13</v>
      </c>
      <c r="J1207" s="211" t="s">
        <v>365</v>
      </c>
      <c r="K1207" s="183"/>
      <c r="P1207" s="172"/>
      <c r="Q1207" s="172"/>
      <c r="R1207" s="172"/>
      <c r="S1207" s="172"/>
    </row>
    <row r="1208" spans="2:19" s="182" customFormat="1" x14ac:dyDescent="0.2">
      <c r="B1208" s="214">
        <v>8300</v>
      </c>
      <c r="C1208" s="197" t="s">
        <v>227</v>
      </c>
      <c r="D1208" s="189">
        <v>615</v>
      </c>
      <c r="E1208" s="189" t="s">
        <v>364</v>
      </c>
      <c r="F1208" s="196">
        <v>5148.6540000000014</v>
      </c>
      <c r="G1208" s="213">
        <v>0.66669155267765956</v>
      </c>
      <c r="H1208" s="194">
        <v>1202</v>
      </c>
      <c r="I1208" s="212">
        <v>13</v>
      </c>
      <c r="J1208" s="211" t="s">
        <v>226</v>
      </c>
      <c r="K1208" s="183"/>
      <c r="P1208" s="172"/>
      <c r="Q1208" s="172"/>
      <c r="R1208" s="172"/>
      <c r="S1208" s="172"/>
    </row>
    <row r="1209" spans="2:19" s="182" customFormat="1" x14ac:dyDescent="0.2">
      <c r="B1209" s="214">
        <v>1247</v>
      </c>
      <c r="C1209" s="197" t="s">
        <v>363</v>
      </c>
      <c r="D1209" s="189">
        <v>1</v>
      </c>
      <c r="E1209" s="189" t="s">
        <v>18</v>
      </c>
      <c r="F1209" s="196">
        <v>3320.3909999999983</v>
      </c>
      <c r="G1209" s="213">
        <v>0.66726674179867829</v>
      </c>
      <c r="H1209" s="194">
        <v>1203</v>
      </c>
      <c r="I1209" s="212">
        <v>13</v>
      </c>
      <c r="J1209" s="211" t="s">
        <v>362</v>
      </c>
      <c r="K1209" s="183"/>
      <c r="P1209" s="172"/>
      <c r="Q1209" s="172"/>
      <c r="R1209" s="172"/>
      <c r="S1209" s="172"/>
    </row>
    <row r="1210" spans="2:19" s="182" customFormat="1" x14ac:dyDescent="0.2">
      <c r="B1210" s="214">
        <v>7900</v>
      </c>
      <c r="C1210" s="197" t="s">
        <v>92</v>
      </c>
      <c r="D1210" s="189">
        <v>422</v>
      </c>
      <c r="E1210" s="189" t="s">
        <v>150</v>
      </c>
      <c r="F1210" s="196">
        <v>2241.4369999999994</v>
      </c>
      <c r="G1210" s="213">
        <v>0.67213668673516747</v>
      </c>
      <c r="H1210" s="194">
        <v>1204</v>
      </c>
      <c r="I1210" s="212">
        <v>13</v>
      </c>
      <c r="J1210" s="211" t="s">
        <v>91</v>
      </c>
      <c r="K1210" s="183"/>
      <c r="P1210" s="172"/>
      <c r="Q1210" s="172"/>
      <c r="R1210" s="172"/>
      <c r="S1210" s="172"/>
    </row>
    <row r="1211" spans="2:19" s="182" customFormat="1" x14ac:dyDescent="0.2">
      <c r="B1211" s="214">
        <v>4000</v>
      </c>
      <c r="C1211" s="197" t="s">
        <v>22</v>
      </c>
      <c r="D1211" s="189">
        <v>733</v>
      </c>
      <c r="E1211" s="189" t="s">
        <v>361</v>
      </c>
      <c r="F1211" s="196">
        <v>2619.8530000000005</v>
      </c>
      <c r="G1211" s="213">
        <v>0.6728767079227409</v>
      </c>
      <c r="H1211" s="194">
        <v>1205</v>
      </c>
      <c r="I1211" s="212">
        <v>13</v>
      </c>
      <c r="J1211" s="211" t="s">
        <v>20</v>
      </c>
      <c r="K1211" s="183"/>
      <c r="P1211" s="172"/>
      <c r="Q1211" s="172"/>
      <c r="R1211" s="172"/>
      <c r="S1211" s="172"/>
    </row>
    <row r="1212" spans="2:19" s="182" customFormat="1" x14ac:dyDescent="0.2">
      <c r="B1212" s="214">
        <v>7900</v>
      </c>
      <c r="C1212" s="197" t="s">
        <v>92</v>
      </c>
      <c r="D1212" s="189">
        <v>424</v>
      </c>
      <c r="E1212" s="189" t="s">
        <v>108</v>
      </c>
      <c r="F1212" s="196">
        <v>3960.273999999999</v>
      </c>
      <c r="G1212" s="213">
        <v>0.67532571478834647</v>
      </c>
      <c r="H1212" s="194">
        <v>1206</v>
      </c>
      <c r="I1212" s="212">
        <v>13</v>
      </c>
      <c r="J1212" s="211" t="s">
        <v>91</v>
      </c>
      <c r="K1212" s="183"/>
      <c r="P1212" s="172"/>
      <c r="Q1212" s="172"/>
      <c r="R1212" s="172"/>
      <c r="S1212" s="172"/>
    </row>
    <row r="1213" spans="2:19" s="182" customFormat="1" x14ac:dyDescent="0.2">
      <c r="B1213" s="214">
        <v>8600</v>
      </c>
      <c r="C1213" s="197" t="s">
        <v>43</v>
      </c>
      <c r="D1213" s="189">
        <v>136</v>
      </c>
      <c r="E1213" s="189" t="s">
        <v>360</v>
      </c>
      <c r="F1213" s="196">
        <v>6549.1429999999991</v>
      </c>
      <c r="G1213" s="213">
        <v>0.68168034196128213</v>
      </c>
      <c r="H1213" s="194">
        <v>1207</v>
      </c>
      <c r="I1213" s="212">
        <v>13</v>
      </c>
      <c r="J1213" s="211" t="s">
        <v>41</v>
      </c>
      <c r="K1213" s="183"/>
      <c r="P1213" s="172"/>
      <c r="Q1213" s="172"/>
      <c r="R1213" s="172"/>
      <c r="S1213" s="172"/>
    </row>
    <row r="1214" spans="2:19" s="182" customFormat="1" x14ac:dyDescent="0.2">
      <c r="B1214" s="214">
        <v>6400</v>
      </c>
      <c r="C1214" s="197" t="s">
        <v>60</v>
      </c>
      <c r="D1214" s="189">
        <v>33</v>
      </c>
      <c r="E1214" s="189" t="s">
        <v>27</v>
      </c>
      <c r="F1214" s="196">
        <v>3014.9660000000008</v>
      </c>
      <c r="G1214" s="213">
        <v>0.68341994475753565</v>
      </c>
      <c r="H1214" s="194">
        <v>1208</v>
      </c>
      <c r="I1214" s="212">
        <v>13</v>
      </c>
      <c r="J1214" s="211" t="s">
        <v>58</v>
      </c>
      <c r="K1214" s="183"/>
      <c r="P1214" s="172"/>
      <c r="Q1214" s="172"/>
      <c r="R1214" s="172"/>
      <c r="S1214" s="172"/>
    </row>
    <row r="1215" spans="2:19" s="182" customFormat="1" x14ac:dyDescent="0.2">
      <c r="B1215" s="214">
        <v>9700</v>
      </c>
      <c r="C1215" s="197" t="s">
        <v>51</v>
      </c>
      <c r="D1215" s="189">
        <v>11</v>
      </c>
      <c r="E1215" s="189" t="s">
        <v>191</v>
      </c>
      <c r="F1215" s="196">
        <v>3521.1509999999989</v>
      </c>
      <c r="G1215" s="213">
        <v>0.68455275475512944</v>
      </c>
      <c r="H1215" s="194">
        <v>1209</v>
      </c>
      <c r="I1215" s="212">
        <v>13</v>
      </c>
      <c r="J1215" s="211" t="s">
        <v>49</v>
      </c>
      <c r="K1215" s="183"/>
      <c r="P1215" s="172"/>
      <c r="Q1215" s="172"/>
      <c r="R1215" s="172"/>
      <c r="S1215" s="172"/>
    </row>
    <row r="1216" spans="2:19" s="182" customFormat="1" x14ac:dyDescent="0.2">
      <c r="B1216" s="214">
        <v>2550</v>
      </c>
      <c r="C1216" s="197" t="s">
        <v>359</v>
      </c>
      <c r="D1216" s="189">
        <v>4</v>
      </c>
      <c r="E1216" s="189" t="s">
        <v>168</v>
      </c>
      <c r="F1216" s="196">
        <v>8173.34</v>
      </c>
      <c r="G1216" s="213">
        <v>0.68831007260430532</v>
      </c>
      <c r="H1216" s="194">
        <v>1210</v>
      </c>
      <c r="I1216" s="212">
        <v>13</v>
      </c>
      <c r="J1216" s="211" t="s">
        <v>358</v>
      </c>
      <c r="K1216" s="183"/>
      <c r="P1216" s="172"/>
      <c r="Q1216" s="172"/>
      <c r="R1216" s="172"/>
      <c r="S1216" s="172"/>
    </row>
    <row r="1217" spans="2:19" s="182" customFormat="1" x14ac:dyDescent="0.2">
      <c r="B1217" s="214">
        <v>2550</v>
      </c>
      <c r="C1217" s="197" t="s">
        <v>359</v>
      </c>
      <c r="D1217" s="189">
        <v>2</v>
      </c>
      <c r="E1217" s="189" t="s">
        <v>84</v>
      </c>
      <c r="F1217" s="196">
        <v>4470.1390000000019</v>
      </c>
      <c r="G1217" s="213">
        <v>0.68918985048154624</v>
      </c>
      <c r="H1217" s="194">
        <v>1211</v>
      </c>
      <c r="I1217" s="212">
        <v>13</v>
      </c>
      <c r="J1217" s="211" t="s">
        <v>358</v>
      </c>
      <c r="K1217" s="183"/>
      <c r="P1217" s="172"/>
      <c r="Q1217" s="172"/>
      <c r="R1217" s="172"/>
      <c r="S1217" s="172"/>
    </row>
    <row r="1218" spans="2:19" s="182" customFormat="1" x14ac:dyDescent="0.2">
      <c r="B1218" s="214">
        <v>8400</v>
      </c>
      <c r="C1218" s="197" t="s">
        <v>146</v>
      </c>
      <c r="D1218" s="189">
        <v>121</v>
      </c>
      <c r="E1218" s="189" t="s">
        <v>97</v>
      </c>
      <c r="F1218" s="196">
        <v>3733.5149999999981</v>
      </c>
      <c r="G1218" s="213">
        <v>0.68980819926695003</v>
      </c>
      <c r="H1218" s="194">
        <v>1212</v>
      </c>
      <c r="I1218" s="212">
        <v>13</v>
      </c>
      <c r="J1218" s="211" t="s">
        <v>145</v>
      </c>
      <c r="K1218" s="183"/>
      <c r="P1218" s="172"/>
      <c r="Q1218" s="172"/>
      <c r="R1218" s="172"/>
      <c r="S1218" s="172"/>
    </row>
    <row r="1219" spans="2:19" s="182" customFormat="1" x14ac:dyDescent="0.2">
      <c r="B1219" s="214">
        <v>1200</v>
      </c>
      <c r="C1219" s="197" t="s">
        <v>77</v>
      </c>
      <c r="D1219" s="189">
        <v>16</v>
      </c>
      <c r="E1219" s="189" t="s">
        <v>165</v>
      </c>
      <c r="F1219" s="196">
        <v>3500.8589999999995</v>
      </c>
      <c r="G1219" s="213">
        <v>0.69079363663173399</v>
      </c>
      <c r="H1219" s="194">
        <v>1213</v>
      </c>
      <c r="I1219" s="212">
        <v>13</v>
      </c>
      <c r="J1219" s="211" t="s">
        <v>75</v>
      </c>
      <c r="K1219" s="183"/>
      <c r="P1219" s="172"/>
      <c r="Q1219" s="172"/>
      <c r="R1219" s="172"/>
      <c r="S1219" s="172"/>
    </row>
    <row r="1220" spans="2:19" s="182" customFormat="1" x14ac:dyDescent="0.2">
      <c r="B1220" s="214">
        <v>6600</v>
      </c>
      <c r="C1220" s="197" t="s">
        <v>298</v>
      </c>
      <c r="D1220" s="189">
        <v>422</v>
      </c>
      <c r="E1220" s="189" t="s">
        <v>150</v>
      </c>
      <c r="F1220" s="196">
        <v>2574.1260000000002</v>
      </c>
      <c r="G1220" s="213">
        <v>0.69833733233656037</v>
      </c>
      <c r="H1220" s="194">
        <v>1214</v>
      </c>
      <c r="I1220" s="212">
        <v>13</v>
      </c>
      <c r="J1220" s="211" t="s">
        <v>296</v>
      </c>
      <c r="K1220" s="183"/>
      <c r="P1220" s="172"/>
      <c r="Q1220" s="172"/>
      <c r="R1220" s="172"/>
      <c r="S1220" s="172"/>
    </row>
    <row r="1221" spans="2:19" s="182" customFormat="1" x14ac:dyDescent="0.2">
      <c r="B1221" s="214">
        <v>8300</v>
      </c>
      <c r="C1221" s="197" t="s">
        <v>227</v>
      </c>
      <c r="D1221" s="189">
        <v>223</v>
      </c>
      <c r="E1221" s="189" t="s">
        <v>66</v>
      </c>
      <c r="F1221" s="196">
        <v>3984.7639999999992</v>
      </c>
      <c r="G1221" s="213">
        <v>0.69947113723186316</v>
      </c>
      <c r="H1221" s="194">
        <v>1215</v>
      </c>
      <c r="I1221" s="212">
        <v>13</v>
      </c>
      <c r="J1221" s="211" t="s">
        <v>226</v>
      </c>
      <c r="K1221" s="183"/>
      <c r="P1221" s="172"/>
      <c r="Q1221" s="172"/>
      <c r="R1221" s="172"/>
      <c r="S1221" s="172"/>
    </row>
    <row r="1222" spans="2:19" s="182" customFormat="1" x14ac:dyDescent="0.2">
      <c r="B1222" s="214">
        <v>7900</v>
      </c>
      <c r="C1222" s="197" t="s">
        <v>92</v>
      </c>
      <c r="D1222" s="189">
        <v>233</v>
      </c>
      <c r="E1222" s="189" t="s">
        <v>234</v>
      </c>
      <c r="F1222" s="196">
        <v>2960.0029999999992</v>
      </c>
      <c r="G1222" s="213">
        <v>0.70091460549794204</v>
      </c>
      <c r="H1222" s="194">
        <v>1216</v>
      </c>
      <c r="I1222" s="212">
        <v>13</v>
      </c>
      <c r="J1222" s="211" t="s">
        <v>91</v>
      </c>
      <c r="K1222" s="183"/>
      <c r="P1222" s="172"/>
      <c r="Q1222" s="172"/>
      <c r="R1222" s="172"/>
      <c r="S1222" s="172"/>
    </row>
    <row r="1223" spans="2:19" s="182" customFormat="1" x14ac:dyDescent="0.2">
      <c r="B1223" s="238">
        <v>70</v>
      </c>
      <c r="C1223" s="237" t="s">
        <v>308</v>
      </c>
      <c r="D1223" s="189">
        <v>426</v>
      </c>
      <c r="E1223" s="236" t="s">
        <v>357</v>
      </c>
      <c r="F1223" s="235">
        <v>3555.3749999999986</v>
      </c>
      <c r="G1223" s="234">
        <v>0.70286402458946418</v>
      </c>
      <c r="H1223" s="233">
        <v>1217</v>
      </c>
      <c r="I1223" s="232">
        <v>13</v>
      </c>
      <c r="J1223" s="231" t="s">
        <v>307</v>
      </c>
      <c r="K1223" s="183"/>
      <c r="P1223" s="172"/>
      <c r="Q1223" s="172"/>
      <c r="R1223" s="172"/>
      <c r="S1223" s="172"/>
    </row>
    <row r="1224" spans="2:19" s="182" customFormat="1" x14ac:dyDescent="0.2">
      <c r="B1224" s="214">
        <v>4000</v>
      </c>
      <c r="C1224" s="197" t="s">
        <v>22</v>
      </c>
      <c r="D1224" s="189">
        <v>722</v>
      </c>
      <c r="E1224" s="189" t="s">
        <v>356</v>
      </c>
      <c r="F1224" s="196">
        <v>3121.21</v>
      </c>
      <c r="G1224" s="213">
        <v>0.70381643962805418</v>
      </c>
      <c r="H1224" s="194">
        <v>1218</v>
      </c>
      <c r="I1224" s="212">
        <v>13</v>
      </c>
      <c r="J1224" s="211" t="s">
        <v>20</v>
      </c>
      <c r="K1224" s="183"/>
      <c r="P1224" s="172"/>
      <c r="Q1224" s="172"/>
      <c r="R1224" s="172"/>
      <c r="S1224" s="172"/>
    </row>
    <row r="1225" spans="2:19" s="182" customFormat="1" x14ac:dyDescent="0.2">
      <c r="B1225" s="214">
        <v>6400</v>
      </c>
      <c r="C1225" s="197" t="s">
        <v>60</v>
      </c>
      <c r="D1225" s="189">
        <v>35</v>
      </c>
      <c r="E1225" s="189" t="s">
        <v>184</v>
      </c>
      <c r="F1225" s="196">
        <v>3795.2419999999984</v>
      </c>
      <c r="G1225" s="213">
        <v>0.70931905916516935</v>
      </c>
      <c r="H1225" s="194">
        <v>1219</v>
      </c>
      <c r="I1225" s="212">
        <v>13</v>
      </c>
      <c r="J1225" s="211" t="s">
        <v>58</v>
      </c>
      <c r="K1225" s="183"/>
      <c r="P1225" s="172"/>
      <c r="Q1225" s="172"/>
      <c r="R1225" s="172"/>
      <c r="S1225" s="172"/>
    </row>
    <row r="1226" spans="2:19" s="182" customFormat="1" x14ac:dyDescent="0.2">
      <c r="B1226" s="238">
        <v>565</v>
      </c>
      <c r="C1226" s="239" t="s">
        <v>350</v>
      </c>
      <c r="D1226" s="189">
        <v>3</v>
      </c>
      <c r="E1226" s="236" t="s">
        <v>87</v>
      </c>
      <c r="F1226" s="235">
        <v>3876.37</v>
      </c>
      <c r="G1226" s="234">
        <v>0.71287036676019833</v>
      </c>
      <c r="H1226" s="233">
        <v>1220</v>
      </c>
      <c r="I1226" s="232">
        <v>13</v>
      </c>
      <c r="J1226" s="231" t="s">
        <v>349</v>
      </c>
      <c r="K1226" s="183"/>
      <c r="P1226" s="172"/>
      <c r="Q1226" s="172"/>
      <c r="R1226" s="172"/>
      <c r="S1226" s="172"/>
    </row>
    <row r="1227" spans="2:19" s="182" customFormat="1" x14ac:dyDescent="0.2">
      <c r="B1227" s="214">
        <v>4000</v>
      </c>
      <c r="C1227" s="197" t="s">
        <v>22</v>
      </c>
      <c r="D1227" s="189">
        <v>721</v>
      </c>
      <c r="E1227" s="189" t="s">
        <v>355</v>
      </c>
      <c r="F1227" s="196">
        <v>3187.1610000000019</v>
      </c>
      <c r="G1227" s="213">
        <v>0.7163910424007367</v>
      </c>
      <c r="H1227" s="194">
        <v>1221</v>
      </c>
      <c r="I1227" s="212">
        <v>13</v>
      </c>
      <c r="J1227" s="211" t="s">
        <v>20</v>
      </c>
      <c r="K1227" s="183"/>
      <c r="P1227" s="172"/>
      <c r="Q1227" s="172"/>
      <c r="R1227" s="172"/>
      <c r="S1227" s="172"/>
    </row>
    <row r="1228" spans="2:19" s="182" customFormat="1" x14ac:dyDescent="0.2">
      <c r="B1228" s="214">
        <v>5000</v>
      </c>
      <c r="C1228" s="197" t="s">
        <v>25</v>
      </c>
      <c r="D1228" s="189">
        <v>512</v>
      </c>
      <c r="E1228" s="189" t="s">
        <v>354</v>
      </c>
      <c r="F1228" s="196">
        <v>3377.7439999999979</v>
      </c>
      <c r="G1228" s="213">
        <v>0.71715461918445933</v>
      </c>
      <c r="H1228" s="194">
        <v>1222</v>
      </c>
      <c r="I1228" s="212">
        <v>13</v>
      </c>
      <c r="J1228" s="211" t="s">
        <v>23</v>
      </c>
      <c r="K1228" s="183"/>
      <c r="P1228" s="172"/>
      <c r="Q1228" s="172"/>
      <c r="R1228" s="172"/>
      <c r="S1228" s="172"/>
    </row>
    <row r="1229" spans="2:19" s="182" customFormat="1" x14ac:dyDescent="0.2">
      <c r="B1229" s="238">
        <v>2600</v>
      </c>
      <c r="C1229" s="237" t="s">
        <v>353</v>
      </c>
      <c r="D1229" s="189">
        <v>24</v>
      </c>
      <c r="E1229" s="236" t="s">
        <v>86</v>
      </c>
      <c r="F1229" s="235">
        <v>3683.0110000000004</v>
      </c>
      <c r="G1229" s="234">
        <v>0.71758890389146457</v>
      </c>
      <c r="H1229" s="233">
        <v>1223</v>
      </c>
      <c r="I1229" s="232">
        <v>13</v>
      </c>
      <c r="J1229" s="231" t="s">
        <v>352</v>
      </c>
      <c r="K1229" s="183"/>
      <c r="P1229" s="172"/>
      <c r="Q1229" s="172"/>
      <c r="R1229" s="172"/>
      <c r="S1229" s="172"/>
    </row>
    <row r="1230" spans="2:19" s="182" customFormat="1" x14ac:dyDescent="0.2">
      <c r="B1230" s="214">
        <v>2500</v>
      </c>
      <c r="C1230" s="197" t="s">
        <v>314</v>
      </c>
      <c r="D1230" s="189">
        <v>6</v>
      </c>
      <c r="E1230" s="189" t="s">
        <v>139</v>
      </c>
      <c r="F1230" s="196">
        <v>3375.4820000000004</v>
      </c>
      <c r="G1230" s="213">
        <v>0.71913896771353303</v>
      </c>
      <c r="H1230" s="194">
        <v>1224</v>
      </c>
      <c r="I1230" s="212">
        <v>13</v>
      </c>
      <c r="J1230" s="211" t="s">
        <v>313</v>
      </c>
      <c r="K1230" s="183"/>
      <c r="P1230" s="172"/>
      <c r="Q1230" s="172"/>
      <c r="R1230" s="172"/>
      <c r="S1230" s="172"/>
    </row>
    <row r="1231" spans="2:19" s="182" customFormat="1" x14ac:dyDescent="0.2">
      <c r="B1231" s="214">
        <v>681</v>
      </c>
      <c r="C1231" s="197" t="s">
        <v>100</v>
      </c>
      <c r="D1231" s="189">
        <v>3</v>
      </c>
      <c r="E1231" s="189" t="s">
        <v>87</v>
      </c>
      <c r="F1231" s="196">
        <v>3862.3070000000007</v>
      </c>
      <c r="G1231" s="213">
        <v>0.72727221258619379</v>
      </c>
      <c r="H1231" s="194">
        <v>1225</v>
      </c>
      <c r="I1231" s="212">
        <v>13</v>
      </c>
      <c r="J1231" s="211" t="s">
        <v>98</v>
      </c>
      <c r="K1231" s="183"/>
      <c r="P1231" s="172"/>
      <c r="Q1231" s="172"/>
      <c r="R1231" s="172"/>
      <c r="S1231" s="172"/>
    </row>
    <row r="1232" spans="2:19" s="182" customFormat="1" x14ac:dyDescent="0.2">
      <c r="B1232" s="238">
        <v>9000</v>
      </c>
      <c r="C1232" s="237" t="s">
        <v>155</v>
      </c>
      <c r="D1232" s="189">
        <v>645</v>
      </c>
      <c r="E1232" s="236" t="s">
        <v>351</v>
      </c>
      <c r="F1232" s="235">
        <v>8672.8359999999975</v>
      </c>
      <c r="G1232" s="234">
        <v>0.72767395842476701</v>
      </c>
      <c r="H1232" s="233">
        <v>1226</v>
      </c>
      <c r="I1232" s="232">
        <v>13</v>
      </c>
      <c r="J1232" s="231" t="s">
        <v>153</v>
      </c>
      <c r="K1232" s="183"/>
      <c r="P1232" s="172"/>
      <c r="Q1232" s="172"/>
      <c r="R1232" s="172"/>
      <c r="S1232" s="172"/>
    </row>
    <row r="1233" spans="2:19" s="182" customFormat="1" x14ac:dyDescent="0.2">
      <c r="B1233" s="238">
        <v>565</v>
      </c>
      <c r="C1233" s="240" t="s">
        <v>350</v>
      </c>
      <c r="D1233" s="189">
        <v>1</v>
      </c>
      <c r="E1233" s="236" t="s">
        <v>18</v>
      </c>
      <c r="F1233" s="235">
        <v>2943.8470000000025</v>
      </c>
      <c r="G1233" s="234">
        <v>0.73058193731551979</v>
      </c>
      <c r="H1233" s="233">
        <v>1227</v>
      </c>
      <c r="I1233" s="232">
        <v>13</v>
      </c>
      <c r="J1233" s="231" t="s">
        <v>349</v>
      </c>
      <c r="K1233" s="183"/>
      <c r="P1233" s="172"/>
      <c r="Q1233" s="172"/>
      <c r="R1233" s="172"/>
      <c r="S1233" s="172"/>
    </row>
    <row r="1234" spans="2:19" s="182" customFormat="1" x14ac:dyDescent="0.2">
      <c r="B1234" s="214">
        <v>8600</v>
      </c>
      <c r="C1234" s="197" t="s">
        <v>43</v>
      </c>
      <c r="D1234" s="189">
        <v>138</v>
      </c>
      <c r="E1234" s="189" t="s">
        <v>348</v>
      </c>
      <c r="F1234" s="196">
        <v>4048.723</v>
      </c>
      <c r="G1234" s="213">
        <v>0.7334561858664842</v>
      </c>
      <c r="H1234" s="194">
        <v>1228</v>
      </c>
      <c r="I1234" s="212">
        <v>13</v>
      </c>
      <c r="J1234" s="211" t="s">
        <v>41</v>
      </c>
      <c r="K1234" s="183"/>
      <c r="P1234" s="172"/>
      <c r="Q1234" s="172"/>
      <c r="R1234" s="172"/>
      <c r="S1234" s="172"/>
    </row>
    <row r="1235" spans="2:19" s="182" customFormat="1" x14ac:dyDescent="0.2">
      <c r="B1235" s="214">
        <v>1200</v>
      </c>
      <c r="C1235" s="197" t="s">
        <v>77</v>
      </c>
      <c r="D1235" s="189">
        <v>23</v>
      </c>
      <c r="E1235" s="189" t="s">
        <v>136</v>
      </c>
      <c r="F1235" s="196">
        <v>8786.0340000000015</v>
      </c>
      <c r="G1235" s="213">
        <v>0.73480669254501063</v>
      </c>
      <c r="H1235" s="194">
        <v>1229</v>
      </c>
      <c r="I1235" s="212">
        <v>13</v>
      </c>
      <c r="J1235" s="211" t="s">
        <v>75</v>
      </c>
      <c r="K1235" s="183"/>
      <c r="P1235" s="172"/>
      <c r="Q1235" s="172"/>
      <c r="R1235" s="172"/>
      <c r="S1235" s="172"/>
    </row>
    <row r="1236" spans="2:19" s="182" customFormat="1" x14ac:dyDescent="0.2">
      <c r="B1236" s="238">
        <v>7100</v>
      </c>
      <c r="C1236" s="237" t="s">
        <v>335</v>
      </c>
      <c r="D1236" s="189">
        <v>123</v>
      </c>
      <c r="E1236" s="236" t="s">
        <v>85</v>
      </c>
      <c r="F1236" s="235">
        <v>4443.2989999999982</v>
      </c>
      <c r="G1236" s="234">
        <v>0.73749403225712495</v>
      </c>
      <c r="H1236" s="233">
        <v>1230</v>
      </c>
      <c r="I1236" s="232">
        <v>13</v>
      </c>
      <c r="J1236" s="231" t="s">
        <v>334</v>
      </c>
      <c r="K1236" s="183"/>
      <c r="P1236" s="172"/>
      <c r="Q1236" s="172"/>
      <c r="R1236" s="172"/>
      <c r="S1236" s="172"/>
    </row>
    <row r="1237" spans="2:19" s="182" customFormat="1" x14ac:dyDescent="0.2">
      <c r="B1237" s="238">
        <v>9000</v>
      </c>
      <c r="C1237" s="237" t="s">
        <v>155</v>
      </c>
      <c r="D1237" s="189">
        <v>421</v>
      </c>
      <c r="E1237" s="236" t="s">
        <v>134</v>
      </c>
      <c r="F1237" s="235">
        <v>5590.4380000000001</v>
      </c>
      <c r="G1237" s="234">
        <v>0.74575598393534226</v>
      </c>
      <c r="H1237" s="233">
        <v>1231</v>
      </c>
      <c r="I1237" s="232">
        <v>13</v>
      </c>
      <c r="J1237" s="231" t="s">
        <v>153</v>
      </c>
      <c r="K1237" s="183"/>
      <c r="P1237" s="172"/>
      <c r="Q1237" s="172"/>
      <c r="R1237" s="172"/>
      <c r="S1237" s="172"/>
    </row>
    <row r="1238" spans="2:19" s="182" customFormat="1" x14ac:dyDescent="0.2">
      <c r="B1238" s="214">
        <v>9800</v>
      </c>
      <c r="C1238" s="197" t="s">
        <v>173</v>
      </c>
      <c r="D1238" s="189">
        <v>1</v>
      </c>
      <c r="E1238" s="189" t="s">
        <v>18</v>
      </c>
      <c r="F1238" s="196">
        <v>3278.6809999999996</v>
      </c>
      <c r="G1238" s="213">
        <v>0.74670865434623701</v>
      </c>
      <c r="H1238" s="194">
        <v>1232</v>
      </c>
      <c r="I1238" s="212">
        <v>13</v>
      </c>
      <c r="J1238" s="211" t="s">
        <v>172</v>
      </c>
      <c r="K1238" s="183"/>
      <c r="P1238" s="172"/>
      <c r="Q1238" s="172"/>
      <c r="R1238" s="172"/>
      <c r="S1238" s="172"/>
    </row>
    <row r="1239" spans="2:19" s="182" customFormat="1" x14ac:dyDescent="0.2">
      <c r="B1239" s="214">
        <v>8600</v>
      </c>
      <c r="C1239" s="197" t="s">
        <v>43</v>
      </c>
      <c r="D1239" s="189">
        <v>213</v>
      </c>
      <c r="E1239" s="189" t="s">
        <v>135</v>
      </c>
      <c r="F1239" s="196">
        <v>2813.6549999999988</v>
      </c>
      <c r="G1239" s="213">
        <v>0.74723628750333249</v>
      </c>
      <c r="H1239" s="194">
        <v>1233</v>
      </c>
      <c r="I1239" s="212">
        <v>13</v>
      </c>
      <c r="J1239" s="211" t="s">
        <v>41</v>
      </c>
      <c r="K1239" s="183"/>
      <c r="P1239" s="172"/>
      <c r="Q1239" s="172"/>
      <c r="R1239" s="172"/>
      <c r="S1239" s="172"/>
    </row>
    <row r="1240" spans="2:19" s="182" customFormat="1" x14ac:dyDescent="0.2">
      <c r="B1240" s="214">
        <v>6600</v>
      </c>
      <c r="C1240" s="197" t="s">
        <v>298</v>
      </c>
      <c r="D1240" s="189">
        <v>413</v>
      </c>
      <c r="E1240" s="189" t="s">
        <v>147</v>
      </c>
      <c r="F1240" s="196">
        <v>4000.9940000000006</v>
      </c>
      <c r="G1240" s="213">
        <v>0.75093653875817079</v>
      </c>
      <c r="H1240" s="194">
        <v>1234</v>
      </c>
      <c r="I1240" s="212">
        <v>13</v>
      </c>
      <c r="J1240" s="211" t="s">
        <v>296</v>
      </c>
      <c r="K1240" s="183"/>
      <c r="P1240" s="172"/>
      <c r="Q1240" s="172"/>
      <c r="R1240" s="172"/>
      <c r="S1240" s="172"/>
    </row>
    <row r="1241" spans="2:19" s="182" customFormat="1" x14ac:dyDescent="0.2">
      <c r="B1241" s="214">
        <v>2560</v>
      </c>
      <c r="C1241" s="197" t="s">
        <v>347</v>
      </c>
      <c r="D1241" s="189">
        <v>6</v>
      </c>
      <c r="E1241" s="189" t="s">
        <v>139</v>
      </c>
      <c r="F1241" s="196">
        <v>4904.7700000000004</v>
      </c>
      <c r="G1241" s="213">
        <v>0.75353413502246047</v>
      </c>
      <c r="H1241" s="194">
        <v>1235</v>
      </c>
      <c r="I1241" s="212">
        <v>13</v>
      </c>
      <c r="J1241" s="211" t="s">
        <v>346</v>
      </c>
      <c r="K1241" s="183"/>
      <c r="P1241" s="172"/>
      <c r="Q1241" s="172"/>
      <c r="R1241" s="172"/>
      <c r="S1241" s="172"/>
    </row>
    <row r="1242" spans="2:19" s="182" customFormat="1" x14ac:dyDescent="0.2">
      <c r="B1242" s="214">
        <v>6600</v>
      </c>
      <c r="C1242" s="197" t="s">
        <v>298</v>
      </c>
      <c r="D1242" s="189">
        <v>311</v>
      </c>
      <c r="E1242" s="189" t="s">
        <v>338</v>
      </c>
      <c r="F1242" s="196">
        <v>2304.4520000000007</v>
      </c>
      <c r="G1242" s="213">
        <v>0.75589532750221355</v>
      </c>
      <c r="H1242" s="194">
        <v>1236</v>
      </c>
      <c r="I1242" s="212">
        <v>13</v>
      </c>
      <c r="J1242" s="211" t="s">
        <v>296</v>
      </c>
      <c r="K1242" s="183"/>
      <c r="P1242" s="172"/>
      <c r="Q1242" s="172"/>
      <c r="R1242" s="172"/>
      <c r="S1242" s="172"/>
    </row>
    <row r="1243" spans="2:19" s="182" customFormat="1" x14ac:dyDescent="0.2">
      <c r="B1243" s="214">
        <v>6600</v>
      </c>
      <c r="C1243" s="197" t="s">
        <v>298</v>
      </c>
      <c r="D1243" s="189">
        <v>312</v>
      </c>
      <c r="E1243" s="189" t="s">
        <v>208</v>
      </c>
      <c r="F1243" s="196">
        <v>2338.9349999999999</v>
      </c>
      <c r="G1243" s="213">
        <v>0.75747773661034323</v>
      </c>
      <c r="H1243" s="194">
        <v>1237</v>
      </c>
      <c r="I1243" s="212">
        <v>13</v>
      </c>
      <c r="J1243" s="211" t="s">
        <v>296</v>
      </c>
      <c r="K1243" s="183"/>
      <c r="P1243" s="172"/>
      <c r="Q1243" s="172"/>
      <c r="R1243" s="172"/>
      <c r="S1243" s="172"/>
    </row>
    <row r="1244" spans="2:19" s="182" customFormat="1" x14ac:dyDescent="0.2">
      <c r="B1244" s="214">
        <v>5000</v>
      </c>
      <c r="C1244" s="197" t="s">
        <v>25</v>
      </c>
      <c r="D1244" s="189">
        <v>723</v>
      </c>
      <c r="E1244" s="189" t="s">
        <v>345</v>
      </c>
      <c r="F1244" s="196">
        <v>2844.8759999999997</v>
      </c>
      <c r="G1244" s="213">
        <v>0.75938895284946817</v>
      </c>
      <c r="H1244" s="194">
        <v>1238</v>
      </c>
      <c r="I1244" s="212">
        <v>13</v>
      </c>
      <c r="J1244" s="211" t="s">
        <v>23</v>
      </c>
      <c r="K1244" s="183"/>
      <c r="P1244" s="172"/>
      <c r="Q1244" s="172"/>
      <c r="R1244" s="172"/>
      <c r="S1244" s="172"/>
    </row>
    <row r="1245" spans="2:19" s="182" customFormat="1" x14ac:dyDescent="0.2">
      <c r="B1245" s="238">
        <v>70</v>
      </c>
      <c r="C1245" s="237" t="s">
        <v>308</v>
      </c>
      <c r="D1245" s="189">
        <v>433</v>
      </c>
      <c r="E1245" s="236" t="s">
        <v>123</v>
      </c>
      <c r="F1245" s="235">
        <v>5928.8130000000001</v>
      </c>
      <c r="G1245" s="234">
        <v>0.75968393771659293</v>
      </c>
      <c r="H1245" s="233">
        <v>1239</v>
      </c>
      <c r="I1245" s="232">
        <v>13</v>
      </c>
      <c r="J1245" s="231" t="s">
        <v>307</v>
      </c>
      <c r="K1245" s="183"/>
      <c r="P1245" s="172"/>
      <c r="Q1245" s="172"/>
      <c r="R1245" s="172"/>
      <c r="S1245" s="172"/>
    </row>
    <row r="1246" spans="2:19" s="182" customFormat="1" x14ac:dyDescent="0.2">
      <c r="B1246" s="214">
        <v>5000</v>
      </c>
      <c r="C1246" s="197" t="s">
        <v>25</v>
      </c>
      <c r="D1246" s="189">
        <v>542</v>
      </c>
      <c r="E1246" s="189" t="s">
        <v>344</v>
      </c>
      <c r="F1246" s="196">
        <v>2009.5029999999997</v>
      </c>
      <c r="G1246" s="213">
        <v>0.76065466955682226</v>
      </c>
      <c r="H1246" s="194">
        <v>1240</v>
      </c>
      <c r="I1246" s="212">
        <v>13</v>
      </c>
      <c r="J1246" s="211" t="s">
        <v>23</v>
      </c>
      <c r="K1246" s="183"/>
      <c r="P1246" s="172"/>
      <c r="Q1246" s="172"/>
      <c r="R1246" s="172"/>
      <c r="S1246" s="172"/>
    </row>
    <row r="1247" spans="2:19" s="182" customFormat="1" x14ac:dyDescent="0.2">
      <c r="B1247" s="214">
        <v>7900</v>
      </c>
      <c r="C1247" s="197" t="s">
        <v>92</v>
      </c>
      <c r="D1247" s="189">
        <v>224</v>
      </c>
      <c r="E1247" s="189" t="s">
        <v>96</v>
      </c>
      <c r="F1247" s="196">
        <v>3311.9080000000013</v>
      </c>
      <c r="G1247" s="213">
        <v>0.76375834730893599</v>
      </c>
      <c r="H1247" s="194">
        <v>1241</v>
      </c>
      <c r="I1247" s="212">
        <v>13</v>
      </c>
      <c r="J1247" s="211" t="s">
        <v>91</v>
      </c>
      <c r="K1247" s="183"/>
      <c r="P1247" s="172"/>
      <c r="Q1247" s="172"/>
      <c r="R1247" s="172"/>
      <c r="S1247" s="172"/>
    </row>
    <row r="1248" spans="2:19" s="182" customFormat="1" x14ac:dyDescent="0.2">
      <c r="B1248" s="214">
        <v>6600</v>
      </c>
      <c r="C1248" s="197" t="s">
        <v>298</v>
      </c>
      <c r="D1248" s="189">
        <v>416</v>
      </c>
      <c r="E1248" s="189" t="s">
        <v>343</v>
      </c>
      <c r="F1248" s="196">
        <v>5638.8370000000004</v>
      </c>
      <c r="G1248" s="213">
        <v>0.76446961308795647</v>
      </c>
      <c r="H1248" s="194">
        <v>1242</v>
      </c>
      <c r="I1248" s="212">
        <v>13</v>
      </c>
      <c r="J1248" s="211" t="s">
        <v>296</v>
      </c>
      <c r="K1248" s="183"/>
      <c r="P1248" s="172"/>
      <c r="Q1248" s="172"/>
      <c r="R1248" s="172"/>
      <c r="S1248" s="172"/>
    </row>
    <row r="1249" spans="2:19" s="182" customFormat="1" x14ac:dyDescent="0.2">
      <c r="B1249" s="214">
        <v>2650</v>
      </c>
      <c r="C1249" s="197" t="s">
        <v>28</v>
      </c>
      <c r="D1249" s="189">
        <v>13</v>
      </c>
      <c r="E1249" s="189" t="s">
        <v>131</v>
      </c>
      <c r="F1249" s="196">
        <v>4601.7529999999988</v>
      </c>
      <c r="G1249" s="213">
        <v>0.76476624748248823</v>
      </c>
      <c r="H1249" s="194">
        <v>1243</v>
      </c>
      <c r="I1249" s="212">
        <v>13</v>
      </c>
      <c r="J1249" s="211" t="s">
        <v>26</v>
      </c>
      <c r="K1249" s="183"/>
      <c r="P1249" s="172"/>
      <c r="Q1249" s="172"/>
      <c r="R1249" s="172"/>
      <c r="S1249" s="172"/>
    </row>
    <row r="1250" spans="2:19" s="182" customFormat="1" x14ac:dyDescent="0.2">
      <c r="B1250" s="214">
        <v>3000</v>
      </c>
      <c r="C1250" s="197" t="s">
        <v>39</v>
      </c>
      <c r="D1250" s="189">
        <v>1335</v>
      </c>
      <c r="E1250" s="189" t="s">
        <v>342</v>
      </c>
      <c r="F1250" s="196">
        <v>2739.4859999999981</v>
      </c>
      <c r="G1250" s="213">
        <v>0.76545634949680708</v>
      </c>
      <c r="H1250" s="194">
        <v>1244</v>
      </c>
      <c r="I1250" s="212">
        <v>13</v>
      </c>
      <c r="J1250" s="211" t="s">
        <v>37</v>
      </c>
      <c r="K1250" s="183"/>
      <c r="P1250" s="172"/>
      <c r="Q1250" s="172"/>
      <c r="R1250" s="172"/>
      <c r="S1250" s="172"/>
    </row>
    <row r="1251" spans="2:19" s="182" customFormat="1" x14ac:dyDescent="0.2">
      <c r="B1251" s="238">
        <v>466</v>
      </c>
      <c r="C1251" s="237" t="s">
        <v>341</v>
      </c>
      <c r="D1251" s="189">
        <v>1</v>
      </c>
      <c r="E1251" s="236" t="s">
        <v>18</v>
      </c>
      <c r="F1251" s="235">
        <v>6593.494999999999</v>
      </c>
      <c r="G1251" s="234">
        <v>0.76683192383647825</v>
      </c>
      <c r="H1251" s="233">
        <v>1245</v>
      </c>
      <c r="I1251" s="232">
        <v>13</v>
      </c>
      <c r="J1251" s="231" t="s">
        <v>340</v>
      </c>
      <c r="K1251" s="183"/>
      <c r="P1251" s="172"/>
      <c r="Q1251" s="172"/>
      <c r="R1251" s="172"/>
      <c r="S1251" s="172"/>
    </row>
    <row r="1252" spans="2:19" s="182" customFormat="1" x14ac:dyDescent="0.2">
      <c r="B1252" s="214">
        <v>3000</v>
      </c>
      <c r="C1252" s="197" t="s">
        <v>39</v>
      </c>
      <c r="D1252" s="189">
        <v>1147</v>
      </c>
      <c r="E1252" s="189" t="s">
        <v>339</v>
      </c>
      <c r="F1252" s="196">
        <v>4001.25</v>
      </c>
      <c r="G1252" s="213">
        <v>0.77025423206984278</v>
      </c>
      <c r="H1252" s="194">
        <v>1246</v>
      </c>
      <c r="I1252" s="212">
        <v>13</v>
      </c>
      <c r="J1252" s="211" t="s">
        <v>37</v>
      </c>
      <c r="K1252" s="183"/>
      <c r="P1252" s="172"/>
      <c r="Q1252" s="172"/>
      <c r="R1252" s="172"/>
      <c r="S1252" s="172"/>
    </row>
    <row r="1253" spans="2:19" s="182" customFormat="1" x14ac:dyDescent="0.2">
      <c r="B1253" s="214">
        <v>8400</v>
      </c>
      <c r="C1253" s="197" t="s">
        <v>146</v>
      </c>
      <c r="D1253" s="189">
        <v>116</v>
      </c>
      <c r="E1253" s="189" t="s">
        <v>331</v>
      </c>
      <c r="F1253" s="196">
        <v>4213.3100000000004</v>
      </c>
      <c r="G1253" s="213">
        <v>0.77174011186361635</v>
      </c>
      <c r="H1253" s="194">
        <v>1247</v>
      </c>
      <c r="I1253" s="212">
        <v>13</v>
      </c>
      <c r="J1253" s="211" t="s">
        <v>145</v>
      </c>
      <c r="K1253" s="183"/>
      <c r="P1253" s="172"/>
      <c r="Q1253" s="172"/>
      <c r="R1253" s="172"/>
      <c r="S1253" s="172"/>
    </row>
    <row r="1254" spans="2:19" s="182" customFormat="1" x14ac:dyDescent="0.2">
      <c r="B1254" s="214">
        <v>8400</v>
      </c>
      <c r="C1254" s="197" t="s">
        <v>146</v>
      </c>
      <c r="D1254" s="189">
        <v>124</v>
      </c>
      <c r="E1254" s="189" t="s">
        <v>33</v>
      </c>
      <c r="F1254" s="196">
        <v>2751.2159999999976</v>
      </c>
      <c r="G1254" s="213">
        <v>0.77278977089909129</v>
      </c>
      <c r="H1254" s="194">
        <v>1248</v>
      </c>
      <c r="I1254" s="212">
        <v>13</v>
      </c>
      <c r="J1254" s="211" t="s">
        <v>145</v>
      </c>
      <c r="K1254" s="183"/>
      <c r="P1254" s="172"/>
      <c r="Q1254" s="172"/>
      <c r="R1254" s="172"/>
      <c r="S1254" s="172"/>
    </row>
    <row r="1255" spans="2:19" s="182" customFormat="1" x14ac:dyDescent="0.2">
      <c r="B1255" s="214">
        <v>8300</v>
      </c>
      <c r="C1255" s="197" t="s">
        <v>227</v>
      </c>
      <c r="D1255" s="189">
        <v>423</v>
      </c>
      <c r="E1255" s="189" t="s">
        <v>68</v>
      </c>
      <c r="F1255" s="196">
        <v>3939.9960000000005</v>
      </c>
      <c r="G1255" s="213">
        <v>0.77311919906614457</v>
      </c>
      <c r="H1255" s="194">
        <v>1249</v>
      </c>
      <c r="I1255" s="212">
        <v>13</v>
      </c>
      <c r="J1255" s="211" t="s">
        <v>226</v>
      </c>
      <c r="K1255" s="183"/>
      <c r="P1255" s="172"/>
      <c r="Q1255" s="172"/>
      <c r="R1255" s="172"/>
      <c r="S1255" s="172"/>
    </row>
    <row r="1256" spans="2:19" s="182" customFormat="1" x14ac:dyDescent="0.2">
      <c r="B1256" s="214">
        <v>8300</v>
      </c>
      <c r="C1256" s="197" t="s">
        <v>227</v>
      </c>
      <c r="D1256" s="189">
        <v>515</v>
      </c>
      <c r="E1256" s="189" t="s">
        <v>253</v>
      </c>
      <c r="F1256" s="196">
        <v>2372.8519999999999</v>
      </c>
      <c r="G1256" s="213">
        <v>0.77415794202408039</v>
      </c>
      <c r="H1256" s="194">
        <v>1250</v>
      </c>
      <c r="I1256" s="212">
        <v>13</v>
      </c>
      <c r="J1256" s="211" t="s">
        <v>226</v>
      </c>
      <c r="K1256" s="183"/>
      <c r="P1256" s="172"/>
      <c r="Q1256" s="172"/>
      <c r="R1256" s="172"/>
      <c r="S1256" s="172"/>
    </row>
    <row r="1257" spans="2:19" s="182" customFormat="1" x14ac:dyDescent="0.2">
      <c r="B1257" s="214">
        <v>8600</v>
      </c>
      <c r="C1257" s="197" t="s">
        <v>43</v>
      </c>
      <c r="D1257" s="189">
        <v>311</v>
      </c>
      <c r="E1257" s="189" t="s">
        <v>338</v>
      </c>
      <c r="F1257" s="196">
        <v>3039.4310000000005</v>
      </c>
      <c r="G1257" s="213">
        <v>0.77476090075314263</v>
      </c>
      <c r="H1257" s="194">
        <v>1251</v>
      </c>
      <c r="I1257" s="212">
        <v>13</v>
      </c>
      <c r="J1257" s="211" t="s">
        <v>41</v>
      </c>
      <c r="K1257" s="183"/>
      <c r="P1257" s="172"/>
      <c r="Q1257" s="172"/>
      <c r="R1257" s="172"/>
      <c r="S1257" s="172"/>
    </row>
    <row r="1258" spans="2:19" s="182" customFormat="1" x14ac:dyDescent="0.2">
      <c r="B1258" s="214">
        <v>9100</v>
      </c>
      <c r="C1258" s="197" t="s">
        <v>337</v>
      </c>
      <c r="D1258" s="189">
        <v>31</v>
      </c>
      <c r="E1258" s="189" t="s">
        <v>40</v>
      </c>
      <c r="F1258" s="196">
        <v>3947.7630000000004</v>
      </c>
      <c r="G1258" s="213">
        <v>0.7748793691548036</v>
      </c>
      <c r="H1258" s="194">
        <v>1252</v>
      </c>
      <c r="I1258" s="212">
        <v>13</v>
      </c>
      <c r="J1258" s="211" t="s">
        <v>336</v>
      </c>
      <c r="K1258" s="183"/>
      <c r="P1258" s="172"/>
      <c r="Q1258" s="172"/>
      <c r="R1258" s="172"/>
      <c r="S1258" s="172"/>
    </row>
    <row r="1259" spans="2:19" s="182" customFormat="1" x14ac:dyDescent="0.2">
      <c r="B1259" s="214">
        <v>7200</v>
      </c>
      <c r="C1259" s="197" t="s">
        <v>140</v>
      </c>
      <c r="D1259" s="189">
        <v>8</v>
      </c>
      <c r="E1259" s="189" t="s">
        <v>55</v>
      </c>
      <c r="F1259" s="196">
        <v>5312.2260000000006</v>
      </c>
      <c r="G1259" s="213">
        <v>0.77883109817690654</v>
      </c>
      <c r="H1259" s="194">
        <v>1253</v>
      </c>
      <c r="I1259" s="212">
        <v>13</v>
      </c>
      <c r="J1259" s="211" t="s">
        <v>138</v>
      </c>
      <c r="K1259" s="183"/>
      <c r="P1259" s="172"/>
      <c r="Q1259" s="172"/>
      <c r="R1259" s="172"/>
      <c r="S1259" s="172"/>
    </row>
    <row r="1260" spans="2:19" s="182" customFormat="1" x14ac:dyDescent="0.2">
      <c r="B1260" s="238">
        <v>7100</v>
      </c>
      <c r="C1260" s="237" t="s">
        <v>335</v>
      </c>
      <c r="D1260" s="189">
        <v>122</v>
      </c>
      <c r="E1260" s="236" t="s">
        <v>69</v>
      </c>
      <c r="F1260" s="235">
        <v>3991.1710000000003</v>
      </c>
      <c r="G1260" s="234">
        <v>0.77974106808534882</v>
      </c>
      <c r="H1260" s="233">
        <v>1254</v>
      </c>
      <c r="I1260" s="232">
        <v>13</v>
      </c>
      <c r="J1260" s="231" t="s">
        <v>334</v>
      </c>
      <c r="K1260" s="183"/>
      <c r="P1260" s="172"/>
      <c r="Q1260" s="172"/>
      <c r="R1260" s="172"/>
      <c r="S1260" s="172"/>
    </row>
    <row r="1261" spans="2:19" s="182" customFormat="1" x14ac:dyDescent="0.2">
      <c r="B1261" s="214">
        <v>5000</v>
      </c>
      <c r="C1261" s="197" t="s">
        <v>25</v>
      </c>
      <c r="D1261" s="189">
        <v>922</v>
      </c>
      <c r="E1261" s="189" t="s">
        <v>61</v>
      </c>
      <c r="F1261" s="196">
        <v>1940.6129999999996</v>
      </c>
      <c r="G1261" s="213">
        <v>0.78083868824947089</v>
      </c>
      <c r="H1261" s="194">
        <v>1255</v>
      </c>
      <c r="I1261" s="212">
        <v>13</v>
      </c>
      <c r="J1261" s="211" t="s">
        <v>23</v>
      </c>
      <c r="K1261" s="183"/>
      <c r="P1261" s="172"/>
      <c r="Q1261" s="172"/>
      <c r="R1261" s="172"/>
      <c r="S1261" s="172"/>
    </row>
    <row r="1262" spans="2:19" s="182" customFormat="1" x14ac:dyDescent="0.2">
      <c r="B1262" s="214">
        <v>7400</v>
      </c>
      <c r="C1262" s="197" t="s">
        <v>195</v>
      </c>
      <c r="D1262" s="189">
        <v>411</v>
      </c>
      <c r="E1262" s="189" t="s">
        <v>254</v>
      </c>
      <c r="F1262" s="196">
        <v>2538.5450000000001</v>
      </c>
      <c r="G1262" s="213">
        <v>0.78506691343011115</v>
      </c>
      <c r="H1262" s="194">
        <v>1256</v>
      </c>
      <c r="I1262" s="212">
        <v>13</v>
      </c>
      <c r="J1262" s="211" t="s">
        <v>194</v>
      </c>
      <c r="K1262" s="183"/>
      <c r="P1262" s="172"/>
      <c r="Q1262" s="172"/>
      <c r="R1262" s="172"/>
      <c r="S1262" s="172"/>
    </row>
    <row r="1263" spans="2:19" s="182" customFormat="1" x14ac:dyDescent="0.2">
      <c r="B1263" s="214">
        <v>1200</v>
      </c>
      <c r="C1263" s="197" t="s">
        <v>77</v>
      </c>
      <c r="D1263" s="189">
        <v>21</v>
      </c>
      <c r="E1263" s="189" t="s">
        <v>64</v>
      </c>
      <c r="F1263" s="196">
        <v>2653.2310000000007</v>
      </c>
      <c r="G1263" s="213">
        <v>0.78733298825806752</v>
      </c>
      <c r="H1263" s="194">
        <v>1257</v>
      </c>
      <c r="I1263" s="212">
        <v>13</v>
      </c>
      <c r="J1263" s="211" t="s">
        <v>75</v>
      </c>
      <c r="K1263" s="183"/>
      <c r="P1263" s="172"/>
      <c r="Q1263" s="172"/>
      <c r="R1263" s="172"/>
      <c r="S1263" s="172"/>
    </row>
    <row r="1264" spans="2:19" s="182" customFormat="1" x14ac:dyDescent="0.2">
      <c r="B1264" s="214">
        <v>2640</v>
      </c>
      <c r="C1264" s="197" t="s">
        <v>149</v>
      </c>
      <c r="D1264" s="189">
        <v>11</v>
      </c>
      <c r="E1264" s="189" t="s">
        <v>191</v>
      </c>
      <c r="F1264" s="196">
        <v>3316.5490000000004</v>
      </c>
      <c r="G1264" s="213">
        <v>0.7937056970142885</v>
      </c>
      <c r="H1264" s="194">
        <v>1258</v>
      </c>
      <c r="I1264" s="212">
        <v>13</v>
      </c>
      <c r="J1264" s="211" t="s">
        <v>148</v>
      </c>
      <c r="K1264" s="183"/>
      <c r="P1264" s="172"/>
      <c r="Q1264" s="172"/>
      <c r="R1264" s="172"/>
      <c r="S1264" s="172"/>
    </row>
    <row r="1265" spans="2:19" s="182" customFormat="1" x14ac:dyDescent="0.2">
      <c r="B1265" s="214">
        <v>5000</v>
      </c>
      <c r="C1265" s="197" t="s">
        <v>25</v>
      </c>
      <c r="D1265" s="189">
        <v>533</v>
      </c>
      <c r="E1265" s="189" t="s">
        <v>333</v>
      </c>
      <c r="F1265" s="196">
        <v>3980.3260000000014</v>
      </c>
      <c r="G1265" s="213">
        <v>0.79467335664785621</v>
      </c>
      <c r="H1265" s="194">
        <v>1259</v>
      </c>
      <c r="I1265" s="212">
        <v>13</v>
      </c>
      <c r="J1265" s="211" t="s">
        <v>23</v>
      </c>
      <c r="K1265" s="183"/>
      <c r="P1265" s="172"/>
      <c r="Q1265" s="172"/>
      <c r="R1265" s="172"/>
      <c r="S1265" s="172"/>
    </row>
    <row r="1266" spans="2:19" s="182" customFormat="1" x14ac:dyDescent="0.2">
      <c r="B1266" s="214">
        <v>8300</v>
      </c>
      <c r="C1266" s="197" t="s">
        <v>227</v>
      </c>
      <c r="D1266" s="189">
        <v>211</v>
      </c>
      <c r="E1266" s="189" t="s">
        <v>24</v>
      </c>
      <c r="F1266" s="196">
        <v>3884.6219999999985</v>
      </c>
      <c r="G1266" s="213">
        <v>0.80467835763098383</v>
      </c>
      <c r="H1266" s="194">
        <v>1260</v>
      </c>
      <c r="I1266" s="212">
        <v>13</v>
      </c>
      <c r="J1266" s="211" t="s">
        <v>226</v>
      </c>
      <c r="K1266" s="183"/>
      <c r="P1266" s="172"/>
      <c r="Q1266" s="172"/>
      <c r="R1266" s="172"/>
      <c r="S1266" s="172"/>
    </row>
    <row r="1267" spans="2:19" s="182" customFormat="1" x14ac:dyDescent="0.2">
      <c r="B1267" s="214">
        <v>8700</v>
      </c>
      <c r="C1267" s="197" t="s">
        <v>90</v>
      </c>
      <c r="D1267" s="189">
        <v>22</v>
      </c>
      <c r="E1267" s="189" t="s">
        <v>50</v>
      </c>
      <c r="F1267" s="196">
        <v>3056.2270000000017</v>
      </c>
      <c r="G1267" s="213">
        <v>0.80584217764241584</v>
      </c>
      <c r="H1267" s="194">
        <v>1261</v>
      </c>
      <c r="I1267" s="212">
        <v>13</v>
      </c>
      <c r="J1267" s="211" t="s">
        <v>88</v>
      </c>
      <c r="K1267" s="183"/>
      <c r="P1267" s="172"/>
      <c r="Q1267" s="172"/>
      <c r="R1267" s="172"/>
      <c r="S1267" s="172"/>
    </row>
    <row r="1268" spans="2:19" s="182" customFormat="1" x14ac:dyDescent="0.2">
      <c r="B1268" s="214">
        <v>2660</v>
      </c>
      <c r="C1268" s="197" t="s">
        <v>126</v>
      </c>
      <c r="D1268" s="189">
        <v>2</v>
      </c>
      <c r="E1268" s="189" t="s">
        <v>71</v>
      </c>
      <c r="F1268" s="196">
        <v>4532.67</v>
      </c>
      <c r="G1268" s="213">
        <v>0.80817527127987843</v>
      </c>
      <c r="H1268" s="194">
        <v>1262</v>
      </c>
      <c r="I1268" s="212">
        <v>13</v>
      </c>
      <c r="J1268" s="211" t="s">
        <v>125</v>
      </c>
      <c r="K1268" s="183"/>
      <c r="P1268" s="172"/>
      <c r="Q1268" s="172"/>
      <c r="R1268" s="172"/>
      <c r="S1268" s="172"/>
    </row>
    <row r="1269" spans="2:19" s="182" customFormat="1" x14ac:dyDescent="0.2">
      <c r="B1269" s="214">
        <v>8600</v>
      </c>
      <c r="C1269" s="197" t="s">
        <v>43</v>
      </c>
      <c r="D1269" s="189">
        <v>123</v>
      </c>
      <c r="E1269" s="189" t="s">
        <v>211</v>
      </c>
      <c r="F1269" s="196">
        <v>4409.7439999999997</v>
      </c>
      <c r="G1269" s="213">
        <v>0.80871679276109221</v>
      </c>
      <c r="H1269" s="194">
        <v>1263</v>
      </c>
      <c r="I1269" s="212">
        <v>13</v>
      </c>
      <c r="J1269" s="211" t="s">
        <v>41</v>
      </c>
      <c r="K1269" s="183"/>
      <c r="P1269" s="172"/>
      <c r="Q1269" s="172"/>
      <c r="R1269" s="172"/>
      <c r="S1269" s="172"/>
    </row>
    <row r="1270" spans="2:19" s="182" customFormat="1" x14ac:dyDescent="0.2">
      <c r="B1270" s="214">
        <v>7900</v>
      </c>
      <c r="C1270" s="197" t="s">
        <v>92</v>
      </c>
      <c r="D1270" s="189">
        <v>232</v>
      </c>
      <c r="E1270" s="189" t="s">
        <v>44</v>
      </c>
      <c r="F1270" s="196">
        <v>2985.1239999999989</v>
      </c>
      <c r="G1270" s="213">
        <v>0.80873427705784229</v>
      </c>
      <c r="H1270" s="194">
        <v>1264</v>
      </c>
      <c r="I1270" s="212">
        <v>13</v>
      </c>
      <c r="J1270" s="211" t="s">
        <v>91</v>
      </c>
      <c r="K1270" s="183"/>
      <c r="P1270" s="172"/>
      <c r="Q1270" s="172"/>
      <c r="R1270" s="172"/>
      <c r="S1270" s="172"/>
    </row>
    <row r="1271" spans="2:19" s="182" customFormat="1" x14ac:dyDescent="0.2">
      <c r="B1271" s="214">
        <v>9700</v>
      </c>
      <c r="C1271" s="197" t="s">
        <v>51</v>
      </c>
      <c r="D1271" s="189">
        <v>24</v>
      </c>
      <c r="E1271" s="189" t="s">
        <v>86</v>
      </c>
      <c r="F1271" s="196">
        <v>3228.561999999999</v>
      </c>
      <c r="G1271" s="213">
        <v>0.81047359391417451</v>
      </c>
      <c r="H1271" s="194">
        <v>1265</v>
      </c>
      <c r="I1271" s="212">
        <v>13</v>
      </c>
      <c r="J1271" s="211" t="s">
        <v>49</v>
      </c>
      <c r="K1271" s="183"/>
      <c r="P1271" s="172"/>
      <c r="Q1271" s="172"/>
      <c r="R1271" s="172"/>
      <c r="S1271" s="172"/>
    </row>
    <row r="1272" spans="2:19" s="182" customFormat="1" x14ac:dyDescent="0.2">
      <c r="B1272" s="214">
        <v>7900</v>
      </c>
      <c r="C1272" s="197" t="s">
        <v>92</v>
      </c>
      <c r="D1272" s="189">
        <v>222</v>
      </c>
      <c r="E1272" s="189" t="s">
        <v>324</v>
      </c>
      <c r="F1272" s="196">
        <v>3023.541999999999</v>
      </c>
      <c r="G1272" s="213">
        <v>0.81199522773030575</v>
      </c>
      <c r="H1272" s="194">
        <v>1266</v>
      </c>
      <c r="I1272" s="212">
        <v>13</v>
      </c>
      <c r="J1272" s="211" t="s">
        <v>91</v>
      </c>
      <c r="K1272" s="183"/>
      <c r="P1272" s="172"/>
      <c r="Q1272" s="172"/>
      <c r="R1272" s="172"/>
      <c r="S1272" s="172"/>
    </row>
    <row r="1273" spans="2:19" s="182" customFormat="1" x14ac:dyDescent="0.2">
      <c r="B1273" s="214">
        <v>1200</v>
      </c>
      <c r="C1273" s="197" t="s">
        <v>77</v>
      </c>
      <c r="D1273" s="189">
        <v>15</v>
      </c>
      <c r="E1273" s="189" t="s">
        <v>89</v>
      </c>
      <c r="F1273" s="196">
        <v>6262.6120000000028</v>
      </c>
      <c r="G1273" s="213">
        <v>0.81430101880289629</v>
      </c>
      <c r="H1273" s="194">
        <v>1267</v>
      </c>
      <c r="I1273" s="212">
        <v>13</v>
      </c>
      <c r="J1273" s="211" t="s">
        <v>75</v>
      </c>
      <c r="K1273" s="183"/>
      <c r="P1273" s="172"/>
      <c r="Q1273" s="172"/>
      <c r="R1273" s="172"/>
      <c r="S1273" s="172"/>
    </row>
    <row r="1274" spans="2:19" s="182" customFormat="1" x14ac:dyDescent="0.2">
      <c r="B1274" s="214">
        <v>5000</v>
      </c>
      <c r="C1274" s="197" t="s">
        <v>25</v>
      </c>
      <c r="D1274" s="189">
        <v>711</v>
      </c>
      <c r="E1274" s="189" t="s">
        <v>332</v>
      </c>
      <c r="F1274" s="196">
        <v>3607.913</v>
      </c>
      <c r="G1274" s="213">
        <v>0.81726635697530925</v>
      </c>
      <c r="H1274" s="194">
        <v>1268</v>
      </c>
      <c r="I1274" s="212">
        <v>13</v>
      </c>
      <c r="J1274" s="211" t="s">
        <v>23</v>
      </c>
      <c r="K1274" s="183"/>
      <c r="P1274" s="172"/>
      <c r="Q1274" s="172"/>
      <c r="R1274" s="172"/>
      <c r="S1274" s="172"/>
    </row>
    <row r="1275" spans="2:19" s="182" customFormat="1" x14ac:dyDescent="0.2">
      <c r="B1275" s="214">
        <v>5000</v>
      </c>
      <c r="C1275" s="197" t="s">
        <v>25</v>
      </c>
      <c r="D1275" s="189">
        <v>514</v>
      </c>
      <c r="E1275" s="189" t="s">
        <v>53</v>
      </c>
      <c r="F1275" s="196">
        <v>2830.6189999999997</v>
      </c>
      <c r="G1275" s="213">
        <v>0.81846080431216461</v>
      </c>
      <c r="H1275" s="194">
        <v>1269</v>
      </c>
      <c r="I1275" s="212">
        <v>13</v>
      </c>
      <c r="J1275" s="211" t="s">
        <v>23</v>
      </c>
      <c r="K1275" s="183"/>
      <c r="P1275" s="172"/>
      <c r="Q1275" s="172"/>
      <c r="R1275" s="172"/>
      <c r="S1275" s="172"/>
    </row>
    <row r="1276" spans="2:19" s="182" customFormat="1" x14ac:dyDescent="0.2">
      <c r="B1276" s="214">
        <v>8600</v>
      </c>
      <c r="C1276" s="197" t="s">
        <v>43</v>
      </c>
      <c r="D1276" s="189">
        <v>116</v>
      </c>
      <c r="E1276" s="189" t="s">
        <v>331</v>
      </c>
      <c r="F1276" s="196">
        <v>3485.6839999999988</v>
      </c>
      <c r="G1276" s="213">
        <v>0.81860066823134103</v>
      </c>
      <c r="H1276" s="194">
        <v>1270</v>
      </c>
      <c r="I1276" s="212">
        <v>13</v>
      </c>
      <c r="J1276" s="211" t="s">
        <v>41</v>
      </c>
      <c r="K1276" s="183"/>
      <c r="P1276" s="172"/>
      <c r="Q1276" s="172"/>
      <c r="R1276" s="172"/>
      <c r="S1276" s="172"/>
    </row>
    <row r="1277" spans="2:19" s="182" customFormat="1" x14ac:dyDescent="0.2">
      <c r="B1277" s="214">
        <v>168</v>
      </c>
      <c r="C1277" s="197" t="s">
        <v>302</v>
      </c>
      <c r="D1277" s="189">
        <v>3</v>
      </c>
      <c r="E1277" s="189" t="s">
        <v>87</v>
      </c>
      <c r="F1277" s="196">
        <v>6207.907000000002</v>
      </c>
      <c r="G1277" s="213">
        <v>0.82056841650552548</v>
      </c>
      <c r="H1277" s="194">
        <v>1271</v>
      </c>
      <c r="I1277" s="212">
        <v>13</v>
      </c>
      <c r="J1277" s="211" t="s">
        <v>301</v>
      </c>
      <c r="K1277" s="183"/>
      <c r="P1277" s="172"/>
      <c r="Q1277" s="172"/>
      <c r="R1277" s="172"/>
      <c r="S1277" s="172"/>
    </row>
    <row r="1278" spans="2:19" s="182" customFormat="1" x14ac:dyDescent="0.2">
      <c r="B1278" s="214">
        <v>5000</v>
      </c>
      <c r="C1278" s="197" t="s">
        <v>25</v>
      </c>
      <c r="D1278" s="189">
        <v>343</v>
      </c>
      <c r="E1278" s="189" t="s">
        <v>330</v>
      </c>
      <c r="F1278" s="196">
        <v>2021.2320000000004</v>
      </c>
      <c r="G1278" s="213">
        <v>0.82100929996009508</v>
      </c>
      <c r="H1278" s="194">
        <v>1272</v>
      </c>
      <c r="I1278" s="212">
        <v>13</v>
      </c>
      <c r="J1278" s="211" t="s">
        <v>23</v>
      </c>
      <c r="K1278" s="183"/>
      <c r="P1278" s="172"/>
      <c r="Q1278" s="172"/>
      <c r="R1278" s="172"/>
      <c r="S1278" s="172"/>
    </row>
    <row r="1279" spans="2:19" s="182" customFormat="1" x14ac:dyDescent="0.2">
      <c r="B1279" s="214">
        <v>7800</v>
      </c>
      <c r="C1279" s="197" t="s">
        <v>275</v>
      </c>
      <c r="D1279" s="189">
        <v>5</v>
      </c>
      <c r="E1279" s="189" t="s">
        <v>99</v>
      </c>
      <c r="F1279" s="196">
        <v>2780.5860000000016</v>
      </c>
      <c r="G1279" s="213">
        <v>0.82186498525313512</v>
      </c>
      <c r="H1279" s="194">
        <v>1273</v>
      </c>
      <c r="I1279" s="212">
        <v>13</v>
      </c>
      <c r="J1279" s="211" t="s">
        <v>273</v>
      </c>
      <c r="K1279" s="183"/>
      <c r="P1279" s="172"/>
      <c r="Q1279" s="172"/>
      <c r="R1279" s="172"/>
      <c r="S1279" s="172"/>
    </row>
    <row r="1280" spans="2:19" s="182" customFormat="1" x14ac:dyDescent="0.2">
      <c r="B1280" s="214">
        <v>9500</v>
      </c>
      <c r="C1280" s="197" t="s">
        <v>169</v>
      </c>
      <c r="D1280" s="189">
        <v>9</v>
      </c>
      <c r="E1280" s="189" t="s">
        <v>329</v>
      </c>
      <c r="F1280" s="196">
        <v>4434.0690000000013</v>
      </c>
      <c r="G1280" s="213">
        <v>0.82354993492103157</v>
      </c>
      <c r="H1280" s="194">
        <v>1274</v>
      </c>
      <c r="I1280" s="212">
        <v>13</v>
      </c>
      <c r="J1280" s="211" t="s">
        <v>167</v>
      </c>
      <c r="K1280" s="183"/>
      <c r="P1280" s="172"/>
      <c r="Q1280" s="172"/>
      <c r="R1280" s="172"/>
      <c r="S1280" s="172"/>
    </row>
    <row r="1281" spans="2:19" s="182" customFormat="1" x14ac:dyDescent="0.2">
      <c r="B1281" s="238">
        <v>70</v>
      </c>
      <c r="C1281" s="237" t="s">
        <v>308</v>
      </c>
      <c r="D1281" s="189">
        <v>434</v>
      </c>
      <c r="E1281" s="236" t="s">
        <v>328</v>
      </c>
      <c r="F1281" s="235">
        <v>2487.7029999999995</v>
      </c>
      <c r="G1281" s="234">
        <v>0.82490886546768105</v>
      </c>
      <c r="H1281" s="233">
        <v>1275</v>
      </c>
      <c r="I1281" s="232">
        <v>13</v>
      </c>
      <c r="J1281" s="231" t="s">
        <v>307</v>
      </c>
      <c r="K1281" s="183"/>
      <c r="P1281" s="172"/>
      <c r="Q1281" s="172"/>
      <c r="R1281" s="172"/>
      <c r="S1281" s="172"/>
    </row>
    <row r="1282" spans="2:19" s="182" customFormat="1" x14ac:dyDescent="0.2">
      <c r="B1282" s="214">
        <v>6600</v>
      </c>
      <c r="C1282" s="197" t="s">
        <v>298</v>
      </c>
      <c r="D1282" s="189">
        <v>335</v>
      </c>
      <c r="E1282" s="189" t="s">
        <v>327</v>
      </c>
      <c r="F1282" s="196">
        <v>4437.7909999999993</v>
      </c>
      <c r="G1282" s="213">
        <v>0.82818476275432273</v>
      </c>
      <c r="H1282" s="194">
        <v>1276</v>
      </c>
      <c r="I1282" s="212">
        <v>13</v>
      </c>
      <c r="J1282" s="211" t="s">
        <v>296</v>
      </c>
      <c r="K1282" s="183"/>
      <c r="P1282" s="172"/>
      <c r="Q1282" s="172"/>
      <c r="R1282" s="172"/>
      <c r="S1282" s="172"/>
    </row>
    <row r="1283" spans="2:19" s="182" customFormat="1" x14ac:dyDescent="0.2">
      <c r="B1283" s="214">
        <v>8200</v>
      </c>
      <c r="C1283" s="197" t="s">
        <v>287</v>
      </c>
      <c r="D1283" s="189">
        <v>11</v>
      </c>
      <c r="E1283" s="189" t="s">
        <v>191</v>
      </c>
      <c r="F1283" s="196">
        <v>4651.070999999999</v>
      </c>
      <c r="G1283" s="213">
        <v>0.82945506592188245</v>
      </c>
      <c r="H1283" s="194">
        <v>1277</v>
      </c>
      <c r="I1283" s="212">
        <v>13</v>
      </c>
      <c r="J1283" s="211" t="s">
        <v>286</v>
      </c>
      <c r="K1283" s="183"/>
      <c r="P1283" s="172"/>
      <c r="Q1283" s="172"/>
      <c r="R1283" s="172"/>
      <c r="S1283" s="172"/>
    </row>
    <row r="1284" spans="2:19" s="182" customFormat="1" x14ac:dyDescent="0.2">
      <c r="B1284" s="214">
        <v>2620</v>
      </c>
      <c r="C1284" s="197" t="s">
        <v>56</v>
      </c>
      <c r="D1284" s="189">
        <v>6</v>
      </c>
      <c r="E1284" s="189" t="s">
        <v>139</v>
      </c>
      <c r="F1284" s="196">
        <v>4915.6259999999984</v>
      </c>
      <c r="G1284" s="213">
        <v>0.83162496154454113</v>
      </c>
      <c r="H1284" s="194">
        <v>1278</v>
      </c>
      <c r="I1284" s="212">
        <v>13</v>
      </c>
      <c r="J1284" s="211" t="s">
        <v>54</v>
      </c>
      <c r="K1284" s="183"/>
      <c r="P1284" s="172"/>
      <c r="Q1284" s="172"/>
      <c r="R1284" s="172"/>
      <c r="S1284" s="172"/>
    </row>
    <row r="1285" spans="2:19" s="182" customFormat="1" x14ac:dyDescent="0.2">
      <c r="B1285" s="214">
        <v>6900</v>
      </c>
      <c r="C1285" s="197" t="s">
        <v>175</v>
      </c>
      <c r="D1285" s="189">
        <v>56</v>
      </c>
      <c r="E1285" s="189" t="s">
        <v>311</v>
      </c>
      <c r="F1285" s="196">
        <v>2704.3779999999997</v>
      </c>
      <c r="G1285" s="213">
        <v>0.83350653791270446</v>
      </c>
      <c r="H1285" s="194">
        <v>1279</v>
      </c>
      <c r="I1285" s="212">
        <v>13</v>
      </c>
      <c r="J1285" s="211" t="s">
        <v>174</v>
      </c>
      <c r="K1285" s="183"/>
      <c r="P1285" s="172"/>
      <c r="Q1285" s="172"/>
      <c r="R1285" s="172"/>
      <c r="S1285" s="172"/>
    </row>
    <row r="1286" spans="2:19" s="182" customFormat="1" x14ac:dyDescent="0.2">
      <c r="B1286" s="214">
        <v>1200</v>
      </c>
      <c r="C1286" s="197" t="s">
        <v>77</v>
      </c>
      <c r="D1286" s="189">
        <v>12</v>
      </c>
      <c r="E1286" s="189" t="s">
        <v>121</v>
      </c>
      <c r="F1286" s="196">
        <v>4312.29</v>
      </c>
      <c r="G1286" s="213">
        <v>0.8378245211465517</v>
      </c>
      <c r="H1286" s="194">
        <v>1280</v>
      </c>
      <c r="I1286" s="212">
        <v>13</v>
      </c>
      <c r="J1286" s="211" t="s">
        <v>75</v>
      </c>
      <c r="K1286" s="183"/>
      <c r="P1286" s="172"/>
      <c r="Q1286" s="172"/>
      <c r="R1286" s="172"/>
      <c r="S1286" s="172"/>
    </row>
    <row r="1287" spans="2:19" s="182" customFormat="1" x14ac:dyDescent="0.2">
      <c r="B1287" s="214">
        <v>9400</v>
      </c>
      <c r="C1287" s="197" t="s">
        <v>113</v>
      </c>
      <c r="D1287" s="189">
        <v>6</v>
      </c>
      <c r="E1287" s="189" t="s">
        <v>139</v>
      </c>
      <c r="F1287" s="196">
        <v>3345.0229999999997</v>
      </c>
      <c r="G1287" s="213">
        <v>0.84361551193415241</v>
      </c>
      <c r="H1287" s="194">
        <v>1281</v>
      </c>
      <c r="I1287" s="212">
        <v>13</v>
      </c>
      <c r="J1287" s="211" t="s">
        <v>112</v>
      </c>
      <c r="K1287" s="183"/>
      <c r="P1287" s="172"/>
      <c r="Q1287" s="172"/>
      <c r="R1287" s="172"/>
      <c r="S1287" s="172"/>
    </row>
    <row r="1288" spans="2:19" s="182" customFormat="1" x14ac:dyDescent="0.2">
      <c r="B1288" s="222">
        <v>5000</v>
      </c>
      <c r="C1288" s="221" t="s">
        <v>25</v>
      </c>
      <c r="D1288" s="220">
        <v>342</v>
      </c>
      <c r="E1288" s="220" t="s">
        <v>326</v>
      </c>
      <c r="F1288" s="219">
        <v>2050.0269999999996</v>
      </c>
      <c r="G1288" s="218">
        <v>0.84684368754578754</v>
      </c>
      <c r="H1288" s="217">
        <v>1282</v>
      </c>
      <c r="I1288" s="216">
        <v>13</v>
      </c>
      <c r="J1288" s="215" t="s">
        <v>23</v>
      </c>
      <c r="K1288" s="183"/>
      <c r="P1288" s="172"/>
      <c r="Q1288" s="172"/>
      <c r="R1288" s="172"/>
      <c r="S1288" s="172"/>
    </row>
    <row r="1289" spans="2:19" s="182" customFormat="1" x14ac:dyDescent="0.2">
      <c r="B1289" s="214">
        <v>4000</v>
      </c>
      <c r="C1289" s="197" t="s">
        <v>22</v>
      </c>
      <c r="D1289" s="189">
        <v>528</v>
      </c>
      <c r="E1289" s="189" t="s">
        <v>325</v>
      </c>
      <c r="F1289" s="196">
        <v>3762.8339999999998</v>
      </c>
      <c r="G1289" s="213">
        <v>0.85507901699969324</v>
      </c>
      <c r="H1289" s="194">
        <v>1283</v>
      </c>
      <c r="I1289" s="212">
        <v>14</v>
      </c>
      <c r="J1289" s="211" t="s">
        <v>20</v>
      </c>
      <c r="K1289" s="183"/>
      <c r="P1289" s="172"/>
      <c r="Q1289" s="172"/>
      <c r="R1289" s="172"/>
      <c r="S1289" s="172"/>
    </row>
    <row r="1290" spans="2:19" s="182" customFormat="1" x14ac:dyDescent="0.2">
      <c r="B1290" s="214">
        <v>6900</v>
      </c>
      <c r="C1290" s="197" t="s">
        <v>175</v>
      </c>
      <c r="D1290" s="189">
        <v>36</v>
      </c>
      <c r="E1290" s="189" t="s">
        <v>198</v>
      </c>
      <c r="F1290" s="196">
        <v>3253.4350000000004</v>
      </c>
      <c r="G1290" s="213">
        <v>0.8550915503591684</v>
      </c>
      <c r="H1290" s="194">
        <v>1284</v>
      </c>
      <c r="I1290" s="212">
        <v>14</v>
      </c>
      <c r="J1290" s="211" t="s">
        <v>174</v>
      </c>
      <c r="K1290" s="183"/>
      <c r="P1290" s="172"/>
      <c r="Q1290" s="172"/>
      <c r="R1290" s="172"/>
      <c r="S1290" s="172"/>
    </row>
    <row r="1291" spans="2:19" s="182" customFormat="1" x14ac:dyDescent="0.2">
      <c r="B1291" s="214">
        <v>8600</v>
      </c>
      <c r="C1291" s="197" t="s">
        <v>43</v>
      </c>
      <c r="D1291" s="189">
        <v>222</v>
      </c>
      <c r="E1291" s="189" t="s">
        <v>324</v>
      </c>
      <c r="F1291" s="196">
        <v>5017.9460000000008</v>
      </c>
      <c r="G1291" s="213">
        <v>0.85807249579625788</v>
      </c>
      <c r="H1291" s="194">
        <v>1285</v>
      </c>
      <c r="I1291" s="212">
        <v>14</v>
      </c>
      <c r="J1291" s="211" t="s">
        <v>41</v>
      </c>
      <c r="K1291" s="183"/>
      <c r="P1291" s="172"/>
      <c r="Q1291" s="172"/>
      <c r="R1291" s="172"/>
      <c r="S1291" s="172"/>
    </row>
    <row r="1292" spans="2:19" s="182" customFormat="1" x14ac:dyDescent="0.2">
      <c r="B1292" s="214">
        <v>8600</v>
      </c>
      <c r="C1292" s="197" t="s">
        <v>43</v>
      </c>
      <c r="D1292" s="189">
        <v>133</v>
      </c>
      <c r="E1292" s="189" t="s">
        <v>207</v>
      </c>
      <c r="F1292" s="196">
        <v>5719.2530000000006</v>
      </c>
      <c r="G1292" s="213">
        <v>0.85980408135318098</v>
      </c>
      <c r="H1292" s="194">
        <v>1286</v>
      </c>
      <c r="I1292" s="212">
        <v>14</v>
      </c>
      <c r="J1292" s="211" t="s">
        <v>41</v>
      </c>
      <c r="K1292" s="183"/>
      <c r="P1292" s="172"/>
      <c r="Q1292" s="172"/>
      <c r="R1292" s="172"/>
      <c r="S1292" s="172"/>
    </row>
    <row r="1293" spans="2:19" s="182" customFormat="1" x14ac:dyDescent="0.2">
      <c r="B1293" s="214">
        <v>6800</v>
      </c>
      <c r="C1293" s="197" t="s">
        <v>323</v>
      </c>
      <c r="D1293" s="189">
        <v>11</v>
      </c>
      <c r="E1293" s="189" t="s">
        <v>191</v>
      </c>
      <c r="F1293" s="196">
        <v>5352.4319999999989</v>
      </c>
      <c r="G1293" s="213">
        <v>0.86175574106300568</v>
      </c>
      <c r="H1293" s="194">
        <v>1287</v>
      </c>
      <c r="I1293" s="212">
        <v>14</v>
      </c>
      <c r="J1293" s="211" t="s">
        <v>322</v>
      </c>
      <c r="K1293" s="183"/>
      <c r="P1293" s="172"/>
      <c r="Q1293" s="172"/>
      <c r="R1293" s="172"/>
      <c r="S1293" s="172"/>
    </row>
    <row r="1294" spans="2:19" s="182" customFormat="1" x14ac:dyDescent="0.2">
      <c r="B1294" s="214">
        <v>195</v>
      </c>
      <c r="C1294" s="197" t="s">
        <v>186</v>
      </c>
      <c r="D1294" s="189">
        <v>1</v>
      </c>
      <c r="E1294" s="189" t="s">
        <v>18</v>
      </c>
      <c r="F1294" s="196">
        <v>5664.086000000003</v>
      </c>
      <c r="G1294" s="213">
        <v>0.8627213119045094</v>
      </c>
      <c r="H1294" s="194">
        <v>1288</v>
      </c>
      <c r="I1294" s="212">
        <v>14</v>
      </c>
      <c r="J1294" s="211" t="s">
        <v>185</v>
      </c>
      <c r="K1294" s="183"/>
      <c r="P1294" s="172"/>
      <c r="Q1294" s="172"/>
      <c r="R1294" s="172"/>
      <c r="S1294" s="172"/>
    </row>
    <row r="1295" spans="2:19" s="182" customFormat="1" x14ac:dyDescent="0.2">
      <c r="B1295" s="214">
        <v>1200</v>
      </c>
      <c r="C1295" s="197" t="s">
        <v>77</v>
      </c>
      <c r="D1295" s="189">
        <v>17</v>
      </c>
      <c r="E1295" s="189" t="s">
        <v>290</v>
      </c>
      <c r="F1295" s="196">
        <v>4019.5350000000003</v>
      </c>
      <c r="G1295" s="213">
        <v>0.86864330450473326</v>
      </c>
      <c r="H1295" s="194">
        <v>1289</v>
      </c>
      <c r="I1295" s="212">
        <v>14</v>
      </c>
      <c r="J1295" s="211" t="s">
        <v>75</v>
      </c>
      <c r="K1295" s="183"/>
      <c r="P1295" s="172"/>
      <c r="Q1295" s="172"/>
      <c r="R1295" s="172"/>
      <c r="S1295" s="172"/>
    </row>
    <row r="1296" spans="2:19" s="182" customFormat="1" x14ac:dyDescent="0.2">
      <c r="B1296" s="214">
        <v>5000</v>
      </c>
      <c r="C1296" s="197" t="s">
        <v>25</v>
      </c>
      <c r="D1296" s="189">
        <v>344</v>
      </c>
      <c r="E1296" s="189" t="s">
        <v>321</v>
      </c>
      <c r="F1296" s="196">
        <v>2101.6429999999996</v>
      </c>
      <c r="G1296" s="213">
        <v>0.87591315385890989</v>
      </c>
      <c r="H1296" s="194">
        <v>1290</v>
      </c>
      <c r="I1296" s="212">
        <v>14</v>
      </c>
      <c r="J1296" s="211" t="s">
        <v>23</v>
      </c>
      <c r="K1296" s="183"/>
      <c r="P1296" s="172"/>
      <c r="Q1296" s="172"/>
      <c r="R1296" s="172"/>
      <c r="S1296" s="172"/>
    </row>
    <row r="1297" spans="2:19" s="182" customFormat="1" x14ac:dyDescent="0.2">
      <c r="B1297" s="214">
        <v>8400</v>
      </c>
      <c r="C1297" s="197" t="s">
        <v>146</v>
      </c>
      <c r="D1297" s="189">
        <v>413</v>
      </c>
      <c r="E1297" s="189" t="s">
        <v>147</v>
      </c>
      <c r="F1297" s="196">
        <v>4809.9309999999969</v>
      </c>
      <c r="G1297" s="213">
        <v>0.87703329858356527</v>
      </c>
      <c r="H1297" s="194">
        <v>1291</v>
      </c>
      <c r="I1297" s="212">
        <v>14</v>
      </c>
      <c r="J1297" s="211" t="s">
        <v>145</v>
      </c>
      <c r="K1297" s="183"/>
      <c r="P1297" s="172"/>
      <c r="Q1297" s="172"/>
      <c r="R1297" s="172"/>
      <c r="S1297" s="172"/>
    </row>
    <row r="1298" spans="2:19" s="182" customFormat="1" x14ac:dyDescent="0.2">
      <c r="B1298" s="214">
        <v>3000</v>
      </c>
      <c r="C1298" s="197" t="s">
        <v>39</v>
      </c>
      <c r="D1298" s="189">
        <v>1144</v>
      </c>
      <c r="E1298" s="189" t="s">
        <v>320</v>
      </c>
      <c r="F1298" s="196">
        <v>4132.4029999999993</v>
      </c>
      <c r="G1298" s="213">
        <v>0.87757665404388485</v>
      </c>
      <c r="H1298" s="194">
        <v>1292</v>
      </c>
      <c r="I1298" s="212">
        <v>14</v>
      </c>
      <c r="J1298" s="211" t="s">
        <v>37</v>
      </c>
      <c r="K1298" s="183"/>
      <c r="P1298" s="172"/>
      <c r="Q1298" s="172"/>
      <c r="R1298" s="172"/>
      <c r="S1298" s="172"/>
    </row>
    <row r="1299" spans="2:19" s="182" customFormat="1" x14ac:dyDescent="0.2">
      <c r="B1299" s="214">
        <v>7900</v>
      </c>
      <c r="C1299" s="197" t="s">
        <v>92</v>
      </c>
      <c r="D1299" s="189">
        <v>231</v>
      </c>
      <c r="E1299" s="189" t="s">
        <v>57</v>
      </c>
      <c r="F1299" s="196">
        <v>5748.0769999999993</v>
      </c>
      <c r="G1299" s="213">
        <v>0.87774734241640273</v>
      </c>
      <c r="H1299" s="194">
        <v>1293</v>
      </c>
      <c r="I1299" s="212">
        <v>14</v>
      </c>
      <c r="J1299" s="211" t="s">
        <v>91</v>
      </c>
      <c r="K1299" s="183"/>
      <c r="P1299" s="172"/>
      <c r="Q1299" s="172"/>
      <c r="R1299" s="172"/>
      <c r="S1299" s="172"/>
    </row>
    <row r="1300" spans="2:19" s="182" customFormat="1" x14ac:dyDescent="0.2">
      <c r="B1300" s="214">
        <v>8400</v>
      </c>
      <c r="C1300" s="197" t="s">
        <v>146</v>
      </c>
      <c r="D1300" s="189">
        <v>115</v>
      </c>
      <c r="E1300" s="189" t="s">
        <v>32</v>
      </c>
      <c r="F1300" s="196">
        <v>3331.999000000003</v>
      </c>
      <c r="G1300" s="213">
        <v>0.88025124495870644</v>
      </c>
      <c r="H1300" s="194">
        <v>1294</v>
      </c>
      <c r="I1300" s="212">
        <v>14</v>
      </c>
      <c r="J1300" s="211" t="s">
        <v>145</v>
      </c>
      <c r="K1300" s="183"/>
      <c r="P1300" s="172"/>
      <c r="Q1300" s="172"/>
      <c r="R1300" s="172"/>
      <c r="S1300" s="172"/>
    </row>
    <row r="1301" spans="2:19" s="182" customFormat="1" x14ac:dyDescent="0.2">
      <c r="B1301" s="214">
        <v>4000</v>
      </c>
      <c r="C1301" s="197" t="s">
        <v>22</v>
      </c>
      <c r="D1301" s="189">
        <v>811</v>
      </c>
      <c r="E1301" s="189" t="s">
        <v>319</v>
      </c>
      <c r="F1301" s="196">
        <v>3078.6560000000004</v>
      </c>
      <c r="G1301" s="213">
        <v>0.88334735703354061</v>
      </c>
      <c r="H1301" s="194">
        <v>1295</v>
      </c>
      <c r="I1301" s="212">
        <v>14</v>
      </c>
      <c r="J1301" s="211" t="s">
        <v>20</v>
      </c>
      <c r="K1301" s="183"/>
      <c r="P1301" s="172"/>
      <c r="Q1301" s="172"/>
      <c r="R1301" s="172"/>
      <c r="S1301" s="172"/>
    </row>
    <row r="1302" spans="2:19" s="182" customFormat="1" x14ac:dyDescent="0.2">
      <c r="B1302" s="214">
        <v>6900</v>
      </c>
      <c r="C1302" s="197" t="s">
        <v>175</v>
      </c>
      <c r="D1302" s="189">
        <v>52</v>
      </c>
      <c r="E1302" s="189" t="s">
        <v>65</v>
      </c>
      <c r="F1302" s="196">
        <v>3241.5060000000008</v>
      </c>
      <c r="G1302" s="213">
        <v>0.8851699496246509</v>
      </c>
      <c r="H1302" s="194">
        <v>1296</v>
      </c>
      <c r="I1302" s="212">
        <v>14</v>
      </c>
      <c r="J1302" s="211" t="s">
        <v>174</v>
      </c>
      <c r="K1302" s="183"/>
      <c r="P1302" s="172"/>
      <c r="Q1302" s="172"/>
      <c r="R1302" s="172"/>
      <c r="S1302" s="172"/>
    </row>
    <row r="1303" spans="2:19" s="182" customFormat="1" x14ac:dyDescent="0.2">
      <c r="B1303" s="238">
        <v>3650</v>
      </c>
      <c r="C1303" s="239" t="s">
        <v>318</v>
      </c>
      <c r="D1303" s="189">
        <v>1</v>
      </c>
      <c r="E1303" s="236" t="s">
        <v>18</v>
      </c>
      <c r="F1303" s="235">
        <v>6628.4180000000015</v>
      </c>
      <c r="G1303" s="234">
        <v>0.88651360105679822</v>
      </c>
      <c r="H1303" s="233">
        <v>1297</v>
      </c>
      <c r="I1303" s="232">
        <v>14</v>
      </c>
      <c r="J1303" s="231" t="s">
        <v>317</v>
      </c>
      <c r="K1303" s="183"/>
      <c r="P1303" s="172"/>
      <c r="Q1303" s="172"/>
      <c r="R1303" s="172"/>
      <c r="S1303" s="172"/>
    </row>
    <row r="1304" spans="2:19" s="182" customFormat="1" x14ac:dyDescent="0.2">
      <c r="B1304" s="214">
        <v>8300</v>
      </c>
      <c r="C1304" s="197" t="s">
        <v>227</v>
      </c>
      <c r="D1304" s="189">
        <v>524</v>
      </c>
      <c r="E1304" s="189" t="s">
        <v>316</v>
      </c>
      <c r="F1304" s="196">
        <v>3370.8980000000006</v>
      </c>
      <c r="G1304" s="213">
        <v>0.89284394949129597</v>
      </c>
      <c r="H1304" s="194">
        <v>1298</v>
      </c>
      <c r="I1304" s="212">
        <v>14</v>
      </c>
      <c r="J1304" s="211" t="s">
        <v>226</v>
      </c>
      <c r="K1304" s="183"/>
      <c r="P1304" s="172"/>
      <c r="Q1304" s="172"/>
      <c r="R1304" s="172"/>
      <c r="S1304" s="172"/>
    </row>
    <row r="1305" spans="2:19" s="182" customFormat="1" x14ac:dyDescent="0.2">
      <c r="B1305" s="238">
        <v>9000</v>
      </c>
      <c r="C1305" s="237" t="s">
        <v>155</v>
      </c>
      <c r="D1305" s="189">
        <v>643</v>
      </c>
      <c r="E1305" s="236" t="s">
        <v>315</v>
      </c>
      <c r="F1305" s="235">
        <v>5013.6249999999991</v>
      </c>
      <c r="G1305" s="234">
        <v>0.8931581164966268</v>
      </c>
      <c r="H1305" s="233">
        <v>1299</v>
      </c>
      <c r="I1305" s="232">
        <v>14</v>
      </c>
      <c r="J1305" s="231" t="s">
        <v>153</v>
      </c>
      <c r="K1305" s="183"/>
      <c r="P1305" s="172"/>
      <c r="Q1305" s="172"/>
      <c r="R1305" s="172"/>
      <c r="S1305" s="172"/>
    </row>
    <row r="1306" spans="2:19" s="182" customFormat="1" x14ac:dyDescent="0.2">
      <c r="B1306" s="214">
        <v>2500</v>
      </c>
      <c r="C1306" s="197" t="s">
        <v>314</v>
      </c>
      <c r="D1306" s="189">
        <v>7</v>
      </c>
      <c r="E1306" s="189" t="s">
        <v>156</v>
      </c>
      <c r="F1306" s="196">
        <v>6033.295000000001</v>
      </c>
      <c r="G1306" s="213">
        <v>0.89506356521244868</v>
      </c>
      <c r="H1306" s="194">
        <v>1300</v>
      </c>
      <c r="I1306" s="212">
        <v>14</v>
      </c>
      <c r="J1306" s="211" t="s">
        <v>313</v>
      </c>
      <c r="K1306" s="183"/>
      <c r="P1306" s="172"/>
      <c r="Q1306" s="172"/>
      <c r="R1306" s="172"/>
      <c r="S1306" s="172"/>
    </row>
    <row r="1307" spans="2:19" s="182" customFormat="1" x14ac:dyDescent="0.2">
      <c r="B1307" s="214">
        <v>8400</v>
      </c>
      <c r="C1307" s="197" t="s">
        <v>146</v>
      </c>
      <c r="D1307" s="189">
        <v>421</v>
      </c>
      <c r="E1307" s="189" t="s">
        <v>312</v>
      </c>
      <c r="F1307" s="196">
        <v>4247.9729999999972</v>
      </c>
      <c r="G1307" s="213">
        <v>0.8961768728880446</v>
      </c>
      <c r="H1307" s="194">
        <v>1301</v>
      </c>
      <c r="I1307" s="212">
        <v>14</v>
      </c>
      <c r="J1307" s="211" t="s">
        <v>145</v>
      </c>
      <c r="K1307" s="183"/>
      <c r="P1307" s="172"/>
      <c r="Q1307" s="172"/>
      <c r="R1307" s="172"/>
      <c r="S1307" s="172"/>
    </row>
    <row r="1308" spans="2:19" s="182" customFormat="1" x14ac:dyDescent="0.2">
      <c r="B1308" s="214">
        <v>6400</v>
      </c>
      <c r="C1308" s="197" t="s">
        <v>60</v>
      </c>
      <c r="D1308" s="189">
        <v>41</v>
      </c>
      <c r="E1308" s="189" t="s">
        <v>47</v>
      </c>
      <c r="F1308" s="196">
        <v>2724.4409999999989</v>
      </c>
      <c r="G1308" s="213">
        <v>0.89707259121751448</v>
      </c>
      <c r="H1308" s="194">
        <v>1302</v>
      </c>
      <c r="I1308" s="212">
        <v>14</v>
      </c>
      <c r="J1308" s="211" t="s">
        <v>58</v>
      </c>
      <c r="K1308" s="183"/>
      <c r="P1308" s="172"/>
      <c r="Q1308" s="172"/>
      <c r="R1308" s="172"/>
      <c r="S1308" s="172"/>
    </row>
    <row r="1309" spans="2:19" s="182" customFormat="1" x14ac:dyDescent="0.2">
      <c r="B1309" s="214">
        <v>6400</v>
      </c>
      <c r="C1309" s="197" t="s">
        <v>60</v>
      </c>
      <c r="D1309" s="189">
        <v>56</v>
      </c>
      <c r="E1309" s="189" t="s">
        <v>311</v>
      </c>
      <c r="F1309" s="196">
        <v>3695.2170000000001</v>
      </c>
      <c r="G1309" s="213">
        <v>0.89751808642661068</v>
      </c>
      <c r="H1309" s="194">
        <v>1303</v>
      </c>
      <c r="I1309" s="212">
        <v>14</v>
      </c>
      <c r="J1309" s="211" t="s">
        <v>58</v>
      </c>
      <c r="K1309" s="183"/>
      <c r="P1309" s="172"/>
      <c r="Q1309" s="172"/>
      <c r="R1309" s="172"/>
      <c r="S1309" s="172"/>
    </row>
    <row r="1310" spans="2:19" s="182" customFormat="1" x14ac:dyDescent="0.2">
      <c r="B1310" s="214">
        <v>6900</v>
      </c>
      <c r="C1310" s="197" t="s">
        <v>175</v>
      </c>
      <c r="D1310" s="189">
        <v>53</v>
      </c>
      <c r="E1310" s="189" t="s">
        <v>310</v>
      </c>
      <c r="F1310" s="196">
        <v>3608.7220000000007</v>
      </c>
      <c r="G1310" s="213">
        <v>0.89781576923293283</v>
      </c>
      <c r="H1310" s="194">
        <v>1304</v>
      </c>
      <c r="I1310" s="212">
        <v>14</v>
      </c>
      <c r="J1310" s="211" t="s">
        <v>174</v>
      </c>
      <c r="K1310" s="183"/>
      <c r="P1310" s="172"/>
      <c r="Q1310" s="172"/>
      <c r="R1310" s="172"/>
      <c r="S1310" s="172"/>
    </row>
    <row r="1311" spans="2:19" s="182" customFormat="1" x14ac:dyDescent="0.2">
      <c r="B1311" s="214">
        <v>8600</v>
      </c>
      <c r="C1311" s="197" t="s">
        <v>43</v>
      </c>
      <c r="D1311" s="189">
        <v>225</v>
      </c>
      <c r="E1311" s="189" t="s">
        <v>309</v>
      </c>
      <c r="F1311" s="196">
        <v>3111.3230000000017</v>
      </c>
      <c r="G1311" s="213">
        <v>0.90207945162136016</v>
      </c>
      <c r="H1311" s="194">
        <v>1305</v>
      </c>
      <c r="I1311" s="212">
        <v>14</v>
      </c>
      <c r="J1311" s="211" t="s">
        <v>41</v>
      </c>
      <c r="K1311" s="183"/>
      <c r="P1311" s="172"/>
      <c r="Q1311" s="172"/>
      <c r="R1311" s="172"/>
      <c r="S1311" s="172"/>
    </row>
    <row r="1312" spans="2:19" s="182" customFormat="1" x14ac:dyDescent="0.2">
      <c r="B1312" s="214">
        <v>8600</v>
      </c>
      <c r="C1312" s="197" t="s">
        <v>43</v>
      </c>
      <c r="D1312" s="189">
        <v>216</v>
      </c>
      <c r="E1312" s="189" t="s">
        <v>180</v>
      </c>
      <c r="F1312" s="196">
        <v>4344.018</v>
      </c>
      <c r="G1312" s="213">
        <v>0.90744436110207505</v>
      </c>
      <c r="H1312" s="194">
        <v>1306</v>
      </c>
      <c r="I1312" s="212">
        <v>14</v>
      </c>
      <c r="J1312" s="211" t="s">
        <v>41</v>
      </c>
      <c r="K1312" s="183"/>
      <c r="P1312" s="172"/>
      <c r="Q1312" s="172"/>
      <c r="R1312" s="172"/>
      <c r="S1312" s="172"/>
    </row>
    <row r="1313" spans="2:19" s="182" customFormat="1" x14ac:dyDescent="0.2">
      <c r="B1313" s="214">
        <v>5000</v>
      </c>
      <c r="C1313" s="197" t="s">
        <v>25</v>
      </c>
      <c r="D1313" s="189">
        <v>215</v>
      </c>
      <c r="E1313" s="189" t="s">
        <v>292</v>
      </c>
      <c r="F1313" s="196">
        <v>4133.744999999999</v>
      </c>
      <c r="G1313" s="213">
        <v>0.91239158301277357</v>
      </c>
      <c r="H1313" s="194">
        <v>1307</v>
      </c>
      <c r="I1313" s="212">
        <v>14</v>
      </c>
      <c r="J1313" s="211" t="s">
        <v>23</v>
      </c>
      <c r="K1313" s="183"/>
      <c r="P1313" s="172"/>
      <c r="Q1313" s="172"/>
      <c r="R1313" s="172"/>
      <c r="S1313" s="172"/>
    </row>
    <row r="1314" spans="2:19" s="182" customFormat="1" x14ac:dyDescent="0.2">
      <c r="B1314" s="238">
        <v>70</v>
      </c>
      <c r="C1314" s="237" t="s">
        <v>308</v>
      </c>
      <c r="D1314" s="189">
        <v>432</v>
      </c>
      <c r="E1314" s="236" t="s">
        <v>143</v>
      </c>
      <c r="F1314" s="235">
        <v>4564.8839999999982</v>
      </c>
      <c r="G1314" s="234">
        <v>0.91242201107508092</v>
      </c>
      <c r="H1314" s="233">
        <v>1308</v>
      </c>
      <c r="I1314" s="232">
        <v>14</v>
      </c>
      <c r="J1314" s="231" t="s">
        <v>307</v>
      </c>
      <c r="K1314" s="183"/>
      <c r="P1314" s="172"/>
      <c r="Q1314" s="172"/>
      <c r="R1314" s="172"/>
      <c r="S1314" s="172"/>
    </row>
    <row r="1315" spans="2:19" s="182" customFormat="1" x14ac:dyDescent="0.2">
      <c r="B1315" s="214">
        <v>6400</v>
      </c>
      <c r="C1315" s="197" t="s">
        <v>60</v>
      </c>
      <c r="D1315" s="189">
        <v>54</v>
      </c>
      <c r="E1315" s="189" t="s">
        <v>306</v>
      </c>
      <c r="F1315" s="196">
        <v>6785.7370000000001</v>
      </c>
      <c r="G1315" s="213">
        <v>0.91322751626304144</v>
      </c>
      <c r="H1315" s="194">
        <v>1309</v>
      </c>
      <c r="I1315" s="212">
        <v>14</v>
      </c>
      <c r="J1315" s="211" t="s">
        <v>58</v>
      </c>
      <c r="K1315" s="183"/>
      <c r="P1315" s="172"/>
      <c r="Q1315" s="172"/>
      <c r="R1315" s="172"/>
      <c r="S1315" s="172"/>
    </row>
    <row r="1316" spans="2:19" s="182" customFormat="1" x14ac:dyDescent="0.2">
      <c r="B1316" s="214">
        <v>4000</v>
      </c>
      <c r="C1316" s="197" t="s">
        <v>22</v>
      </c>
      <c r="D1316" s="189">
        <v>132</v>
      </c>
      <c r="E1316" s="189" t="s">
        <v>62</v>
      </c>
      <c r="F1316" s="196">
        <v>2806.09</v>
      </c>
      <c r="G1316" s="213">
        <v>0.91425333985004564</v>
      </c>
      <c r="H1316" s="194">
        <v>1310</v>
      </c>
      <c r="I1316" s="212">
        <v>14</v>
      </c>
      <c r="J1316" s="211" t="s">
        <v>20</v>
      </c>
      <c r="K1316" s="183"/>
      <c r="P1316" s="172"/>
      <c r="Q1316" s="172"/>
      <c r="R1316" s="172"/>
      <c r="S1316" s="172"/>
    </row>
    <row r="1317" spans="2:19" s="182" customFormat="1" x14ac:dyDescent="0.2">
      <c r="B1317" s="214">
        <v>8600</v>
      </c>
      <c r="C1317" s="197" t="s">
        <v>43</v>
      </c>
      <c r="D1317" s="189">
        <v>224</v>
      </c>
      <c r="E1317" s="189" t="s">
        <v>96</v>
      </c>
      <c r="F1317" s="196">
        <v>3977.87</v>
      </c>
      <c r="G1317" s="213">
        <v>0.92278736967677133</v>
      </c>
      <c r="H1317" s="194">
        <v>1311</v>
      </c>
      <c r="I1317" s="212">
        <v>14</v>
      </c>
      <c r="J1317" s="211" t="s">
        <v>41</v>
      </c>
      <c r="K1317" s="183"/>
      <c r="P1317" s="172"/>
      <c r="Q1317" s="172"/>
      <c r="R1317" s="172"/>
      <c r="S1317" s="172"/>
    </row>
    <row r="1318" spans="2:19" s="182" customFormat="1" x14ac:dyDescent="0.2">
      <c r="B1318" s="214">
        <v>5000</v>
      </c>
      <c r="C1318" s="197" t="s">
        <v>25</v>
      </c>
      <c r="D1318" s="189">
        <v>912</v>
      </c>
      <c r="E1318" s="189" t="s">
        <v>129</v>
      </c>
      <c r="F1318" s="196">
        <v>2764.7509999999993</v>
      </c>
      <c r="G1318" s="213">
        <v>0.92569351357489027</v>
      </c>
      <c r="H1318" s="194">
        <v>1312</v>
      </c>
      <c r="I1318" s="212">
        <v>14</v>
      </c>
      <c r="J1318" s="211" t="s">
        <v>23</v>
      </c>
      <c r="K1318" s="183"/>
      <c r="P1318" s="172"/>
      <c r="Q1318" s="172"/>
      <c r="R1318" s="172"/>
      <c r="S1318" s="172"/>
    </row>
    <row r="1319" spans="2:19" s="182" customFormat="1" x14ac:dyDescent="0.2">
      <c r="B1319" s="214">
        <v>9700</v>
      </c>
      <c r="C1319" s="197" t="s">
        <v>51</v>
      </c>
      <c r="D1319" s="189">
        <v>21</v>
      </c>
      <c r="E1319" s="189" t="s">
        <v>64</v>
      </c>
      <c r="F1319" s="196">
        <v>5173.5420000000004</v>
      </c>
      <c r="G1319" s="213">
        <v>0.92703882456798481</v>
      </c>
      <c r="H1319" s="194">
        <v>1313</v>
      </c>
      <c r="I1319" s="212">
        <v>14</v>
      </c>
      <c r="J1319" s="211" t="s">
        <v>49</v>
      </c>
      <c r="K1319" s="183"/>
      <c r="P1319" s="172"/>
      <c r="Q1319" s="172"/>
      <c r="R1319" s="172"/>
      <c r="S1319" s="172"/>
    </row>
    <row r="1320" spans="2:19" s="182" customFormat="1" x14ac:dyDescent="0.2">
      <c r="B1320" s="214">
        <v>3000</v>
      </c>
      <c r="C1320" s="197" t="s">
        <v>39</v>
      </c>
      <c r="D1320" s="189">
        <v>1322</v>
      </c>
      <c r="E1320" s="189" t="s">
        <v>305</v>
      </c>
      <c r="F1320" s="196">
        <v>3104.1409999999996</v>
      </c>
      <c r="G1320" s="213">
        <v>0.92899647200064284</v>
      </c>
      <c r="H1320" s="194">
        <v>1314</v>
      </c>
      <c r="I1320" s="212">
        <v>14</v>
      </c>
      <c r="J1320" s="211" t="s">
        <v>37</v>
      </c>
      <c r="K1320" s="183"/>
      <c r="P1320" s="172"/>
      <c r="Q1320" s="172"/>
      <c r="R1320" s="172"/>
      <c r="S1320" s="172"/>
    </row>
    <row r="1321" spans="2:19" s="182" customFormat="1" x14ac:dyDescent="0.2">
      <c r="B1321" s="214">
        <v>3000</v>
      </c>
      <c r="C1321" s="197" t="s">
        <v>39</v>
      </c>
      <c r="D1321" s="189">
        <v>1332</v>
      </c>
      <c r="E1321" s="189" t="s">
        <v>304</v>
      </c>
      <c r="F1321" s="196">
        <v>2879.2109999999998</v>
      </c>
      <c r="G1321" s="213">
        <v>0.93182143995557376</v>
      </c>
      <c r="H1321" s="194">
        <v>1315</v>
      </c>
      <c r="I1321" s="212">
        <v>14</v>
      </c>
      <c r="J1321" s="211" t="s">
        <v>37</v>
      </c>
      <c r="K1321" s="183"/>
      <c r="P1321" s="172"/>
      <c r="Q1321" s="172"/>
      <c r="R1321" s="172"/>
      <c r="S1321" s="172"/>
    </row>
    <row r="1322" spans="2:19" s="182" customFormat="1" x14ac:dyDescent="0.2">
      <c r="B1322" s="214">
        <v>8300</v>
      </c>
      <c r="C1322" s="197" t="s">
        <v>227</v>
      </c>
      <c r="D1322" s="189">
        <v>214</v>
      </c>
      <c r="E1322" s="189" t="s">
        <v>74</v>
      </c>
      <c r="F1322" s="196">
        <v>4877.8529999999973</v>
      </c>
      <c r="G1322" s="213">
        <v>0.93289269307591638</v>
      </c>
      <c r="H1322" s="194">
        <v>1316</v>
      </c>
      <c r="I1322" s="212">
        <v>14</v>
      </c>
      <c r="J1322" s="211" t="s">
        <v>226</v>
      </c>
      <c r="K1322" s="183"/>
      <c r="P1322" s="172"/>
      <c r="Q1322" s="172"/>
      <c r="R1322" s="172"/>
      <c r="S1322" s="172"/>
    </row>
    <row r="1323" spans="2:19" s="182" customFormat="1" x14ac:dyDescent="0.2">
      <c r="B1323" s="214">
        <v>8600</v>
      </c>
      <c r="C1323" s="197" t="s">
        <v>43</v>
      </c>
      <c r="D1323" s="189">
        <v>215</v>
      </c>
      <c r="E1323" s="189" t="s">
        <v>292</v>
      </c>
      <c r="F1323" s="196">
        <v>5061.4340000000011</v>
      </c>
      <c r="G1323" s="213">
        <v>0.93500052196919059</v>
      </c>
      <c r="H1323" s="194">
        <v>1317</v>
      </c>
      <c r="I1323" s="212">
        <v>14</v>
      </c>
      <c r="J1323" s="211" t="s">
        <v>41</v>
      </c>
      <c r="K1323" s="183"/>
      <c r="P1323" s="172"/>
      <c r="Q1323" s="172"/>
      <c r="R1323" s="172"/>
      <c r="S1323" s="172"/>
    </row>
    <row r="1324" spans="2:19" s="182" customFormat="1" x14ac:dyDescent="0.2">
      <c r="B1324" s="214">
        <v>4000</v>
      </c>
      <c r="C1324" s="197" t="s">
        <v>22</v>
      </c>
      <c r="D1324" s="189">
        <v>532</v>
      </c>
      <c r="E1324" s="189" t="s">
        <v>233</v>
      </c>
      <c r="F1324" s="196">
        <v>3507.2250000000004</v>
      </c>
      <c r="G1324" s="213">
        <v>0.93579353584260205</v>
      </c>
      <c r="H1324" s="194">
        <v>1318</v>
      </c>
      <c r="I1324" s="212">
        <v>14</v>
      </c>
      <c r="J1324" s="211" t="s">
        <v>20</v>
      </c>
      <c r="K1324" s="183"/>
      <c r="P1324" s="172"/>
      <c r="Q1324" s="172"/>
      <c r="R1324" s="172"/>
      <c r="S1324" s="172"/>
    </row>
    <row r="1325" spans="2:19" s="182" customFormat="1" x14ac:dyDescent="0.2">
      <c r="B1325" s="214">
        <v>8600</v>
      </c>
      <c r="C1325" s="197" t="s">
        <v>43</v>
      </c>
      <c r="D1325" s="189">
        <v>125</v>
      </c>
      <c r="E1325" s="189" t="s">
        <v>303</v>
      </c>
      <c r="F1325" s="196">
        <v>2505.0860000000002</v>
      </c>
      <c r="G1325" s="213">
        <v>0.93652862040884266</v>
      </c>
      <c r="H1325" s="194">
        <v>1319</v>
      </c>
      <c r="I1325" s="212">
        <v>14</v>
      </c>
      <c r="J1325" s="211" t="s">
        <v>41</v>
      </c>
      <c r="K1325" s="183"/>
      <c r="P1325" s="172"/>
      <c r="Q1325" s="172"/>
      <c r="R1325" s="172"/>
      <c r="S1325" s="172"/>
    </row>
    <row r="1326" spans="2:19" s="182" customFormat="1" x14ac:dyDescent="0.2">
      <c r="B1326" s="214">
        <v>6400</v>
      </c>
      <c r="C1326" s="197" t="s">
        <v>60</v>
      </c>
      <c r="D1326" s="189">
        <v>24</v>
      </c>
      <c r="E1326" s="189" t="s">
        <v>86</v>
      </c>
      <c r="F1326" s="196">
        <v>3488.1909999999993</v>
      </c>
      <c r="G1326" s="213">
        <v>0.93970796472201423</v>
      </c>
      <c r="H1326" s="194">
        <v>1320</v>
      </c>
      <c r="I1326" s="212">
        <v>14</v>
      </c>
      <c r="J1326" s="211" t="s">
        <v>58</v>
      </c>
      <c r="K1326" s="183"/>
      <c r="P1326" s="172"/>
      <c r="Q1326" s="172"/>
      <c r="R1326" s="172"/>
      <c r="S1326" s="172"/>
    </row>
    <row r="1327" spans="2:19" s="182" customFormat="1" x14ac:dyDescent="0.2">
      <c r="B1327" s="214">
        <v>9700</v>
      </c>
      <c r="C1327" s="197" t="s">
        <v>51</v>
      </c>
      <c r="D1327" s="189">
        <v>15</v>
      </c>
      <c r="E1327" s="189" t="s">
        <v>89</v>
      </c>
      <c r="F1327" s="196">
        <v>2667.847999999999</v>
      </c>
      <c r="G1327" s="213">
        <v>0.94178549175292137</v>
      </c>
      <c r="H1327" s="194">
        <v>1321</v>
      </c>
      <c r="I1327" s="212">
        <v>14</v>
      </c>
      <c r="J1327" s="211" t="s">
        <v>49</v>
      </c>
      <c r="K1327" s="183"/>
      <c r="P1327" s="172"/>
      <c r="Q1327" s="172"/>
      <c r="R1327" s="172"/>
      <c r="S1327" s="172"/>
    </row>
    <row r="1328" spans="2:19" s="182" customFormat="1" x14ac:dyDescent="0.2">
      <c r="B1328" s="214">
        <v>8300</v>
      </c>
      <c r="C1328" s="197" t="s">
        <v>227</v>
      </c>
      <c r="D1328" s="189">
        <v>113</v>
      </c>
      <c r="E1328" s="189" t="s">
        <v>67</v>
      </c>
      <c r="F1328" s="196">
        <v>2938.5550000000003</v>
      </c>
      <c r="G1328" s="213">
        <v>0.94882357187740651</v>
      </c>
      <c r="H1328" s="194">
        <v>1322</v>
      </c>
      <c r="I1328" s="212">
        <v>14</v>
      </c>
      <c r="J1328" s="211" t="s">
        <v>226</v>
      </c>
      <c r="K1328" s="183"/>
      <c r="P1328" s="172"/>
      <c r="Q1328" s="172"/>
      <c r="R1328" s="172"/>
      <c r="S1328" s="172"/>
    </row>
    <row r="1329" spans="2:19" s="182" customFormat="1" x14ac:dyDescent="0.2">
      <c r="B1329" s="214">
        <v>7400</v>
      </c>
      <c r="C1329" s="197" t="s">
        <v>195</v>
      </c>
      <c r="D1329" s="189">
        <v>323</v>
      </c>
      <c r="E1329" s="189" t="s">
        <v>176</v>
      </c>
      <c r="F1329" s="196">
        <v>3274.4619999999968</v>
      </c>
      <c r="G1329" s="213">
        <v>0.9502584408763457</v>
      </c>
      <c r="H1329" s="194">
        <v>1323</v>
      </c>
      <c r="I1329" s="212">
        <v>14</v>
      </c>
      <c r="J1329" s="211" t="s">
        <v>194</v>
      </c>
      <c r="K1329" s="183"/>
      <c r="P1329" s="172"/>
      <c r="Q1329" s="172"/>
      <c r="R1329" s="172"/>
      <c r="S1329" s="172"/>
    </row>
    <row r="1330" spans="2:19" s="182" customFormat="1" x14ac:dyDescent="0.2">
      <c r="B1330" s="214">
        <v>168</v>
      </c>
      <c r="C1330" s="197" t="s">
        <v>302</v>
      </c>
      <c r="D1330" s="189">
        <v>2</v>
      </c>
      <c r="E1330" s="189" t="s">
        <v>84</v>
      </c>
      <c r="F1330" s="196">
        <v>3536.9069999999988</v>
      </c>
      <c r="G1330" s="213">
        <v>0.95189535950779425</v>
      </c>
      <c r="H1330" s="194">
        <v>1324</v>
      </c>
      <c r="I1330" s="212">
        <v>14</v>
      </c>
      <c r="J1330" s="211" t="s">
        <v>301</v>
      </c>
      <c r="K1330" s="183"/>
      <c r="P1330" s="172"/>
      <c r="Q1330" s="172"/>
      <c r="R1330" s="172"/>
      <c r="S1330" s="172"/>
    </row>
    <row r="1331" spans="2:19" s="182" customFormat="1" x14ac:dyDescent="0.2">
      <c r="B1331" s="214">
        <v>6900</v>
      </c>
      <c r="C1331" s="197" t="s">
        <v>175</v>
      </c>
      <c r="D1331" s="189">
        <v>54</v>
      </c>
      <c r="E1331" s="189" t="s">
        <v>300</v>
      </c>
      <c r="F1331" s="196">
        <v>3347.57</v>
      </c>
      <c r="G1331" s="213">
        <v>0.95546453238393581</v>
      </c>
      <c r="H1331" s="194">
        <v>1325</v>
      </c>
      <c r="I1331" s="212">
        <v>14</v>
      </c>
      <c r="J1331" s="211" t="s">
        <v>174</v>
      </c>
      <c r="K1331" s="183"/>
      <c r="P1331" s="172"/>
      <c r="Q1331" s="172"/>
      <c r="R1331" s="172"/>
      <c r="S1331" s="172"/>
    </row>
    <row r="1332" spans="2:19" s="182" customFormat="1" x14ac:dyDescent="0.2">
      <c r="B1332" s="214">
        <v>5000</v>
      </c>
      <c r="C1332" s="197" t="s">
        <v>25</v>
      </c>
      <c r="D1332" s="189">
        <v>346</v>
      </c>
      <c r="E1332" s="189" t="s">
        <v>299</v>
      </c>
      <c r="F1332" s="196">
        <v>2441.6680000000006</v>
      </c>
      <c r="G1332" s="213">
        <v>0.95628761425854958</v>
      </c>
      <c r="H1332" s="194">
        <v>1326</v>
      </c>
      <c r="I1332" s="212">
        <v>14</v>
      </c>
      <c r="J1332" s="211" t="s">
        <v>23</v>
      </c>
      <c r="K1332" s="183"/>
      <c r="P1332" s="172"/>
      <c r="Q1332" s="172"/>
      <c r="R1332" s="172"/>
      <c r="S1332" s="172"/>
    </row>
    <row r="1333" spans="2:19" s="182" customFormat="1" x14ac:dyDescent="0.2">
      <c r="B1333" s="214">
        <v>1200</v>
      </c>
      <c r="C1333" s="197" t="s">
        <v>77</v>
      </c>
      <c r="D1333" s="189">
        <v>13</v>
      </c>
      <c r="E1333" s="189" t="s">
        <v>131</v>
      </c>
      <c r="F1333" s="196">
        <v>4660.4139999999998</v>
      </c>
      <c r="G1333" s="213">
        <v>0.96302877847801693</v>
      </c>
      <c r="H1333" s="194">
        <v>1327</v>
      </c>
      <c r="I1333" s="212">
        <v>14</v>
      </c>
      <c r="J1333" s="211" t="s">
        <v>75</v>
      </c>
      <c r="K1333" s="183"/>
      <c r="P1333" s="172"/>
      <c r="Q1333" s="172"/>
      <c r="R1333" s="172"/>
      <c r="S1333" s="172"/>
    </row>
    <row r="1334" spans="2:19" s="182" customFormat="1" x14ac:dyDescent="0.2">
      <c r="B1334" s="214">
        <v>6900</v>
      </c>
      <c r="C1334" s="197" t="s">
        <v>175</v>
      </c>
      <c r="D1334" s="189">
        <v>51</v>
      </c>
      <c r="E1334" s="189" t="s">
        <v>239</v>
      </c>
      <c r="F1334" s="196">
        <v>4521.5190000000002</v>
      </c>
      <c r="G1334" s="213">
        <v>0.96347391612965561</v>
      </c>
      <c r="H1334" s="194">
        <v>1328</v>
      </c>
      <c r="I1334" s="212">
        <v>14</v>
      </c>
      <c r="J1334" s="211" t="s">
        <v>174</v>
      </c>
      <c r="K1334" s="183"/>
      <c r="P1334" s="172"/>
      <c r="Q1334" s="172"/>
      <c r="R1334" s="172"/>
      <c r="S1334" s="172"/>
    </row>
    <row r="1335" spans="2:19" s="182" customFormat="1" x14ac:dyDescent="0.2">
      <c r="B1335" s="214">
        <v>8300</v>
      </c>
      <c r="C1335" s="197" t="s">
        <v>227</v>
      </c>
      <c r="D1335" s="189">
        <v>424</v>
      </c>
      <c r="E1335" s="189" t="s">
        <v>108</v>
      </c>
      <c r="F1335" s="196">
        <v>3409.572999999999</v>
      </c>
      <c r="G1335" s="213">
        <v>0.96632568369631244</v>
      </c>
      <c r="H1335" s="194">
        <v>1329</v>
      </c>
      <c r="I1335" s="212">
        <v>14</v>
      </c>
      <c r="J1335" s="211" t="s">
        <v>226</v>
      </c>
      <c r="K1335" s="183"/>
      <c r="P1335" s="172"/>
      <c r="Q1335" s="172"/>
      <c r="R1335" s="172"/>
      <c r="S1335" s="172"/>
    </row>
    <row r="1336" spans="2:19" s="182" customFormat="1" x14ac:dyDescent="0.2">
      <c r="B1336" s="214">
        <v>6600</v>
      </c>
      <c r="C1336" s="197" t="s">
        <v>298</v>
      </c>
      <c r="D1336" s="189">
        <v>414</v>
      </c>
      <c r="E1336" s="189" t="s">
        <v>297</v>
      </c>
      <c r="F1336" s="196">
        <v>4447.2190000000019</v>
      </c>
      <c r="G1336" s="213">
        <v>0.96895529646821721</v>
      </c>
      <c r="H1336" s="194">
        <v>1330</v>
      </c>
      <c r="I1336" s="212">
        <v>14</v>
      </c>
      <c r="J1336" s="211" t="s">
        <v>296</v>
      </c>
      <c r="K1336" s="183"/>
      <c r="P1336" s="172"/>
      <c r="Q1336" s="172"/>
      <c r="R1336" s="172"/>
      <c r="S1336" s="172"/>
    </row>
    <row r="1337" spans="2:19" s="182" customFormat="1" x14ac:dyDescent="0.2">
      <c r="B1337" s="214">
        <v>3000</v>
      </c>
      <c r="C1337" s="197" t="s">
        <v>39</v>
      </c>
      <c r="D1337" s="189">
        <v>1343</v>
      </c>
      <c r="E1337" s="189" t="s">
        <v>295</v>
      </c>
      <c r="F1337" s="196">
        <v>2351.96</v>
      </c>
      <c r="G1337" s="213">
        <v>0.96898132893436018</v>
      </c>
      <c r="H1337" s="194">
        <v>1331</v>
      </c>
      <c r="I1337" s="212">
        <v>14</v>
      </c>
      <c r="J1337" s="211" t="s">
        <v>37</v>
      </c>
      <c r="K1337" s="183"/>
      <c r="P1337" s="172"/>
      <c r="Q1337" s="172"/>
      <c r="R1337" s="172"/>
      <c r="S1337" s="172"/>
    </row>
    <row r="1338" spans="2:19" s="182" customFormat="1" x14ac:dyDescent="0.2">
      <c r="B1338" s="214">
        <v>5000</v>
      </c>
      <c r="C1338" s="197" t="s">
        <v>25</v>
      </c>
      <c r="D1338" s="189">
        <v>336</v>
      </c>
      <c r="E1338" s="189" t="s">
        <v>294</v>
      </c>
      <c r="F1338" s="196">
        <v>4054.2479999999973</v>
      </c>
      <c r="G1338" s="213">
        <v>0.97406062374720537</v>
      </c>
      <c r="H1338" s="194">
        <v>1332</v>
      </c>
      <c r="I1338" s="212">
        <v>14</v>
      </c>
      <c r="J1338" s="211" t="s">
        <v>23</v>
      </c>
      <c r="K1338" s="183"/>
      <c r="P1338" s="172"/>
      <c r="Q1338" s="172"/>
      <c r="R1338" s="172"/>
      <c r="S1338" s="172"/>
    </row>
    <row r="1339" spans="2:19" s="182" customFormat="1" x14ac:dyDescent="0.2">
      <c r="B1339" s="214">
        <v>195</v>
      </c>
      <c r="C1339" s="197" t="s">
        <v>186</v>
      </c>
      <c r="D1339" s="189">
        <v>4</v>
      </c>
      <c r="E1339" s="189" t="s">
        <v>168</v>
      </c>
      <c r="F1339" s="196">
        <v>5565.8910000000033</v>
      </c>
      <c r="G1339" s="213">
        <v>0.97551776113583999</v>
      </c>
      <c r="H1339" s="194">
        <v>1333</v>
      </c>
      <c r="I1339" s="212">
        <v>14</v>
      </c>
      <c r="J1339" s="211" t="s">
        <v>185</v>
      </c>
      <c r="K1339" s="183"/>
      <c r="P1339" s="172"/>
      <c r="Q1339" s="172"/>
      <c r="R1339" s="172"/>
      <c r="S1339" s="172"/>
    </row>
    <row r="1340" spans="2:19" s="182" customFormat="1" x14ac:dyDescent="0.2">
      <c r="B1340" s="214">
        <v>2300</v>
      </c>
      <c r="C1340" s="197" t="s">
        <v>218</v>
      </c>
      <c r="D1340" s="189">
        <v>1</v>
      </c>
      <c r="E1340" s="189" t="s">
        <v>18</v>
      </c>
      <c r="F1340" s="196">
        <v>5709.2340000000004</v>
      </c>
      <c r="G1340" s="213">
        <v>0.97565602117640104</v>
      </c>
      <c r="H1340" s="194">
        <v>1334</v>
      </c>
      <c r="I1340" s="212">
        <v>14</v>
      </c>
      <c r="J1340" s="211" t="s">
        <v>217</v>
      </c>
      <c r="K1340" s="183"/>
      <c r="P1340" s="172"/>
      <c r="Q1340" s="172"/>
      <c r="R1340" s="172"/>
      <c r="S1340" s="172"/>
    </row>
    <row r="1341" spans="2:19" s="182" customFormat="1" x14ac:dyDescent="0.2">
      <c r="B1341" s="214">
        <v>5000</v>
      </c>
      <c r="C1341" s="197" t="s">
        <v>25</v>
      </c>
      <c r="D1341" s="189">
        <v>325</v>
      </c>
      <c r="E1341" s="189" t="s">
        <v>293</v>
      </c>
      <c r="F1341" s="196">
        <v>3829.4039999999986</v>
      </c>
      <c r="G1341" s="213">
        <v>0.98146607852291823</v>
      </c>
      <c r="H1341" s="194">
        <v>1335</v>
      </c>
      <c r="I1341" s="212">
        <v>14</v>
      </c>
      <c r="J1341" s="211" t="s">
        <v>23</v>
      </c>
      <c r="K1341" s="183"/>
      <c r="P1341" s="172"/>
      <c r="Q1341" s="172"/>
      <c r="R1341" s="172"/>
      <c r="S1341" s="172"/>
    </row>
    <row r="1342" spans="2:19" s="182" customFormat="1" x14ac:dyDescent="0.2">
      <c r="B1342" s="214">
        <v>8300</v>
      </c>
      <c r="C1342" s="197" t="s">
        <v>227</v>
      </c>
      <c r="D1342" s="189">
        <v>215</v>
      </c>
      <c r="E1342" s="189" t="s">
        <v>292</v>
      </c>
      <c r="F1342" s="196">
        <v>4805.6369999999997</v>
      </c>
      <c r="G1342" s="213">
        <v>0.98690627552457033</v>
      </c>
      <c r="H1342" s="194">
        <v>1336</v>
      </c>
      <c r="I1342" s="212">
        <v>14</v>
      </c>
      <c r="J1342" s="211" t="s">
        <v>226</v>
      </c>
      <c r="K1342" s="183"/>
      <c r="P1342" s="172"/>
      <c r="Q1342" s="172"/>
      <c r="R1342" s="172"/>
      <c r="S1342" s="172"/>
    </row>
    <row r="1343" spans="2:19" s="182" customFormat="1" x14ac:dyDescent="0.2">
      <c r="B1343" s="214">
        <v>1200</v>
      </c>
      <c r="C1343" s="197" t="s">
        <v>77</v>
      </c>
      <c r="D1343" s="189">
        <v>22</v>
      </c>
      <c r="E1343" s="189" t="s">
        <v>50</v>
      </c>
      <c r="F1343" s="196">
        <v>5945.9670000000006</v>
      </c>
      <c r="G1343" s="213">
        <v>0.9871798801788465</v>
      </c>
      <c r="H1343" s="194">
        <v>1337</v>
      </c>
      <c r="I1343" s="212">
        <v>14</v>
      </c>
      <c r="J1343" s="211" t="s">
        <v>75</v>
      </c>
      <c r="K1343" s="183"/>
      <c r="P1343" s="172"/>
      <c r="Q1343" s="172"/>
      <c r="R1343" s="172"/>
      <c r="S1343" s="172"/>
    </row>
    <row r="1344" spans="2:19" s="182" customFormat="1" x14ac:dyDescent="0.2">
      <c r="B1344" s="214">
        <v>8300</v>
      </c>
      <c r="C1344" s="197" t="s">
        <v>227</v>
      </c>
      <c r="D1344" s="189">
        <v>614</v>
      </c>
      <c r="E1344" s="189" t="s">
        <v>291</v>
      </c>
      <c r="F1344" s="196">
        <v>6085.7579999999989</v>
      </c>
      <c r="G1344" s="213">
        <v>0.9891736168537546</v>
      </c>
      <c r="H1344" s="194">
        <v>1338</v>
      </c>
      <c r="I1344" s="212">
        <v>14</v>
      </c>
      <c r="J1344" s="211" t="s">
        <v>226</v>
      </c>
      <c r="K1344" s="183"/>
      <c r="P1344" s="172"/>
      <c r="Q1344" s="172"/>
      <c r="R1344" s="172"/>
      <c r="S1344" s="172"/>
    </row>
    <row r="1345" spans="2:19" s="182" customFormat="1" x14ac:dyDescent="0.2">
      <c r="B1345" s="214">
        <v>6400</v>
      </c>
      <c r="C1345" s="197" t="s">
        <v>60</v>
      </c>
      <c r="D1345" s="189">
        <v>43</v>
      </c>
      <c r="E1345" s="189" t="s">
        <v>76</v>
      </c>
      <c r="F1345" s="196">
        <v>3019.487000000001</v>
      </c>
      <c r="G1345" s="213">
        <v>0.99436835388125078</v>
      </c>
      <c r="H1345" s="194">
        <v>1339</v>
      </c>
      <c r="I1345" s="212">
        <v>14</v>
      </c>
      <c r="J1345" s="211" t="s">
        <v>58</v>
      </c>
      <c r="K1345" s="183"/>
      <c r="P1345" s="172"/>
      <c r="Q1345" s="172"/>
      <c r="R1345" s="172"/>
      <c r="S1345" s="172"/>
    </row>
    <row r="1346" spans="2:19" s="182" customFormat="1" x14ac:dyDescent="0.2">
      <c r="B1346" s="214">
        <v>8700</v>
      </c>
      <c r="C1346" s="197" t="s">
        <v>90</v>
      </c>
      <c r="D1346" s="189">
        <v>17</v>
      </c>
      <c r="E1346" s="189" t="s">
        <v>290</v>
      </c>
      <c r="F1346" s="196">
        <v>3294.7809999999995</v>
      </c>
      <c r="G1346" s="213">
        <v>0.99598169443856599</v>
      </c>
      <c r="H1346" s="194">
        <v>1340</v>
      </c>
      <c r="I1346" s="212">
        <v>14</v>
      </c>
      <c r="J1346" s="211" t="s">
        <v>88</v>
      </c>
      <c r="K1346" s="183"/>
      <c r="P1346" s="172"/>
      <c r="Q1346" s="172"/>
      <c r="R1346" s="172"/>
      <c r="S1346" s="172"/>
    </row>
    <row r="1347" spans="2:19" s="182" customFormat="1" x14ac:dyDescent="0.2">
      <c r="B1347" s="214">
        <v>5000</v>
      </c>
      <c r="C1347" s="197" t="s">
        <v>25</v>
      </c>
      <c r="D1347" s="189">
        <v>554</v>
      </c>
      <c r="E1347" s="189" t="s">
        <v>289</v>
      </c>
      <c r="F1347" s="196">
        <v>2968.2349999999983</v>
      </c>
      <c r="G1347" s="213">
        <v>0.99730098316486337</v>
      </c>
      <c r="H1347" s="194">
        <v>1341</v>
      </c>
      <c r="I1347" s="212">
        <v>14</v>
      </c>
      <c r="J1347" s="211" t="s">
        <v>23</v>
      </c>
      <c r="K1347" s="183"/>
      <c r="P1347" s="172"/>
      <c r="Q1347" s="172"/>
      <c r="R1347" s="172"/>
      <c r="S1347" s="172"/>
    </row>
    <row r="1348" spans="2:19" s="182" customFormat="1" x14ac:dyDescent="0.2">
      <c r="B1348" s="214">
        <v>6300</v>
      </c>
      <c r="C1348" s="197" t="s">
        <v>48</v>
      </c>
      <c r="D1348" s="189">
        <v>43</v>
      </c>
      <c r="E1348" s="189" t="s">
        <v>76</v>
      </c>
      <c r="F1348" s="196">
        <v>3781.8940000000002</v>
      </c>
      <c r="G1348" s="213">
        <v>0.99765960745801219</v>
      </c>
      <c r="H1348" s="194">
        <v>1342</v>
      </c>
      <c r="I1348" s="212">
        <v>14</v>
      </c>
      <c r="J1348" s="211" t="s">
        <v>46</v>
      </c>
      <c r="K1348" s="183"/>
      <c r="P1348" s="172"/>
      <c r="Q1348" s="172"/>
      <c r="R1348" s="172"/>
      <c r="S1348" s="172"/>
    </row>
    <row r="1349" spans="2:19" s="182" customFormat="1" x14ac:dyDescent="0.2">
      <c r="B1349" s="214">
        <v>6300</v>
      </c>
      <c r="C1349" s="197" t="s">
        <v>48</v>
      </c>
      <c r="D1349" s="189">
        <v>32</v>
      </c>
      <c r="E1349" s="189" t="s">
        <v>95</v>
      </c>
      <c r="F1349" s="196">
        <v>2761.8820000000005</v>
      </c>
      <c r="G1349" s="213">
        <v>0.99955456659130637</v>
      </c>
      <c r="H1349" s="194">
        <v>1343</v>
      </c>
      <c r="I1349" s="212">
        <v>14</v>
      </c>
      <c r="J1349" s="211" t="s">
        <v>46</v>
      </c>
      <c r="K1349" s="183"/>
      <c r="P1349" s="172"/>
      <c r="Q1349" s="172"/>
      <c r="R1349" s="172"/>
      <c r="S1349" s="172"/>
    </row>
    <row r="1350" spans="2:19" s="182" customFormat="1" x14ac:dyDescent="0.2">
      <c r="B1350" s="214">
        <v>5000</v>
      </c>
      <c r="C1350" s="197" t="s">
        <v>25</v>
      </c>
      <c r="D1350" s="189">
        <v>911</v>
      </c>
      <c r="E1350" s="189" t="s">
        <v>110</v>
      </c>
      <c r="F1350" s="196">
        <v>4162.4229999999998</v>
      </c>
      <c r="G1350" s="213">
        <v>1.0001054383721852</v>
      </c>
      <c r="H1350" s="194">
        <v>1344</v>
      </c>
      <c r="I1350" s="212">
        <v>14</v>
      </c>
      <c r="J1350" s="211" t="s">
        <v>23</v>
      </c>
      <c r="K1350" s="183"/>
      <c r="P1350" s="172"/>
      <c r="Q1350" s="172"/>
      <c r="R1350" s="172"/>
      <c r="S1350" s="172"/>
    </row>
    <row r="1351" spans="2:19" s="182" customFormat="1" x14ac:dyDescent="0.2">
      <c r="B1351" s="214">
        <v>4000</v>
      </c>
      <c r="C1351" s="197" t="s">
        <v>22</v>
      </c>
      <c r="D1351" s="189">
        <v>521</v>
      </c>
      <c r="E1351" s="189" t="s">
        <v>288</v>
      </c>
      <c r="F1351" s="196">
        <v>3468.6850000000009</v>
      </c>
      <c r="G1351" s="213">
        <v>1.0062999318004335</v>
      </c>
      <c r="H1351" s="194">
        <v>1345</v>
      </c>
      <c r="I1351" s="212">
        <v>14</v>
      </c>
      <c r="J1351" s="211" t="s">
        <v>20</v>
      </c>
      <c r="K1351" s="183"/>
      <c r="P1351" s="172"/>
      <c r="Q1351" s="172"/>
      <c r="R1351" s="172"/>
      <c r="S1351" s="172"/>
    </row>
    <row r="1352" spans="2:19" s="182" customFormat="1" x14ac:dyDescent="0.2">
      <c r="B1352" s="214">
        <v>6900</v>
      </c>
      <c r="C1352" s="197" t="s">
        <v>175</v>
      </c>
      <c r="D1352" s="189">
        <v>43</v>
      </c>
      <c r="E1352" s="189" t="s">
        <v>76</v>
      </c>
      <c r="F1352" s="196">
        <v>3073.5549999999994</v>
      </c>
      <c r="G1352" s="213">
        <v>1.0222636478772669</v>
      </c>
      <c r="H1352" s="194">
        <v>1346</v>
      </c>
      <c r="I1352" s="212">
        <v>14</v>
      </c>
      <c r="J1352" s="211" t="s">
        <v>174</v>
      </c>
      <c r="K1352" s="183"/>
      <c r="P1352" s="172"/>
      <c r="Q1352" s="172"/>
      <c r="R1352" s="172"/>
      <c r="S1352" s="172"/>
    </row>
    <row r="1353" spans="2:19" s="182" customFormat="1" x14ac:dyDescent="0.2">
      <c r="B1353" s="214">
        <v>9500</v>
      </c>
      <c r="C1353" s="197" t="s">
        <v>169</v>
      </c>
      <c r="D1353" s="189">
        <v>8</v>
      </c>
      <c r="E1353" s="189" t="s">
        <v>55</v>
      </c>
      <c r="F1353" s="196">
        <v>2460.4579999999996</v>
      </c>
      <c r="G1353" s="213">
        <v>1.0231262973214328</v>
      </c>
      <c r="H1353" s="194">
        <v>1347</v>
      </c>
      <c r="I1353" s="212">
        <v>14</v>
      </c>
      <c r="J1353" s="211" t="s">
        <v>167</v>
      </c>
      <c r="K1353" s="183"/>
      <c r="P1353" s="172"/>
      <c r="Q1353" s="172"/>
      <c r="R1353" s="172"/>
      <c r="S1353" s="172"/>
    </row>
    <row r="1354" spans="2:19" s="182" customFormat="1" x14ac:dyDescent="0.2">
      <c r="B1354" s="214">
        <v>8200</v>
      </c>
      <c r="C1354" s="197" t="s">
        <v>287</v>
      </c>
      <c r="D1354" s="189">
        <v>12</v>
      </c>
      <c r="E1354" s="189" t="s">
        <v>121</v>
      </c>
      <c r="F1354" s="196">
        <v>3195.7640000000006</v>
      </c>
      <c r="G1354" s="213">
        <v>1.0278626126615944</v>
      </c>
      <c r="H1354" s="194">
        <v>1348</v>
      </c>
      <c r="I1354" s="212">
        <v>14</v>
      </c>
      <c r="J1354" s="211" t="s">
        <v>286</v>
      </c>
      <c r="K1354" s="183"/>
      <c r="P1354" s="172"/>
      <c r="Q1354" s="172"/>
      <c r="R1354" s="172"/>
      <c r="S1354" s="172"/>
    </row>
    <row r="1355" spans="2:19" s="182" customFormat="1" x14ac:dyDescent="0.2">
      <c r="B1355" s="214">
        <v>8600</v>
      </c>
      <c r="C1355" s="197" t="s">
        <v>43</v>
      </c>
      <c r="D1355" s="189">
        <v>324</v>
      </c>
      <c r="E1355" s="189" t="s">
        <v>247</v>
      </c>
      <c r="F1355" s="196">
        <v>5233.1240000000016</v>
      </c>
      <c r="G1355" s="213">
        <v>1.0288177154626756</v>
      </c>
      <c r="H1355" s="194">
        <v>1349</v>
      </c>
      <c r="I1355" s="212">
        <v>14</v>
      </c>
      <c r="J1355" s="211" t="s">
        <v>41</v>
      </c>
      <c r="K1355" s="183"/>
      <c r="P1355" s="172"/>
      <c r="Q1355" s="172"/>
      <c r="R1355" s="172"/>
      <c r="S1355" s="172"/>
    </row>
    <row r="1356" spans="2:19" s="182" customFormat="1" x14ac:dyDescent="0.2">
      <c r="B1356" s="214">
        <v>3000</v>
      </c>
      <c r="C1356" s="197" t="s">
        <v>39</v>
      </c>
      <c r="D1356" s="189">
        <v>863</v>
      </c>
      <c r="E1356" s="189" t="s">
        <v>285</v>
      </c>
      <c r="F1356" s="196">
        <v>3040.6329999999984</v>
      </c>
      <c r="G1356" s="213">
        <v>1.0341385909936629</v>
      </c>
      <c r="H1356" s="194">
        <v>1350</v>
      </c>
      <c r="I1356" s="212">
        <v>14</v>
      </c>
      <c r="J1356" s="211" t="s">
        <v>37</v>
      </c>
      <c r="K1356" s="183"/>
      <c r="P1356" s="172"/>
      <c r="Q1356" s="172"/>
      <c r="R1356" s="172"/>
      <c r="S1356" s="172"/>
    </row>
    <row r="1357" spans="2:19" s="182" customFormat="1" x14ac:dyDescent="0.2">
      <c r="B1357" s="214">
        <v>8400</v>
      </c>
      <c r="C1357" s="197" t="s">
        <v>146</v>
      </c>
      <c r="D1357" s="189">
        <v>412</v>
      </c>
      <c r="E1357" s="189" t="s">
        <v>81</v>
      </c>
      <c r="F1357" s="196">
        <v>2269.5920000000006</v>
      </c>
      <c r="G1357" s="213">
        <v>1.0405120975916746</v>
      </c>
      <c r="H1357" s="194">
        <v>1351</v>
      </c>
      <c r="I1357" s="212">
        <v>14</v>
      </c>
      <c r="J1357" s="211" t="s">
        <v>145</v>
      </c>
      <c r="K1357" s="183"/>
      <c r="P1357" s="172"/>
      <c r="Q1357" s="172"/>
      <c r="R1357" s="172"/>
      <c r="S1357" s="172"/>
    </row>
    <row r="1358" spans="2:19" s="182" customFormat="1" x14ac:dyDescent="0.2">
      <c r="B1358" s="214">
        <v>8300</v>
      </c>
      <c r="C1358" s="197" t="s">
        <v>227</v>
      </c>
      <c r="D1358" s="189">
        <v>531</v>
      </c>
      <c r="E1358" s="189" t="s">
        <v>284</v>
      </c>
      <c r="F1358" s="196">
        <v>4933.4169999999986</v>
      </c>
      <c r="G1358" s="213">
        <v>1.0443171966517306</v>
      </c>
      <c r="H1358" s="194">
        <v>1352</v>
      </c>
      <c r="I1358" s="212">
        <v>14</v>
      </c>
      <c r="J1358" s="211" t="s">
        <v>226</v>
      </c>
      <c r="K1358" s="183"/>
      <c r="P1358" s="172"/>
      <c r="Q1358" s="172"/>
      <c r="R1358" s="172"/>
      <c r="S1358" s="172"/>
    </row>
    <row r="1359" spans="2:19" s="182" customFormat="1" x14ac:dyDescent="0.2">
      <c r="B1359" s="214">
        <v>5000</v>
      </c>
      <c r="C1359" s="197" t="s">
        <v>25</v>
      </c>
      <c r="D1359" s="189">
        <v>516</v>
      </c>
      <c r="E1359" s="189" t="s">
        <v>261</v>
      </c>
      <c r="F1359" s="196">
        <v>3980.145</v>
      </c>
      <c r="G1359" s="213">
        <v>1.0456566987585694</v>
      </c>
      <c r="H1359" s="194">
        <v>1353</v>
      </c>
      <c r="I1359" s="212">
        <v>14</v>
      </c>
      <c r="J1359" s="211" t="s">
        <v>23</v>
      </c>
      <c r="K1359" s="183"/>
      <c r="P1359" s="172"/>
      <c r="Q1359" s="172"/>
      <c r="R1359" s="172"/>
      <c r="S1359" s="172"/>
    </row>
    <row r="1360" spans="2:19" s="182" customFormat="1" x14ac:dyDescent="0.2">
      <c r="B1360" s="214">
        <v>3000</v>
      </c>
      <c r="C1360" s="197" t="s">
        <v>39</v>
      </c>
      <c r="D1360" s="189">
        <v>864</v>
      </c>
      <c r="E1360" s="189" t="s">
        <v>283</v>
      </c>
      <c r="F1360" s="196">
        <v>2823.3869999999997</v>
      </c>
      <c r="G1360" s="213">
        <v>1.0462841016227717</v>
      </c>
      <c r="H1360" s="194">
        <v>1354</v>
      </c>
      <c r="I1360" s="212">
        <v>14</v>
      </c>
      <c r="J1360" s="211" t="s">
        <v>37</v>
      </c>
      <c r="K1360" s="183"/>
      <c r="P1360" s="172"/>
      <c r="Q1360" s="172"/>
      <c r="R1360" s="172"/>
      <c r="S1360" s="172"/>
    </row>
    <row r="1361" spans="2:19" s="182" customFormat="1" x14ac:dyDescent="0.2">
      <c r="B1361" s="214">
        <v>8400</v>
      </c>
      <c r="C1361" s="197" t="s">
        <v>146</v>
      </c>
      <c r="D1361" s="189">
        <v>312</v>
      </c>
      <c r="E1361" s="189" t="s">
        <v>262</v>
      </c>
      <c r="F1361" s="196">
        <v>5198.7039999999961</v>
      </c>
      <c r="G1361" s="213">
        <v>1.0497446182292083</v>
      </c>
      <c r="H1361" s="194">
        <v>1355</v>
      </c>
      <c r="I1361" s="212">
        <v>14</v>
      </c>
      <c r="J1361" s="211" t="s">
        <v>145</v>
      </c>
      <c r="K1361" s="183"/>
      <c r="P1361" s="172"/>
      <c r="Q1361" s="172"/>
      <c r="R1361" s="172"/>
      <c r="S1361" s="172"/>
    </row>
    <row r="1362" spans="2:19" s="182" customFormat="1" x14ac:dyDescent="0.2">
      <c r="B1362" s="214">
        <v>7400</v>
      </c>
      <c r="C1362" s="197" t="s">
        <v>195</v>
      </c>
      <c r="D1362" s="189">
        <v>115</v>
      </c>
      <c r="E1362" s="189" t="s">
        <v>32</v>
      </c>
      <c r="F1362" s="196">
        <v>10839.45299999999</v>
      </c>
      <c r="G1362" s="213">
        <v>1.049969510440377</v>
      </c>
      <c r="H1362" s="194">
        <v>1356</v>
      </c>
      <c r="I1362" s="212">
        <v>14</v>
      </c>
      <c r="J1362" s="211" t="s">
        <v>194</v>
      </c>
      <c r="K1362" s="183"/>
      <c r="P1362" s="172"/>
      <c r="Q1362" s="172"/>
      <c r="R1362" s="172"/>
      <c r="S1362" s="172"/>
    </row>
    <row r="1363" spans="2:19" s="182" customFormat="1" x14ac:dyDescent="0.2">
      <c r="B1363" s="214">
        <v>5000</v>
      </c>
      <c r="C1363" s="197" t="s">
        <v>25</v>
      </c>
      <c r="D1363" s="189">
        <v>326</v>
      </c>
      <c r="E1363" s="189" t="s">
        <v>282</v>
      </c>
      <c r="F1363" s="196">
        <v>2602.3430000000003</v>
      </c>
      <c r="G1363" s="213">
        <v>1.0591487338921441</v>
      </c>
      <c r="H1363" s="194">
        <v>1357</v>
      </c>
      <c r="I1363" s="212">
        <v>14</v>
      </c>
      <c r="J1363" s="211" t="s">
        <v>23</v>
      </c>
      <c r="K1363" s="183"/>
      <c r="P1363" s="172"/>
      <c r="Q1363" s="172"/>
      <c r="R1363" s="172"/>
      <c r="S1363" s="172"/>
    </row>
    <row r="1364" spans="2:19" s="182" customFormat="1" x14ac:dyDescent="0.2">
      <c r="B1364" s="214">
        <v>8400</v>
      </c>
      <c r="C1364" s="197" t="s">
        <v>146</v>
      </c>
      <c r="D1364" s="189">
        <v>213</v>
      </c>
      <c r="E1364" s="189" t="s">
        <v>135</v>
      </c>
      <c r="F1364" s="196">
        <v>4231.4179999999997</v>
      </c>
      <c r="G1364" s="213">
        <v>1.0597307125674553</v>
      </c>
      <c r="H1364" s="194">
        <v>1358</v>
      </c>
      <c r="I1364" s="212">
        <v>14</v>
      </c>
      <c r="J1364" s="211" t="s">
        <v>145</v>
      </c>
      <c r="K1364" s="183"/>
      <c r="P1364" s="172"/>
      <c r="Q1364" s="172"/>
      <c r="R1364" s="172"/>
      <c r="S1364" s="172"/>
    </row>
    <row r="1365" spans="2:19" s="182" customFormat="1" x14ac:dyDescent="0.2">
      <c r="B1365" s="214">
        <v>8700</v>
      </c>
      <c r="C1365" s="197" t="s">
        <v>90</v>
      </c>
      <c r="D1365" s="189">
        <v>18</v>
      </c>
      <c r="E1365" s="189" t="s">
        <v>281</v>
      </c>
      <c r="F1365" s="196">
        <v>2610.3139999999994</v>
      </c>
      <c r="G1365" s="213">
        <v>1.063344818133358</v>
      </c>
      <c r="H1365" s="194">
        <v>1359</v>
      </c>
      <c r="I1365" s="212">
        <v>14</v>
      </c>
      <c r="J1365" s="211" t="s">
        <v>88</v>
      </c>
      <c r="K1365" s="183"/>
      <c r="P1365" s="172"/>
      <c r="Q1365" s="172"/>
      <c r="R1365" s="172"/>
      <c r="S1365" s="172"/>
    </row>
    <row r="1366" spans="2:19" s="182" customFormat="1" x14ac:dyDescent="0.2">
      <c r="B1366" s="214">
        <v>6300</v>
      </c>
      <c r="C1366" s="197" t="s">
        <v>48</v>
      </c>
      <c r="D1366" s="189">
        <v>21</v>
      </c>
      <c r="E1366" s="189" t="s">
        <v>64</v>
      </c>
      <c r="F1366" s="196">
        <v>4381.9679999999953</v>
      </c>
      <c r="G1366" s="213">
        <v>1.0636768486453205</v>
      </c>
      <c r="H1366" s="194">
        <v>1360</v>
      </c>
      <c r="I1366" s="212">
        <v>14</v>
      </c>
      <c r="J1366" s="211" t="s">
        <v>46</v>
      </c>
      <c r="K1366" s="183"/>
      <c r="P1366" s="172"/>
      <c r="Q1366" s="172"/>
      <c r="R1366" s="172"/>
      <c r="S1366" s="172"/>
    </row>
    <row r="1367" spans="2:19" s="182" customFormat="1" x14ac:dyDescent="0.2">
      <c r="B1367" s="214">
        <v>7800</v>
      </c>
      <c r="C1367" s="197" t="s">
        <v>275</v>
      </c>
      <c r="D1367" s="189">
        <v>2</v>
      </c>
      <c r="E1367" s="189" t="s">
        <v>84</v>
      </c>
      <c r="F1367" s="196">
        <v>3596.5110000000009</v>
      </c>
      <c r="G1367" s="213">
        <v>1.0664212815570073</v>
      </c>
      <c r="H1367" s="194">
        <v>1361</v>
      </c>
      <c r="I1367" s="212">
        <v>14</v>
      </c>
      <c r="J1367" s="211" t="s">
        <v>273</v>
      </c>
      <c r="K1367" s="183"/>
      <c r="P1367" s="172"/>
      <c r="Q1367" s="172"/>
      <c r="R1367" s="172"/>
      <c r="S1367" s="172"/>
    </row>
    <row r="1368" spans="2:19" s="182" customFormat="1" x14ac:dyDescent="0.2">
      <c r="B1368" s="214">
        <v>6900</v>
      </c>
      <c r="C1368" s="197" t="s">
        <v>175</v>
      </c>
      <c r="D1368" s="189">
        <v>13</v>
      </c>
      <c r="E1368" s="189" t="s">
        <v>131</v>
      </c>
      <c r="F1368" s="196">
        <v>4383.6410000000014</v>
      </c>
      <c r="G1368" s="213">
        <v>1.0703849244150785</v>
      </c>
      <c r="H1368" s="194">
        <v>1362</v>
      </c>
      <c r="I1368" s="212">
        <v>14</v>
      </c>
      <c r="J1368" s="211" t="s">
        <v>174</v>
      </c>
      <c r="K1368" s="183"/>
      <c r="P1368" s="172"/>
      <c r="Q1368" s="172"/>
      <c r="R1368" s="172"/>
      <c r="S1368" s="172"/>
    </row>
    <row r="1369" spans="2:19" s="182" customFormat="1" x14ac:dyDescent="0.2">
      <c r="B1369" s="214">
        <v>122</v>
      </c>
      <c r="C1369" s="197" t="s">
        <v>280</v>
      </c>
      <c r="D1369" s="189">
        <v>1</v>
      </c>
      <c r="E1369" s="189" t="s">
        <v>18</v>
      </c>
      <c r="F1369" s="196">
        <v>6155.0149999999994</v>
      </c>
      <c r="G1369" s="213">
        <v>1.0743483525714062</v>
      </c>
      <c r="H1369" s="194">
        <v>1363</v>
      </c>
      <c r="I1369" s="212">
        <v>14</v>
      </c>
      <c r="J1369" s="211" t="s">
        <v>279</v>
      </c>
      <c r="K1369" s="183"/>
      <c r="P1369" s="172"/>
      <c r="Q1369" s="172"/>
      <c r="R1369" s="172"/>
      <c r="S1369" s="172"/>
    </row>
    <row r="1370" spans="2:19" s="182" customFormat="1" x14ac:dyDescent="0.2">
      <c r="B1370" s="214">
        <v>8600</v>
      </c>
      <c r="C1370" s="197" t="s">
        <v>43</v>
      </c>
      <c r="D1370" s="189">
        <v>132</v>
      </c>
      <c r="E1370" s="189" t="s">
        <v>62</v>
      </c>
      <c r="F1370" s="196">
        <v>3278.9539999999988</v>
      </c>
      <c r="G1370" s="213">
        <v>1.0753567205807941</v>
      </c>
      <c r="H1370" s="194">
        <v>1364</v>
      </c>
      <c r="I1370" s="212">
        <v>14</v>
      </c>
      <c r="J1370" s="211" t="s">
        <v>41</v>
      </c>
      <c r="K1370" s="183"/>
      <c r="P1370" s="172"/>
      <c r="Q1370" s="172"/>
      <c r="R1370" s="172"/>
      <c r="S1370" s="172"/>
    </row>
    <row r="1371" spans="2:19" s="182" customFormat="1" x14ac:dyDescent="0.2">
      <c r="B1371" s="214">
        <v>1015</v>
      </c>
      <c r="C1371" s="197" t="s">
        <v>105</v>
      </c>
      <c r="D1371" s="189">
        <v>4</v>
      </c>
      <c r="E1371" s="189" t="s">
        <v>168</v>
      </c>
      <c r="F1371" s="196">
        <v>2199.8210000000008</v>
      </c>
      <c r="G1371" s="213">
        <v>1.0756925183531068</v>
      </c>
      <c r="H1371" s="194">
        <v>1365</v>
      </c>
      <c r="I1371" s="212">
        <v>14</v>
      </c>
      <c r="J1371" s="211" t="s">
        <v>104</v>
      </c>
      <c r="K1371" s="183"/>
      <c r="P1371" s="172"/>
      <c r="Q1371" s="172"/>
      <c r="R1371" s="172"/>
      <c r="S1371" s="172"/>
    </row>
    <row r="1372" spans="2:19" s="182" customFormat="1" x14ac:dyDescent="0.2">
      <c r="B1372" s="214">
        <v>5000</v>
      </c>
      <c r="C1372" s="197" t="s">
        <v>25</v>
      </c>
      <c r="D1372" s="189">
        <v>333</v>
      </c>
      <c r="E1372" s="189" t="s">
        <v>278</v>
      </c>
      <c r="F1372" s="196">
        <v>3239.3180000000016</v>
      </c>
      <c r="G1372" s="213">
        <v>1.0773625693488997</v>
      </c>
      <c r="H1372" s="194">
        <v>1366</v>
      </c>
      <c r="I1372" s="212">
        <v>14</v>
      </c>
      <c r="J1372" s="211" t="s">
        <v>23</v>
      </c>
      <c r="K1372" s="183"/>
      <c r="P1372" s="172"/>
      <c r="Q1372" s="172"/>
      <c r="R1372" s="172"/>
      <c r="S1372" s="172"/>
    </row>
    <row r="1373" spans="2:19" s="182" customFormat="1" x14ac:dyDescent="0.2">
      <c r="B1373" s="214">
        <v>6500</v>
      </c>
      <c r="C1373" s="197" t="s">
        <v>277</v>
      </c>
      <c r="D1373" s="189">
        <v>42</v>
      </c>
      <c r="E1373" s="189" t="s">
        <v>103</v>
      </c>
      <c r="F1373" s="196">
        <v>2572.1109999999999</v>
      </c>
      <c r="G1373" s="213">
        <v>1.0803948452552623</v>
      </c>
      <c r="H1373" s="194">
        <v>1367</v>
      </c>
      <c r="I1373" s="212">
        <v>14</v>
      </c>
      <c r="J1373" s="211" t="s">
        <v>276</v>
      </c>
      <c r="K1373" s="183"/>
      <c r="P1373" s="172"/>
      <c r="Q1373" s="172"/>
      <c r="R1373" s="172"/>
      <c r="S1373" s="172"/>
    </row>
    <row r="1374" spans="2:19" s="182" customFormat="1" x14ac:dyDescent="0.2">
      <c r="B1374" s="214">
        <v>1224</v>
      </c>
      <c r="C1374" s="197" t="s">
        <v>72</v>
      </c>
      <c r="D1374" s="189">
        <v>4</v>
      </c>
      <c r="E1374" s="189" t="s">
        <v>168</v>
      </c>
      <c r="F1374" s="196">
        <v>3110.8</v>
      </c>
      <c r="G1374" s="213">
        <v>1.0830338046996466</v>
      </c>
      <c r="H1374" s="194">
        <v>1368</v>
      </c>
      <c r="I1374" s="212">
        <v>14</v>
      </c>
      <c r="J1374" s="211" t="s">
        <v>70</v>
      </c>
      <c r="K1374" s="183"/>
      <c r="P1374" s="172"/>
      <c r="Q1374" s="172"/>
      <c r="R1374" s="172"/>
      <c r="S1374" s="172"/>
    </row>
    <row r="1375" spans="2:19" s="182" customFormat="1" x14ac:dyDescent="0.2">
      <c r="B1375" s="214">
        <v>7800</v>
      </c>
      <c r="C1375" s="197" t="s">
        <v>275</v>
      </c>
      <c r="D1375" s="189">
        <v>6</v>
      </c>
      <c r="E1375" s="189" t="s">
        <v>274</v>
      </c>
      <c r="F1375" s="196">
        <v>3841.0509999999999</v>
      </c>
      <c r="G1375" s="213">
        <v>1.089715822189627</v>
      </c>
      <c r="H1375" s="194">
        <v>1369</v>
      </c>
      <c r="I1375" s="212">
        <v>14</v>
      </c>
      <c r="J1375" s="211" t="s">
        <v>273</v>
      </c>
      <c r="K1375" s="183"/>
      <c r="P1375" s="172"/>
      <c r="Q1375" s="172"/>
      <c r="R1375" s="172"/>
      <c r="S1375" s="172"/>
    </row>
    <row r="1376" spans="2:19" s="182" customFormat="1" x14ac:dyDescent="0.2">
      <c r="B1376" s="214">
        <v>3000</v>
      </c>
      <c r="C1376" s="197" t="s">
        <v>39</v>
      </c>
      <c r="D1376" s="189">
        <v>542</v>
      </c>
      <c r="E1376" s="189" t="s">
        <v>272</v>
      </c>
      <c r="F1376" s="196">
        <v>2365.7490000000003</v>
      </c>
      <c r="G1376" s="213">
        <v>1.0906645186879336</v>
      </c>
      <c r="H1376" s="194">
        <v>1370</v>
      </c>
      <c r="I1376" s="212">
        <v>14</v>
      </c>
      <c r="J1376" s="211" t="s">
        <v>37</v>
      </c>
      <c r="K1376" s="183"/>
      <c r="P1376" s="172"/>
      <c r="Q1376" s="172"/>
      <c r="R1376" s="172"/>
      <c r="S1376" s="172"/>
    </row>
    <row r="1377" spans="2:19" s="182" customFormat="1" x14ac:dyDescent="0.2">
      <c r="B1377" s="214">
        <v>3000</v>
      </c>
      <c r="C1377" s="197" t="s">
        <v>39</v>
      </c>
      <c r="D1377" s="189">
        <v>1313</v>
      </c>
      <c r="E1377" s="189" t="s">
        <v>271</v>
      </c>
      <c r="F1377" s="196">
        <v>2037.155</v>
      </c>
      <c r="G1377" s="213">
        <v>1.0912201173529337</v>
      </c>
      <c r="H1377" s="194">
        <v>1371</v>
      </c>
      <c r="I1377" s="212">
        <v>14</v>
      </c>
      <c r="J1377" s="211" t="s">
        <v>37</v>
      </c>
      <c r="K1377" s="183"/>
      <c r="P1377" s="172"/>
      <c r="Q1377" s="172"/>
      <c r="R1377" s="172"/>
      <c r="S1377" s="172"/>
    </row>
    <row r="1378" spans="2:19" s="182" customFormat="1" x14ac:dyDescent="0.2">
      <c r="B1378" s="214">
        <v>29</v>
      </c>
      <c r="C1378" s="197" t="s">
        <v>270</v>
      </c>
      <c r="D1378" s="189">
        <v>1</v>
      </c>
      <c r="E1378" s="189" t="s">
        <v>18</v>
      </c>
      <c r="F1378" s="196">
        <v>1408.1940000000009</v>
      </c>
      <c r="G1378" s="213">
        <v>1.094898651847614</v>
      </c>
      <c r="H1378" s="194">
        <v>1372</v>
      </c>
      <c r="I1378" s="212">
        <v>14</v>
      </c>
      <c r="J1378" s="211" t="s">
        <v>269</v>
      </c>
      <c r="K1378" s="183"/>
      <c r="P1378" s="172"/>
      <c r="Q1378" s="172"/>
      <c r="R1378" s="172"/>
      <c r="S1378" s="172"/>
    </row>
    <row r="1379" spans="2:19" s="182" customFormat="1" x14ac:dyDescent="0.2">
      <c r="B1379" s="214">
        <v>8400</v>
      </c>
      <c r="C1379" s="197" t="s">
        <v>146</v>
      </c>
      <c r="D1379" s="189">
        <v>424</v>
      </c>
      <c r="E1379" s="189" t="s">
        <v>108</v>
      </c>
      <c r="F1379" s="196">
        <v>2496.0010000000007</v>
      </c>
      <c r="G1379" s="213">
        <v>1.0991337081705395</v>
      </c>
      <c r="H1379" s="194">
        <v>1373</v>
      </c>
      <c r="I1379" s="212">
        <v>14</v>
      </c>
      <c r="J1379" s="211" t="s">
        <v>145</v>
      </c>
      <c r="K1379" s="183"/>
      <c r="P1379" s="172"/>
      <c r="Q1379" s="172"/>
      <c r="R1379" s="172"/>
      <c r="S1379" s="172"/>
    </row>
    <row r="1380" spans="2:19" s="182" customFormat="1" x14ac:dyDescent="0.2">
      <c r="B1380" s="214">
        <v>4000</v>
      </c>
      <c r="C1380" s="197" t="s">
        <v>22</v>
      </c>
      <c r="D1380" s="189">
        <v>134</v>
      </c>
      <c r="E1380" s="189" t="s">
        <v>164</v>
      </c>
      <c r="F1380" s="196">
        <v>4484.2830000000004</v>
      </c>
      <c r="G1380" s="213">
        <v>1.0999259297622388</v>
      </c>
      <c r="H1380" s="194">
        <v>1374</v>
      </c>
      <c r="I1380" s="212">
        <v>14</v>
      </c>
      <c r="J1380" s="211" t="s">
        <v>20</v>
      </c>
      <c r="K1380" s="183"/>
      <c r="P1380" s="172"/>
      <c r="Q1380" s="172"/>
      <c r="R1380" s="172"/>
      <c r="S1380" s="172"/>
    </row>
    <row r="1381" spans="2:19" s="182" customFormat="1" x14ac:dyDescent="0.2">
      <c r="B1381" s="214">
        <v>4000</v>
      </c>
      <c r="C1381" s="197" t="s">
        <v>22</v>
      </c>
      <c r="D1381" s="189">
        <v>822</v>
      </c>
      <c r="E1381" s="189" t="s">
        <v>268</v>
      </c>
      <c r="F1381" s="196">
        <v>1984.7149999999999</v>
      </c>
      <c r="G1381" s="213">
        <v>1.1018746051351545</v>
      </c>
      <c r="H1381" s="194">
        <v>1375</v>
      </c>
      <c r="I1381" s="212">
        <v>14</v>
      </c>
      <c r="J1381" s="211" t="s">
        <v>20</v>
      </c>
      <c r="K1381" s="183"/>
      <c r="P1381" s="172"/>
      <c r="Q1381" s="172"/>
      <c r="R1381" s="172"/>
      <c r="S1381" s="172"/>
    </row>
    <row r="1382" spans="2:19" s="182" customFormat="1" x14ac:dyDescent="0.2">
      <c r="B1382" s="214">
        <v>9700</v>
      </c>
      <c r="C1382" s="197" t="s">
        <v>51</v>
      </c>
      <c r="D1382" s="189">
        <v>23</v>
      </c>
      <c r="E1382" s="189" t="s">
        <v>136</v>
      </c>
      <c r="F1382" s="196">
        <v>5470.45</v>
      </c>
      <c r="G1382" s="213">
        <v>1.1064452767428103</v>
      </c>
      <c r="H1382" s="194">
        <v>1376</v>
      </c>
      <c r="I1382" s="212">
        <v>14</v>
      </c>
      <c r="J1382" s="211" t="s">
        <v>49</v>
      </c>
      <c r="K1382" s="183"/>
      <c r="P1382" s="172"/>
      <c r="Q1382" s="172"/>
      <c r="R1382" s="172"/>
      <c r="S1382" s="172"/>
    </row>
    <row r="1383" spans="2:19" s="182" customFormat="1" x14ac:dyDescent="0.2">
      <c r="B1383" s="214">
        <v>28</v>
      </c>
      <c r="C1383" s="197" t="s">
        <v>267</v>
      </c>
      <c r="D1383" s="189">
        <v>1</v>
      </c>
      <c r="E1383" s="189" t="s">
        <v>18</v>
      </c>
      <c r="F1383" s="196">
        <v>8759.948000000004</v>
      </c>
      <c r="G1383" s="213">
        <v>1.1095823995747045</v>
      </c>
      <c r="H1383" s="194">
        <v>1377</v>
      </c>
      <c r="I1383" s="212">
        <v>14</v>
      </c>
      <c r="J1383" s="211" t="s">
        <v>266</v>
      </c>
      <c r="K1383" s="183"/>
      <c r="P1383" s="172"/>
      <c r="Q1383" s="172"/>
      <c r="R1383" s="172"/>
      <c r="S1383" s="172"/>
    </row>
    <row r="1384" spans="2:19" s="182" customFormat="1" x14ac:dyDescent="0.2">
      <c r="B1384" s="238">
        <v>3750</v>
      </c>
      <c r="C1384" s="239" t="s">
        <v>265</v>
      </c>
      <c r="D1384" s="189">
        <v>1</v>
      </c>
      <c r="E1384" s="236" t="s">
        <v>18</v>
      </c>
      <c r="F1384" s="235">
        <v>6339.46</v>
      </c>
      <c r="G1384" s="234">
        <v>1.1132141887665712</v>
      </c>
      <c r="H1384" s="233">
        <v>1378</v>
      </c>
      <c r="I1384" s="232">
        <v>14</v>
      </c>
      <c r="J1384" s="231" t="s">
        <v>264</v>
      </c>
      <c r="K1384" s="183"/>
      <c r="P1384" s="172"/>
      <c r="Q1384" s="172"/>
      <c r="R1384" s="172"/>
      <c r="S1384" s="172"/>
    </row>
    <row r="1385" spans="2:19" s="182" customFormat="1" x14ac:dyDescent="0.2">
      <c r="B1385" s="214">
        <v>8700</v>
      </c>
      <c r="C1385" s="197" t="s">
        <v>90</v>
      </c>
      <c r="D1385" s="189">
        <v>34</v>
      </c>
      <c r="E1385" s="189" t="s">
        <v>204</v>
      </c>
      <c r="F1385" s="196">
        <v>3678.7589999999996</v>
      </c>
      <c r="G1385" s="213">
        <v>1.1156672435606383</v>
      </c>
      <c r="H1385" s="194">
        <v>1379</v>
      </c>
      <c r="I1385" s="212">
        <v>14</v>
      </c>
      <c r="J1385" s="211" t="s">
        <v>88</v>
      </c>
      <c r="K1385" s="183"/>
      <c r="P1385" s="172"/>
      <c r="Q1385" s="172"/>
      <c r="R1385" s="172"/>
      <c r="S1385" s="172"/>
    </row>
    <row r="1386" spans="2:19" s="182" customFormat="1" x14ac:dyDescent="0.2">
      <c r="B1386" s="230">
        <v>6900</v>
      </c>
      <c r="C1386" s="229" t="s">
        <v>175</v>
      </c>
      <c r="D1386" s="228">
        <v>15</v>
      </c>
      <c r="E1386" s="228" t="s">
        <v>263</v>
      </c>
      <c r="F1386" s="227">
        <v>3572.672</v>
      </c>
      <c r="G1386" s="226">
        <v>1.1252851537221875</v>
      </c>
      <c r="H1386" s="225">
        <v>1380</v>
      </c>
      <c r="I1386" s="224">
        <v>15</v>
      </c>
      <c r="J1386" s="223" t="s">
        <v>174</v>
      </c>
      <c r="K1386" s="183"/>
      <c r="P1386" s="172"/>
      <c r="Q1386" s="172"/>
      <c r="R1386" s="172"/>
      <c r="S1386" s="172"/>
    </row>
    <row r="1387" spans="2:19" s="182" customFormat="1" x14ac:dyDescent="0.2">
      <c r="B1387" s="214">
        <v>6300</v>
      </c>
      <c r="C1387" s="197" t="s">
        <v>48</v>
      </c>
      <c r="D1387" s="189">
        <v>44</v>
      </c>
      <c r="E1387" s="189" t="s">
        <v>124</v>
      </c>
      <c r="F1387" s="196">
        <v>2843.7250000000008</v>
      </c>
      <c r="G1387" s="213">
        <v>1.1321229395709218</v>
      </c>
      <c r="H1387" s="194">
        <v>1381</v>
      </c>
      <c r="I1387" s="212">
        <v>15</v>
      </c>
      <c r="J1387" s="211" t="s">
        <v>46</v>
      </c>
      <c r="K1387" s="183"/>
      <c r="P1387" s="172"/>
      <c r="Q1387" s="172"/>
      <c r="R1387" s="172"/>
      <c r="S1387" s="172"/>
    </row>
    <row r="1388" spans="2:19" s="182" customFormat="1" x14ac:dyDescent="0.2">
      <c r="B1388" s="214">
        <v>6300</v>
      </c>
      <c r="C1388" s="197" t="s">
        <v>48</v>
      </c>
      <c r="D1388" s="189">
        <v>22</v>
      </c>
      <c r="E1388" s="189" t="s">
        <v>50</v>
      </c>
      <c r="F1388" s="196">
        <v>2951.8740000000007</v>
      </c>
      <c r="G1388" s="213">
        <v>1.1390660484544852</v>
      </c>
      <c r="H1388" s="194">
        <v>1382</v>
      </c>
      <c r="I1388" s="212">
        <v>15</v>
      </c>
      <c r="J1388" s="211" t="s">
        <v>46</v>
      </c>
      <c r="K1388" s="183"/>
      <c r="P1388" s="172"/>
      <c r="Q1388" s="172"/>
      <c r="R1388" s="172"/>
      <c r="S1388" s="172"/>
    </row>
    <row r="1389" spans="2:19" s="182" customFormat="1" x14ac:dyDescent="0.2">
      <c r="B1389" s="214">
        <v>5000</v>
      </c>
      <c r="C1389" s="197" t="s">
        <v>25</v>
      </c>
      <c r="D1389" s="189">
        <v>312</v>
      </c>
      <c r="E1389" s="189" t="s">
        <v>262</v>
      </c>
      <c r="F1389" s="196">
        <v>2511.311999999999</v>
      </c>
      <c r="G1389" s="213">
        <v>1.139452273014667</v>
      </c>
      <c r="H1389" s="194">
        <v>1383</v>
      </c>
      <c r="I1389" s="212">
        <v>15</v>
      </c>
      <c r="J1389" s="211" t="s">
        <v>23</v>
      </c>
      <c r="K1389" s="183"/>
      <c r="P1389" s="172"/>
      <c r="Q1389" s="172"/>
      <c r="R1389" s="172"/>
      <c r="S1389" s="172"/>
    </row>
    <row r="1390" spans="2:19" s="182" customFormat="1" x14ac:dyDescent="0.2">
      <c r="B1390" s="214">
        <v>8300</v>
      </c>
      <c r="C1390" s="197" t="s">
        <v>227</v>
      </c>
      <c r="D1390" s="189">
        <v>516</v>
      </c>
      <c r="E1390" s="189" t="s">
        <v>261</v>
      </c>
      <c r="F1390" s="196">
        <v>3758.2859999999991</v>
      </c>
      <c r="G1390" s="213">
        <v>1.1489866107447952</v>
      </c>
      <c r="H1390" s="194">
        <v>1384</v>
      </c>
      <c r="I1390" s="212">
        <v>15</v>
      </c>
      <c r="J1390" s="211" t="s">
        <v>226</v>
      </c>
      <c r="K1390" s="183"/>
      <c r="P1390" s="172"/>
      <c r="Q1390" s="172"/>
      <c r="R1390" s="172"/>
      <c r="S1390" s="172"/>
    </row>
    <row r="1391" spans="2:19" s="182" customFormat="1" x14ac:dyDescent="0.2">
      <c r="B1391" s="214">
        <v>8700</v>
      </c>
      <c r="C1391" s="197" t="s">
        <v>90</v>
      </c>
      <c r="D1391" s="189">
        <v>33</v>
      </c>
      <c r="E1391" s="189" t="s">
        <v>27</v>
      </c>
      <c r="F1391" s="196">
        <v>3434.9580000000001</v>
      </c>
      <c r="G1391" s="213">
        <v>1.1521006788999124</v>
      </c>
      <c r="H1391" s="194">
        <v>1385</v>
      </c>
      <c r="I1391" s="212">
        <v>15</v>
      </c>
      <c r="J1391" s="211" t="s">
        <v>88</v>
      </c>
      <c r="K1391" s="183"/>
      <c r="P1391" s="172"/>
      <c r="Q1391" s="172"/>
      <c r="R1391" s="172"/>
      <c r="S1391" s="172"/>
    </row>
    <row r="1392" spans="2:19" s="182" customFormat="1" x14ac:dyDescent="0.2">
      <c r="B1392" s="214">
        <v>5000</v>
      </c>
      <c r="C1392" s="197" t="s">
        <v>25</v>
      </c>
      <c r="D1392" s="189">
        <v>322</v>
      </c>
      <c r="E1392" s="189" t="s">
        <v>260</v>
      </c>
      <c r="F1392" s="196">
        <v>3266.6160000000004</v>
      </c>
      <c r="G1392" s="213">
        <v>1.1545876942240603</v>
      </c>
      <c r="H1392" s="194">
        <v>1386</v>
      </c>
      <c r="I1392" s="212">
        <v>15</v>
      </c>
      <c r="J1392" s="211" t="s">
        <v>23</v>
      </c>
      <c r="K1392" s="183"/>
      <c r="P1392" s="172"/>
      <c r="Q1392" s="172"/>
      <c r="R1392" s="172"/>
      <c r="S1392" s="172"/>
    </row>
    <row r="1393" spans="2:19" s="182" customFormat="1" x14ac:dyDescent="0.2">
      <c r="B1393" s="238">
        <v>2400</v>
      </c>
      <c r="C1393" s="237" t="s">
        <v>259</v>
      </c>
      <c r="D1393" s="189">
        <v>10</v>
      </c>
      <c r="E1393" s="236" t="s">
        <v>258</v>
      </c>
      <c r="F1393" s="235">
        <v>3388.8870000000006</v>
      </c>
      <c r="G1393" s="234">
        <v>1.1560758697028457</v>
      </c>
      <c r="H1393" s="233">
        <v>1387</v>
      </c>
      <c r="I1393" s="232">
        <v>15</v>
      </c>
      <c r="J1393" s="231" t="s">
        <v>257</v>
      </c>
      <c r="K1393" s="183"/>
      <c r="P1393" s="172"/>
      <c r="Q1393" s="172"/>
      <c r="R1393" s="172"/>
      <c r="S1393" s="172"/>
    </row>
    <row r="1394" spans="2:19" s="182" customFormat="1" x14ac:dyDescent="0.2">
      <c r="B1394" s="214">
        <v>5000</v>
      </c>
      <c r="C1394" s="197" t="s">
        <v>25</v>
      </c>
      <c r="D1394" s="189">
        <v>517</v>
      </c>
      <c r="E1394" s="189" t="s">
        <v>256</v>
      </c>
      <c r="F1394" s="196">
        <v>3193.2440000000011</v>
      </c>
      <c r="G1394" s="213">
        <v>1.1576898964780169</v>
      </c>
      <c r="H1394" s="194">
        <v>1388</v>
      </c>
      <c r="I1394" s="212">
        <v>15</v>
      </c>
      <c r="J1394" s="211" t="s">
        <v>23</v>
      </c>
      <c r="K1394" s="183"/>
      <c r="P1394" s="172"/>
      <c r="Q1394" s="172"/>
      <c r="R1394" s="172"/>
      <c r="S1394" s="172"/>
    </row>
    <row r="1395" spans="2:19" s="182" customFormat="1" x14ac:dyDescent="0.2">
      <c r="B1395" s="214">
        <v>5000</v>
      </c>
      <c r="C1395" s="197" t="s">
        <v>25</v>
      </c>
      <c r="D1395" s="189">
        <v>317</v>
      </c>
      <c r="E1395" s="189" t="s">
        <v>255</v>
      </c>
      <c r="F1395" s="196">
        <v>3918.6459999999988</v>
      </c>
      <c r="G1395" s="213">
        <v>1.1612466160476913</v>
      </c>
      <c r="H1395" s="194">
        <v>1389</v>
      </c>
      <c r="I1395" s="212">
        <v>15</v>
      </c>
      <c r="J1395" s="211" t="s">
        <v>23</v>
      </c>
      <c r="K1395" s="183"/>
      <c r="P1395" s="172"/>
      <c r="Q1395" s="172"/>
      <c r="R1395" s="172"/>
      <c r="S1395" s="172"/>
    </row>
    <row r="1396" spans="2:19" s="182" customFormat="1" x14ac:dyDescent="0.2">
      <c r="B1396" s="214">
        <v>1224</v>
      </c>
      <c r="C1396" s="197" t="s">
        <v>72</v>
      </c>
      <c r="D1396" s="189">
        <v>3</v>
      </c>
      <c r="E1396" s="189" t="s">
        <v>87</v>
      </c>
      <c r="F1396" s="196">
        <v>2212.4290000000001</v>
      </c>
      <c r="G1396" s="213">
        <v>1.1643961898490156</v>
      </c>
      <c r="H1396" s="194">
        <v>1390</v>
      </c>
      <c r="I1396" s="212">
        <v>15</v>
      </c>
      <c r="J1396" s="211" t="s">
        <v>70</v>
      </c>
      <c r="K1396" s="183"/>
      <c r="P1396" s="172"/>
      <c r="Q1396" s="172"/>
      <c r="R1396" s="172"/>
      <c r="S1396" s="172"/>
    </row>
    <row r="1397" spans="2:19" s="182" customFormat="1" x14ac:dyDescent="0.2">
      <c r="B1397" s="214">
        <v>8300</v>
      </c>
      <c r="C1397" s="197" t="s">
        <v>227</v>
      </c>
      <c r="D1397" s="189">
        <v>412</v>
      </c>
      <c r="E1397" s="189" t="s">
        <v>254</v>
      </c>
      <c r="F1397" s="196">
        <v>6233.8369999999986</v>
      </c>
      <c r="G1397" s="213">
        <v>1.1665198423693484</v>
      </c>
      <c r="H1397" s="194">
        <v>1391</v>
      </c>
      <c r="I1397" s="212">
        <v>15</v>
      </c>
      <c r="J1397" s="211" t="s">
        <v>226</v>
      </c>
      <c r="K1397" s="183"/>
      <c r="P1397" s="172"/>
      <c r="Q1397" s="172"/>
      <c r="R1397" s="172"/>
      <c r="S1397" s="172"/>
    </row>
    <row r="1398" spans="2:19" s="182" customFormat="1" x14ac:dyDescent="0.2">
      <c r="B1398" s="214">
        <v>5000</v>
      </c>
      <c r="C1398" s="197" t="s">
        <v>25</v>
      </c>
      <c r="D1398" s="189">
        <v>515</v>
      </c>
      <c r="E1398" s="189" t="s">
        <v>253</v>
      </c>
      <c r="F1398" s="196">
        <v>3614.1349999999993</v>
      </c>
      <c r="G1398" s="213">
        <v>1.169334069631754</v>
      </c>
      <c r="H1398" s="194">
        <v>1392</v>
      </c>
      <c r="I1398" s="212">
        <v>15</v>
      </c>
      <c r="J1398" s="211" t="s">
        <v>23</v>
      </c>
      <c r="K1398" s="183"/>
      <c r="P1398" s="172"/>
      <c r="Q1398" s="172"/>
      <c r="R1398" s="172"/>
      <c r="S1398" s="172"/>
    </row>
    <row r="1399" spans="2:19" s="182" customFormat="1" x14ac:dyDescent="0.2">
      <c r="B1399" s="214">
        <v>5000</v>
      </c>
      <c r="C1399" s="197" t="s">
        <v>25</v>
      </c>
      <c r="D1399" s="189">
        <v>313</v>
      </c>
      <c r="E1399" s="189" t="s">
        <v>252</v>
      </c>
      <c r="F1399" s="196">
        <v>2148.7330000000002</v>
      </c>
      <c r="G1399" s="213">
        <v>1.17095369974924</v>
      </c>
      <c r="H1399" s="194">
        <v>1393</v>
      </c>
      <c r="I1399" s="212">
        <v>15</v>
      </c>
      <c r="J1399" s="211" t="s">
        <v>23</v>
      </c>
      <c r="K1399" s="183"/>
      <c r="P1399" s="172"/>
      <c r="Q1399" s="172"/>
      <c r="R1399" s="172"/>
      <c r="S1399" s="172"/>
    </row>
    <row r="1400" spans="2:19" s="182" customFormat="1" x14ac:dyDescent="0.2">
      <c r="B1400" s="214">
        <v>5000</v>
      </c>
      <c r="C1400" s="197" t="s">
        <v>25</v>
      </c>
      <c r="D1400" s="189">
        <v>611</v>
      </c>
      <c r="E1400" s="189" t="s">
        <v>251</v>
      </c>
      <c r="F1400" s="196">
        <v>4247.2330000000011</v>
      </c>
      <c r="G1400" s="213">
        <v>1.1777211943477166</v>
      </c>
      <c r="H1400" s="194">
        <v>1394</v>
      </c>
      <c r="I1400" s="212">
        <v>15</v>
      </c>
      <c r="J1400" s="211" t="s">
        <v>23</v>
      </c>
      <c r="K1400" s="183"/>
      <c r="P1400" s="172"/>
      <c r="Q1400" s="172"/>
      <c r="R1400" s="172"/>
      <c r="S1400" s="172"/>
    </row>
    <row r="1401" spans="2:19" s="182" customFormat="1" x14ac:dyDescent="0.2">
      <c r="B1401" s="214">
        <v>8300</v>
      </c>
      <c r="C1401" s="197" t="s">
        <v>227</v>
      </c>
      <c r="D1401" s="189">
        <v>611</v>
      </c>
      <c r="E1401" s="189" t="s">
        <v>250</v>
      </c>
      <c r="F1401" s="196">
        <v>2591.9920000000011</v>
      </c>
      <c r="G1401" s="213">
        <v>1.1798439974961759</v>
      </c>
      <c r="H1401" s="194">
        <v>1395</v>
      </c>
      <c r="I1401" s="212">
        <v>15</v>
      </c>
      <c r="J1401" s="211" t="s">
        <v>226</v>
      </c>
      <c r="K1401" s="183"/>
      <c r="P1401" s="172"/>
      <c r="Q1401" s="172"/>
      <c r="R1401" s="172"/>
      <c r="S1401" s="172"/>
    </row>
    <row r="1402" spans="2:19" s="182" customFormat="1" x14ac:dyDescent="0.2">
      <c r="B1402" s="214">
        <v>3000</v>
      </c>
      <c r="C1402" s="197" t="s">
        <v>39</v>
      </c>
      <c r="D1402" s="189">
        <v>1014</v>
      </c>
      <c r="E1402" s="189" t="s">
        <v>249</v>
      </c>
      <c r="F1402" s="196">
        <v>3209.06</v>
      </c>
      <c r="G1402" s="213">
        <v>1.1833966549164481</v>
      </c>
      <c r="H1402" s="194">
        <v>1396</v>
      </c>
      <c r="I1402" s="212">
        <v>15</v>
      </c>
      <c r="J1402" s="211" t="s">
        <v>37</v>
      </c>
      <c r="K1402" s="183"/>
      <c r="P1402" s="172"/>
      <c r="Q1402" s="172"/>
      <c r="R1402" s="172"/>
      <c r="S1402" s="172"/>
    </row>
    <row r="1403" spans="2:19" s="182" customFormat="1" x14ac:dyDescent="0.2">
      <c r="B1403" s="214">
        <v>9300</v>
      </c>
      <c r="C1403" s="197" t="s">
        <v>79</v>
      </c>
      <c r="D1403" s="189">
        <v>2</v>
      </c>
      <c r="E1403" s="189" t="s">
        <v>84</v>
      </c>
      <c r="F1403" s="196">
        <v>5628.4379999999974</v>
      </c>
      <c r="G1403" s="213">
        <v>1.1836254724153232</v>
      </c>
      <c r="H1403" s="194">
        <v>1397</v>
      </c>
      <c r="I1403" s="212">
        <v>15</v>
      </c>
      <c r="J1403" s="211" t="s">
        <v>78</v>
      </c>
      <c r="K1403" s="183"/>
      <c r="P1403" s="172"/>
      <c r="Q1403" s="172"/>
      <c r="R1403" s="172"/>
      <c r="S1403" s="172"/>
    </row>
    <row r="1404" spans="2:19" s="182" customFormat="1" x14ac:dyDescent="0.2">
      <c r="B1404" s="214">
        <v>6900</v>
      </c>
      <c r="C1404" s="197" t="s">
        <v>175</v>
      </c>
      <c r="D1404" s="189">
        <v>34</v>
      </c>
      <c r="E1404" s="189" t="s">
        <v>248</v>
      </c>
      <c r="F1404" s="196">
        <v>5289.3130000000019</v>
      </c>
      <c r="G1404" s="213">
        <v>1.1877550689487242</v>
      </c>
      <c r="H1404" s="194">
        <v>1398</v>
      </c>
      <c r="I1404" s="212">
        <v>15</v>
      </c>
      <c r="J1404" s="211" t="s">
        <v>174</v>
      </c>
      <c r="K1404" s="183"/>
      <c r="P1404" s="172"/>
      <c r="Q1404" s="172"/>
      <c r="R1404" s="172"/>
      <c r="S1404" s="172"/>
    </row>
    <row r="1405" spans="2:19" s="182" customFormat="1" x14ac:dyDescent="0.2">
      <c r="B1405" s="214">
        <v>5000</v>
      </c>
      <c r="C1405" s="197" t="s">
        <v>25</v>
      </c>
      <c r="D1405" s="189">
        <v>324</v>
      </c>
      <c r="E1405" s="189" t="s">
        <v>247</v>
      </c>
      <c r="F1405" s="196">
        <v>2446.3040000000001</v>
      </c>
      <c r="G1405" s="213">
        <v>1.1903850020095978</v>
      </c>
      <c r="H1405" s="194">
        <v>1399</v>
      </c>
      <c r="I1405" s="212">
        <v>15</v>
      </c>
      <c r="J1405" s="211" t="s">
        <v>23</v>
      </c>
      <c r="K1405" s="183"/>
      <c r="P1405" s="172"/>
      <c r="Q1405" s="172"/>
      <c r="R1405" s="172"/>
      <c r="S1405" s="172"/>
    </row>
    <row r="1406" spans="2:19" s="182" customFormat="1" x14ac:dyDescent="0.2">
      <c r="B1406" s="238">
        <v>182</v>
      </c>
      <c r="C1406" s="237" t="s">
        <v>246</v>
      </c>
      <c r="D1406" s="189">
        <v>1</v>
      </c>
      <c r="E1406" s="236" t="s">
        <v>18</v>
      </c>
      <c r="F1406" s="235">
        <v>9644.8790000000045</v>
      </c>
      <c r="G1406" s="234">
        <v>1.1907917890151911</v>
      </c>
      <c r="H1406" s="233">
        <v>1400</v>
      </c>
      <c r="I1406" s="232">
        <v>15</v>
      </c>
      <c r="J1406" s="231" t="s">
        <v>245</v>
      </c>
      <c r="K1406" s="183"/>
      <c r="P1406" s="172"/>
      <c r="Q1406" s="172"/>
      <c r="R1406" s="172"/>
      <c r="S1406" s="172"/>
    </row>
    <row r="1407" spans="2:19" s="182" customFormat="1" x14ac:dyDescent="0.2">
      <c r="B1407" s="214">
        <v>5000</v>
      </c>
      <c r="C1407" s="197" t="s">
        <v>25</v>
      </c>
      <c r="D1407" s="189">
        <v>544</v>
      </c>
      <c r="E1407" s="189" t="s">
        <v>244</v>
      </c>
      <c r="F1407" s="196">
        <v>3296.1549999999993</v>
      </c>
      <c r="G1407" s="213">
        <v>1.1911959613536744</v>
      </c>
      <c r="H1407" s="194">
        <v>1401</v>
      </c>
      <c r="I1407" s="212">
        <v>15</v>
      </c>
      <c r="J1407" s="211" t="s">
        <v>23</v>
      </c>
      <c r="K1407" s="183"/>
      <c r="P1407" s="172"/>
      <c r="Q1407" s="172"/>
      <c r="R1407" s="172"/>
      <c r="S1407" s="172"/>
    </row>
    <row r="1408" spans="2:19" s="182" customFormat="1" x14ac:dyDescent="0.2">
      <c r="B1408" s="214">
        <v>240</v>
      </c>
      <c r="C1408" s="197" t="s">
        <v>243</v>
      </c>
      <c r="D1408" s="189">
        <v>6</v>
      </c>
      <c r="E1408" s="189" t="s">
        <v>139</v>
      </c>
      <c r="F1408" s="196">
        <v>4748.1400000000003</v>
      </c>
      <c r="G1408" s="213">
        <v>1.1969482703999355</v>
      </c>
      <c r="H1408" s="194">
        <v>1402</v>
      </c>
      <c r="I1408" s="212">
        <v>15</v>
      </c>
      <c r="J1408" s="211" t="s">
        <v>242</v>
      </c>
      <c r="K1408" s="183"/>
      <c r="P1408" s="172"/>
      <c r="Q1408" s="172"/>
      <c r="R1408" s="172"/>
      <c r="S1408" s="172"/>
    </row>
    <row r="1409" spans="2:19" s="182" customFormat="1" x14ac:dyDescent="0.2">
      <c r="B1409" s="214">
        <v>6900</v>
      </c>
      <c r="C1409" s="197" t="s">
        <v>175</v>
      </c>
      <c r="D1409" s="189">
        <v>42</v>
      </c>
      <c r="E1409" s="189" t="s">
        <v>103</v>
      </c>
      <c r="F1409" s="196">
        <v>2222.6640000000007</v>
      </c>
      <c r="G1409" s="213">
        <v>1.2048987567787994</v>
      </c>
      <c r="H1409" s="194">
        <v>1403</v>
      </c>
      <c r="I1409" s="212">
        <v>15</v>
      </c>
      <c r="J1409" s="211" t="s">
        <v>174</v>
      </c>
      <c r="K1409" s="183"/>
      <c r="P1409" s="172"/>
      <c r="Q1409" s="172"/>
      <c r="R1409" s="172"/>
      <c r="S1409" s="172"/>
    </row>
    <row r="1410" spans="2:19" s="182" customFormat="1" x14ac:dyDescent="0.2">
      <c r="B1410" s="214">
        <v>47</v>
      </c>
      <c r="C1410" s="197" t="s">
        <v>241</v>
      </c>
      <c r="D1410" s="189">
        <v>1</v>
      </c>
      <c r="E1410" s="189" t="s">
        <v>18</v>
      </c>
      <c r="F1410" s="196">
        <v>2538.7420000000011</v>
      </c>
      <c r="G1410" s="213">
        <v>1.2067488109905697</v>
      </c>
      <c r="H1410" s="194">
        <v>1404</v>
      </c>
      <c r="I1410" s="212">
        <v>15</v>
      </c>
      <c r="J1410" s="211" t="s">
        <v>240</v>
      </c>
      <c r="K1410" s="183"/>
      <c r="P1410" s="172"/>
      <c r="Q1410" s="172"/>
      <c r="R1410" s="172"/>
      <c r="S1410" s="172"/>
    </row>
    <row r="1411" spans="2:19" s="182" customFormat="1" x14ac:dyDescent="0.2">
      <c r="B1411" s="214">
        <v>6400</v>
      </c>
      <c r="C1411" s="197" t="s">
        <v>60</v>
      </c>
      <c r="D1411" s="189">
        <v>51</v>
      </c>
      <c r="E1411" s="189" t="s">
        <v>239</v>
      </c>
      <c r="F1411" s="196">
        <v>2814.762999999999</v>
      </c>
      <c r="G1411" s="213">
        <v>1.2075786716229733</v>
      </c>
      <c r="H1411" s="194">
        <v>1405</v>
      </c>
      <c r="I1411" s="212">
        <v>15</v>
      </c>
      <c r="J1411" s="211" t="s">
        <v>58</v>
      </c>
      <c r="K1411" s="183"/>
      <c r="P1411" s="172"/>
      <c r="Q1411" s="172"/>
      <c r="R1411" s="172"/>
      <c r="S1411" s="172"/>
    </row>
    <row r="1412" spans="2:19" s="182" customFormat="1" x14ac:dyDescent="0.2">
      <c r="B1412" s="214">
        <v>5000</v>
      </c>
      <c r="C1412" s="197" t="s">
        <v>25</v>
      </c>
      <c r="D1412" s="189">
        <v>349</v>
      </c>
      <c r="E1412" s="189" t="s">
        <v>238</v>
      </c>
      <c r="F1412" s="196">
        <v>3005.3340000000003</v>
      </c>
      <c r="G1412" s="213">
        <v>1.2110818968225456</v>
      </c>
      <c r="H1412" s="194">
        <v>1406</v>
      </c>
      <c r="I1412" s="212">
        <v>15</v>
      </c>
      <c r="J1412" s="211" t="s">
        <v>23</v>
      </c>
      <c r="K1412" s="183"/>
      <c r="P1412" s="172"/>
      <c r="Q1412" s="172"/>
      <c r="R1412" s="172"/>
      <c r="S1412" s="172"/>
    </row>
    <row r="1413" spans="2:19" s="182" customFormat="1" x14ac:dyDescent="0.2">
      <c r="B1413" s="214">
        <v>6900</v>
      </c>
      <c r="C1413" s="197" t="s">
        <v>175</v>
      </c>
      <c r="D1413" s="189">
        <v>33</v>
      </c>
      <c r="E1413" s="189" t="s">
        <v>27</v>
      </c>
      <c r="F1413" s="196">
        <v>2444.3090000000002</v>
      </c>
      <c r="G1413" s="213">
        <v>1.2160742364234551</v>
      </c>
      <c r="H1413" s="194">
        <v>1407</v>
      </c>
      <c r="I1413" s="212">
        <v>15</v>
      </c>
      <c r="J1413" s="211" t="s">
        <v>174</v>
      </c>
      <c r="K1413" s="183"/>
      <c r="P1413" s="172"/>
      <c r="Q1413" s="172"/>
      <c r="R1413" s="172"/>
      <c r="S1413" s="172"/>
    </row>
    <row r="1414" spans="2:19" s="182" customFormat="1" x14ac:dyDescent="0.2">
      <c r="B1414" s="214">
        <v>9800</v>
      </c>
      <c r="C1414" s="197" t="s">
        <v>173</v>
      </c>
      <c r="D1414" s="189">
        <v>3</v>
      </c>
      <c r="E1414" s="189" t="s">
        <v>222</v>
      </c>
      <c r="F1414" s="196">
        <v>5556.8570000000036</v>
      </c>
      <c r="G1414" s="213">
        <v>1.2166595145248877</v>
      </c>
      <c r="H1414" s="194">
        <v>1408</v>
      </c>
      <c r="I1414" s="212">
        <v>15</v>
      </c>
      <c r="J1414" s="211" t="s">
        <v>172</v>
      </c>
      <c r="K1414" s="183"/>
      <c r="P1414" s="172"/>
      <c r="Q1414" s="172"/>
      <c r="R1414" s="172"/>
      <c r="S1414" s="172"/>
    </row>
    <row r="1415" spans="2:19" s="182" customFormat="1" x14ac:dyDescent="0.2">
      <c r="B1415" s="214">
        <v>1200</v>
      </c>
      <c r="C1415" s="197" t="s">
        <v>77</v>
      </c>
      <c r="D1415" s="189">
        <v>24</v>
      </c>
      <c r="E1415" s="189" t="s">
        <v>86</v>
      </c>
      <c r="F1415" s="196">
        <v>8196.0850000000009</v>
      </c>
      <c r="G1415" s="213">
        <v>1.2168312129629983</v>
      </c>
      <c r="H1415" s="194">
        <v>1409</v>
      </c>
      <c r="I1415" s="212">
        <v>15</v>
      </c>
      <c r="J1415" s="211" t="s">
        <v>75</v>
      </c>
      <c r="K1415" s="183"/>
      <c r="P1415" s="172"/>
      <c r="Q1415" s="172"/>
      <c r="R1415" s="172"/>
      <c r="S1415" s="172"/>
    </row>
    <row r="1416" spans="2:19" s="182" customFormat="1" x14ac:dyDescent="0.2">
      <c r="B1416" s="214">
        <v>5000</v>
      </c>
      <c r="C1416" s="197" t="s">
        <v>25</v>
      </c>
      <c r="D1416" s="189">
        <v>341</v>
      </c>
      <c r="E1416" s="189" t="s">
        <v>237</v>
      </c>
      <c r="F1416" s="196">
        <v>2183.27</v>
      </c>
      <c r="G1416" s="213">
        <v>1.2225800327890479</v>
      </c>
      <c r="H1416" s="194">
        <v>1410</v>
      </c>
      <c r="I1416" s="212">
        <v>15</v>
      </c>
      <c r="J1416" s="211" t="s">
        <v>23</v>
      </c>
      <c r="K1416" s="183"/>
      <c r="P1416" s="172"/>
      <c r="Q1416" s="172"/>
      <c r="R1416" s="172"/>
      <c r="S1416" s="172"/>
    </row>
    <row r="1417" spans="2:19" s="182" customFormat="1" x14ac:dyDescent="0.2">
      <c r="B1417" s="214">
        <v>6300</v>
      </c>
      <c r="C1417" s="197" t="s">
        <v>48</v>
      </c>
      <c r="D1417" s="189">
        <v>31</v>
      </c>
      <c r="E1417" s="189" t="s">
        <v>40</v>
      </c>
      <c r="F1417" s="196">
        <v>2861.0689999999977</v>
      </c>
      <c r="G1417" s="213">
        <v>1.2313975701709134</v>
      </c>
      <c r="H1417" s="194">
        <v>1411</v>
      </c>
      <c r="I1417" s="212">
        <v>15</v>
      </c>
      <c r="J1417" s="211" t="s">
        <v>46</v>
      </c>
      <c r="K1417" s="183"/>
      <c r="P1417" s="172"/>
      <c r="Q1417" s="172"/>
      <c r="R1417" s="172"/>
      <c r="S1417" s="172"/>
    </row>
    <row r="1418" spans="2:19" s="182" customFormat="1" x14ac:dyDescent="0.2">
      <c r="B1418" s="214">
        <v>1139</v>
      </c>
      <c r="C1418" s="197" t="s">
        <v>236</v>
      </c>
      <c r="D1418" s="189">
        <v>32</v>
      </c>
      <c r="E1418" s="189" t="s">
        <v>95</v>
      </c>
      <c r="F1418" s="196">
        <v>2871.2479999999996</v>
      </c>
      <c r="G1418" s="213">
        <v>1.2316898696203964</v>
      </c>
      <c r="H1418" s="194">
        <v>1412</v>
      </c>
      <c r="I1418" s="212">
        <v>15</v>
      </c>
      <c r="J1418" s="211" t="s">
        <v>235</v>
      </c>
      <c r="K1418" s="183"/>
      <c r="P1418" s="172"/>
      <c r="Q1418" s="172"/>
      <c r="R1418" s="172"/>
      <c r="S1418" s="172"/>
    </row>
    <row r="1419" spans="2:19" s="182" customFormat="1" x14ac:dyDescent="0.2">
      <c r="B1419" s="214">
        <v>5000</v>
      </c>
      <c r="C1419" s="197" t="s">
        <v>25</v>
      </c>
      <c r="D1419" s="189">
        <v>233</v>
      </c>
      <c r="E1419" s="189" t="s">
        <v>234</v>
      </c>
      <c r="F1419" s="196">
        <v>3586.9220000000023</v>
      </c>
      <c r="G1419" s="213">
        <v>1.2319136089252014</v>
      </c>
      <c r="H1419" s="194">
        <v>1413</v>
      </c>
      <c r="I1419" s="212">
        <v>15</v>
      </c>
      <c r="J1419" s="211" t="s">
        <v>23</v>
      </c>
      <c r="K1419" s="183"/>
      <c r="P1419" s="172"/>
      <c r="Q1419" s="172"/>
      <c r="R1419" s="172"/>
      <c r="S1419" s="172"/>
    </row>
    <row r="1420" spans="2:19" s="182" customFormat="1" x14ac:dyDescent="0.2">
      <c r="B1420" s="214">
        <v>7400</v>
      </c>
      <c r="C1420" s="197" t="s">
        <v>195</v>
      </c>
      <c r="D1420" s="189">
        <v>532</v>
      </c>
      <c r="E1420" s="189" t="s">
        <v>233</v>
      </c>
      <c r="F1420" s="196">
        <v>4027.6269999999995</v>
      </c>
      <c r="G1420" s="213">
        <v>1.2348046767244949</v>
      </c>
      <c r="H1420" s="194">
        <v>1414</v>
      </c>
      <c r="I1420" s="212">
        <v>15</v>
      </c>
      <c r="J1420" s="211" t="s">
        <v>194</v>
      </c>
      <c r="K1420" s="183"/>
      <c r="P1420" s="172"/>
      <c r="Q1420" s="172"/>
      <c r="R1420" s="172"/>
      <c r="S1420" s="172"/>
    </row>
    <row r="1421" spans="2:19" s="182" customFormat="1" x14ac:dyDescent="0.2">
      <c r="B1421" s="214">
        <v>6900</v>
      </c>
      <c r="C1421" s="197" t="s">
        <v>175</v>
      </c>
      <c r="D1421" s="189">
        <v>45</v>
      </c>
      <c r="E1421" s="189" t="s">
        <v>232</v>
      </c>
      <c r="F1421" s="196">
        <v>2273.9590000000007</v>
      </c>
      <c r="G1421" s="213">
        <v>1.2382246260734422</v>
      </c>
      <c r="H1421" s="194">
        <v>1415</v>
      </c>
      <c r="I1421" s="212">
        <v>15</v>
      </c>
      <c r="J1421" s="211" t="s">
        <v>174</v>
      </c>
      <c r="K1421" s="183"/>
      <c r="P1421" s="172"/>
      <c r="Q1421" s="172"/>
      <c r="R1421" s="172"/>
      <c r="S1421" s="172"/>
    </row>
    <row r="1422" spans="2:19" s="182" customFormat="1" x14ac:dyDescent="0.2">
      <c r="B1422" s="214">
        <v>2640</v>
      </c>
      <c r="C1422" s="197" t="s">
        <v>149</v>
      </c>
      <c r="D1422" s="189">
        <v>13</v>
      </c>
      <c r="E1422" s="189" t="s">
        <v>131</v>
      </c>
      <c r="F1422" s="196">
        <v>3826.2869999999984</v>
      </c>
      <c r="G1422" s="213">
        <v>1.2391105574772108</v>
      </c>
      <c r="H1422" s="194">
        <v>1416</v>
      </c>
      <c r="I1422" s="212">
        <v>15</v>
      </c>
      <c r="J1422" s="211" t="s">
        <v>148</v>
      </c>
      <c r="K1422" s="183"/>
      <c r="P1422" s="172"/>
      <c r="Q1422" s="172"/>
      <c r="R1422" s="172"/>
      <c r="S1422" s="172"/>
    </row>
    <row r="1423" spans="2:19" s="182" customFormat="1" x14ac:dyDescent="0.2">
      <c r="B1423" s="214">
        <v>229</v>
      </c>
      <c r="C1423" s="197" t="s">
        <v>115</v>
      </c>
      <c r="D1423" s="189">
        <v>3</v>
      </c>
      <c r="E1423" s="189" t="s">
        <v>87</v>
      </c>
      <c r="F1423" s="196">
        <v>4890.436999999999</v>
      </c>
      <c r="G1423" s="213">
        <v>1.2406019593613145</v>
      </c>
      <c r="H1423" s="194">
        <v>1417</v>
      </c>
      <c r="I1423" s="212">
        <v>15</v>
      </c>
      <c r="J1423" s="211" t="s">
        <v>114</v>
      </c>
      <c r="K1423" s="183"/>
      <c r="P1423" s="172"/>
      <c r="Q1423" s="172"/>
      <c r="R1423" s="172"/>
      <c r="S1423" s="172"/>
    </row>
    <row r="1424" spans="2:19" s="182" customFormat="1" x14ac:dyDescent="0.2">
      <c r="B1424" s="238">
        <v>3760</v>
      </c>
      <c r="C1424" s="239" t="s">
        <v>231</v>
      </c>
      <c r="D1424" s="189">
        <v>1</v>
      </c>
      <c r="E1424" s="236" t="s">
        <v>18</v>
      </c>
      <c r="F1424" s="235">
        <v>5656.1560000000036</v>
      </c>
      <c r="G1424" s="234">
        <v>1.2434691547638028</v>
      </c>
      <c r="H1424" s="233">
        <v>1418</v>
      </c>
      <c r="I1424" s="232">
        <v>15</v>
      </c>
      <c r="J1424" s="231" t="s">
        <v>230</v>
      </c>
      <c r="K1424" s="183"/>
      <c r="P1424" s="172"/>
      <c r="Q1424" s="172"/>
      <c r="R1424" s="172"/>
      <c r="S1424" s="172"/>
    </row>
    <row r="1425" spans="2:19" s="182" customFormat="1" x14ac:dyDescent="0.2">
      <c r="B1425" s="214">
        <v>3000</v>
      </c>
      <c r="C1425" s="197" t="s">
        <v>39</v>
      </c>
      <c r="D1425" s="189">
        <v>1311</v>
      </c>
      <c r="E1425" s="189" t="s">
        <v>229</v>
      </c>
      <c r="F1425" s="196">
        <v>2604.3049999999998</v>
      </c>
      <c r="G1425" s="213">
        <v>1.2446149135777953</v>
      </c>
      <c r="H1425" s="194">
        <v>1419</v>
      </c>
      <c r="I1425" s="212">
        <v>15</v>
      </c>
      <c r="J1425" s="211" t="s">
        <v>37</v>
      </c>
      <c r="K1425" s="183"/>
      <c r="P1425" s="172"/>
      <c r="Q1425" s="172"/>
      <c r="R1425" s="172"/>
      <c r="S1425" s="172"/>
    </row>
    <row r="1426" spans="2:19" s="182" customFormat="1" x14ac:dyDescent="0.2">
      <c r="B1426" s="214">
        <v>4000</v>
      </c>
      <c r="C1426" s="197" t="s">
        <v>22</v>
      </c>
      <c r="D1426" s="189">
        <v>526</v>
      </c>
      <c r="E1426" s="189" t="s">
        <v>228</v>
      </c>
      <c r="F1426" s="196">
        <v>3320.2280000000005</v>
      </c>
      <c r="G1426" s="213">
        <v>1.2504104540604219</v>
      </c>
      <c r="H1426" s="194">
        <v>1420</v>
      </c>
      <c r="I1426" s="212">
        <v>15</v>
      </c>
      <c r="J1426" s="211" t="s">
        <v>20</v>
      </c>
      <c r="K1426" s="183"/>
      <c r="P1426" s="172"/>
      <c r="Q1426" s="172"/>
      <c r="R1426" s="172"/>
      <c r="S1426" s="172"/>
    </row>
    <row r="1427" spans="2:19" s="182" customFormat="1" x14ac:dyDescent="0.2">
      <c r="B1427" s="214">
        <v>8300</v>
      </c>
      <c r="C1427" s="197" t="s">
        <v>227</v>
      </c>
      <c r="D1427" s="189">
        <v>514</v>
      </c>
      <c r="E1427" s="189" t="s">
        <v>53</v>
      </c>
      <c r="F1427" s="196">
        <v>4005.2710000000011</v>
      </c>
      <c r="G1427" s="213">
        <v>1.2522381991225955</v>
      </c>
      <c r="H1427" s="194">
        <v>1421</v>
      </c>
      <c r="I1427" s="212">
        <v>15</v>
      </c>
      <c r="J1427" s="211" t="s">
        <v>226</v>
      </c>
      <c r="K1427" s="183"/>
      <c r="P1427" s="172"/>
      <c r="Q1427" s="172"/>
      <c r="R1427" s="172"/>
      <c r="S1427" s="172"/>
    </row>
    <row r="1428" spans="2:19" s="182" customFormat="1" x14ac:dyDescent="0.2">
      <c r="B1428" s="214">
        <v>3000</v>
      </c>
      <c r="C1428" s="197" t="s">
        <v>39</v>
      </c>
      <c r="D1428" s="189">
        <v>1342</v>
      </c>
      <c r="E1428" s="189" t="s">
        <v>225</v>
      </c>
      <c r="F1428" s="196">
        <v>4368.0259999999989</v>
      </c>
      <c r="G1428" s="213">
        <v>1.2537689832861867</v>
      </c>
      <c r="H1428" s="194">
        <v>1422</v>
      </c>
      <c r="I1428" s="212">
        <v>15</v>
      </c>
      <c r="J1428" s="211" t="s">
        <v>37</v>
      </c>
      <c r="K1428" s="183"/>
      <c r="P1428" s="172"/>
      <c r="Q1428" s="172"/>
      <c r="R1428" s="172"/>
      <c r="S1428" s="172"/>
    </row>
    <row r="1429" spans="2:19" s="182" customFormat="1" x14ac:dyDescent="0.2">
      <c r="B1429" s="214">
        <v>8600</v>
      </c>
      <c r="C1429" s="197" t="s">
        <v>43</v>
      </c>
      <c r="D1429" s="189">
        <v>131</v>
      </c>
      <c r="E1429" s="189" t="s">
        <v>34</v>
      </c>
      <c r="F1429" s="196">
        <v>2389.7649999999999</v>
      </c>
      <c r="G1429" s="213">
        <v>1.2546771141339437</v>
      </c>
      <c r="H1429" s="194">
        <v>1423</v>
      </c>
      <c r="I1429" s="212">
        <v>15</v>
      </c>
      <c r="J1429" s="211" t="s">
        <v>41</v>
      </c>
      <c r="K1429" s="183"/>
      <c r="P1429" s="172"/>
      <c r="Q1429" s="172"/>
      <c r="R1429" s="172"/>
      <c r="S1429" s="172"/>
    </row>
    <row r="1430" spans="2:19" s="182" customFormat="1" x14ac:dyDescent="0.2">
      <c r="B1430" s="214">
        <v>6900</v>
      </c>
      <c r="C1430" s="197" t="s">
        <v>175</v>
      </c>
      <c r="D1430" s="189">
        <v>41</v>
      </c>
      <c r="E1430" s="189" t="s">
        <v>47</v>
      </c>
      <c r="F1430" s="196">
        <v>3520.0929999999998</v>
      </c>
      <c r="G1430" s="213">
        <v>1.254840769796425</v>
      </c>
      <c r="H1430" s="194">
        <v>1424</v>
      </c>
      <c r="I1430" s="212">
        <v>15</v>
      </c>
      <c r="J1430" s="211" t="s">
        <v>174</v>
      </c>
      <c r="K1430" s="183"/>
      <c r="P1430" s="172"/>
      <c r="Q1430" s="172"/>
      <c r="R1430" s="172"/>
      <c r="S1430" s="172"/>
    </row>
    <row r="1431" spans="2:19" s="182" customFormat="1" x14ac:dyDescent="0.2">
      <c r="B1431" s="214">
        <v>6900</v>
      </c>
      <c r="C1431" s="197" t="s">
        <v>175</v>
      </c>
      <c r="D1431" s="189">
        <v>37</v>
      </c>
      <c r="E1431" s="189" t="s">
        <v>224</v>
      </c>
      <c r="F1431" s="196">
        <v>3488.2420000000002</v>
      </c>
      <c r="G1431" s="213">
        <v>1.2551072607400466</v>
      </c>
      <c r="H1431" s="194">
        <v>1425</v>
      </c>
      <c r="I1431" s="212">
        <v>15</v>
      </c>
      <c r="J1431" s="211" t="s">
        <v>174</v>
      </c>
      <c r="K1431" s="183"/>
      <c r="P1431" s="172"/>
      <c r="Q1431" s="172"/>
      <c r="R1431" s="172"/>
      <c r="S1431" s="172"/>
    </row>
    <row r="1432" spans="2:19" s="182" customFormat="1" x14ac:dyDescent="0.2">
      <c r="B1432" s="214">
        <v>3000</v>
      </c>
      <c r="C1432" s="197" t="s">
        <v>39</v>
      </c>
      <c r="D1432" s="189">
        <v>1222</v>
      </c>
      <c r="E1432" s="189" t="s">
        <v>223</v>
      </c>
      <c r="F1432" s="196">
        <v>4652.1679999999978</v>
      </c>
      <c r="G1432" s="213">
        <v>1.2621075398364332</v>
      </c>
      <c r="H1432" s="194">
        <v>1426</v>
      </c>
      <c r="I1432" s="212">
        <v>15</v>
      </c>
      <c r="J1432" s="211" t="s">
        <v>37</v>
      </c>
      <c r="K1432" s="183"/>
      <c r="P1432" s="172"/>
      <c r="Q1432" s="172"/>
      <c r="R1432" s="172"/>
      <c r="S1432" s="172"/>
    </row>
    <row r="1433" spans="2:19" s="182" customFormat="1" x14ac:dyDescent="0.2">
      <c r="B1433" s="214">
        <v>7200</v>
      </c>
      <c r="C1433" s="197" t="s">
        <v>140</v>
      </c>
      <c r="D1433" s="189">
        <v>2</v>
      </c>
      <c r="E1433" s="189" t="s">
        <v>84</v>
      </c>
      <c r="F1433" s="196">
        <v>3831.7890000000007</v>
      </c>
      <c r="G1433" s="213">
        <v>1.2653597440670739</v>
      </c>
      <c r="H1433" s="194">
        <v>1427</v>
      </c>
      <c r="I1433" s="212">
        <v>15</v>
      </c>
      <c r="J1433" s="211" t="s">
        <v>138</v>
      </c>
      <c r="K1433" s="183"/>
      <c r="P1433" s="172"/>
      <c r="Q1433" s="172"/>
      <c r="R1433" s="172"/>
      <c r="S1433" s="172"/>
    </row>
    <row r="1434" spans="2:19" s="182" customFormat="1" x14ac:dyDescent="0.2">
      <c r="B1434" s="214">
        <v>6900</v>
      </c>
      <c r="C1434" s="197" t="s">
        <v>175</v>
      </c>
      <c r="D1434" s="189">
        <v>31</v>
      </c>
      <c r="E1434" s="189" t="s">
        <v>40</v>
      </c>
      <c r="F1434" s="196">
        <v>3021.3889999999992</v>
      </c>
      <c r="G1434" s="213">
        <v>1.266626932273097</v>
      </c>
      <c r="H1434" s="194">
        <v>1428</v>
      </c>
      <c r="I1434" s="212">
        <v>15</v>
      </c>
      <c r="J1434" s="211" t="s">
        <v>174</v>
      </c>
      <c r="K1434" s="183"/>
      <c r="P1434" s="172"/>
      <c r="Q1434" s="172"/>
      <c r="R1434" s="172"/>
      <c r="S1434" s="172"/>
    </row>
    <row r="1435" spans="2:19" s="182" customFormat="1" x14ac:dyDescent="0.2">
      <c r="B1435" s="214">
        <v>2300</v>
      </c>
      <c r="C1435" s="197" t="s">
        <v>218</v>
      </c>
      <c r="D1435" s="189">
        <v>3</v>
      </c>
      <c r="E1435" s="189" t="s">
        <v>222</v>
      </c>
      <c r="F1435" s="196">
        <v>6429.3750000000009</v>
      </c>
      <c r="G1435" s="213">
        <v>1.2673844860671508</v>
      </c>
      <c r="H1435" s="194">
        <v>1429</v>
      </c>
      <c r="I1435" s="212">
        <v>15</v>
      </c>
      <c r="J1435" s="211" t="s">
        <v>217</v>
      </c>
      <c r="K1435" s="183"/>
      <c r="P1435" s="172"/>
      <c r="Q1435" s="172"/>
      <c r="R1435" s="172"/>
      <c r="S1435" s="172"/>
    </row>
    <row r="1436" spans="2:19" s="182" customFormat="1" x14ac:dyDescent="0.2">
      <c r="B1436" s="214">
        <v>6300</v>
      </c>
      <c r="C1436" s="197" t="s">
        <v>48</v>
      </c>
      <c r="D1436" s="189">
        <v>12</v>
      </c>
      <c r="E1436" s="189" t="s">
        <v>121</v>
      </c>
      <c r="F1436" s="196">
        <v>6018.1460000000043</v>
      </c>
      <c r="G1436" s="213">
        <v>1.2727958399073935</v>
      </c>
      <c r="H1436" s="194">
        <v>1430</v>
      </c>
      <c r="I1436" s="212">
        <v>15</v>
      </c>
      <c r="J1436" s="211" t="s">
        <v>46</v>
      </c>
      <c r="K1436" s="183"/>
      <c r="P1436" s="172"/>
      <c r="Q1436" s="172"/>
      <c r="R1436" s="172"/>
      <c r="S1436" s="172"/>
    </row>
    <row r="1437" spans="2:19" s="182" customFormat="1" x14ac:dyDescent="0.2">
      <c r="B1437" s="214">
        <v>3000</v>
      </c>
      <c r="C1437" s="197" t="s">
        <v>39</v>
      </c>
      <c r="D1437" s="189">
        <v>541</v>
      </c>
      <c r="E1437" s="189" t="s">
        <v>221</v>
      </c>
      <c r="F1437" s="196">
        <v>3805.3960000000015</v>
      </c>
      <c r="G1437" s="213">
        <v>1.2821979701754322</v>
      </c>
      <c r="H1437" s="194">
        <v>1431</v>
      </c>
      <c r="I1437" s="212">
        <v>15</v>
      </c>
      <c r="J1437" s="211" t="s">
        <v>37</v>
      </c>
      <c r="K1437" s="183"/>
      <c r="P1437" s="172"/>
      <c r="Q1437" s="172"/>
      <c r="R1437" s="172"/>
      <c r="S1437" s="172"/>
    </row>
    <row r="1438" spans="2:19" s="182" customFormat="1" x14ac:dyDescent="0.2">
      <c r="B1438" s="214">
        <v>1304</v>
      </c>
      <c r="C1438" s="197" t="s">
        <v>188</v>
      </c>
      <c r="D1438" s="189">
        <v>2</v>
      </c>
      <c r="E1438" s="189" t="s">
        <v>84</v>
      </c>
      <c r="F1438" s="196">
        <v>4978.7869999999994</v>
      </c>
      <c r="G1438" s="213">
        <v>1.2877400575652875</v>
      </c>
      <c r="H1438" s="194">
        <v>1432</v>
      </c>
      <c r="I1438" s="212">
        <v>15</v>
      </c>
      <c r="J1438" s="211" t="s">
        <v>187</v>
      </c>
      <c r="K1438" s="183"/>
      <c r="P1438" s="172"/>
      <c r="Q1438" s="172"/>
      <c r="R1438" s="172"/>
      <c r="S1438" s="172"/>
    </row>
    <row r="1439" spans="2:19" s="182" customFormat="1" x14ac:dyDescent="0.2">
      <c r="B1439" s="214">
        <v>8700</v>
      </c>
      <c r="C1439" s="197" t="s">
        <v>90</v>
      </c>
      <c r="D1439" s="189">
        <v>24</v>
      </c>
      <c r="E1439" s="189" t="s">
        <v>86</v>
      </c>
      <c r="F1439" s="196">
        <v>3402.1429999999996</v>
      </c>
      <c r="G1439" s="213">
        <v>1.2882174862116673</v>
      </c>
      <c r="H1439" s="194">
        <v>1433</v>
      </c>
      <c r="I1439" s="212">
        <v>15</v>
      </c>
      <c r="J1439" s="211" t="s">
        <v>88</v>
      </c>
      <c r="K1439" s="183"/>
      <c r="P1439" s="172"/>
      <c r="Q1439" s="172"/>
      <c r="R1439" s="172"/>
      <c r="S1439" s="172"/>
    </row>
    <row r="1440" spans="2:19" s="182" customFormat="1" x14ac:dyDescent="0.2">
      <c r="B1440" s="214">
        <v>5000</v>
      </c>
      <c r="C1440" s="197" t="s">
        <v>25</v>
      </c>
      <c r="D1440" s="189">
        <v>436</v>
      </c>
      <c r="E1440" s="189" t="s">
        <v>220</v>
      </c>
      <c r="F1440" s="196">
        <v>2342.393</v>
      </c>
      <c r="G1440" s="213">
        <v>1.2958392797361966</v>
      </c>
      <c r="H1440" s="194">
        <v>1434</v>
      </c>
      <c r="I1440" s="212">
        <v>15</v>
      </c>
      <c r="J1440" s="211" t="s">
        <v>23</v>
      </c>
      <c r="K1440" s="183"/>
      <c r="P1440" s="172"/>
      <c r="Q1440" s="172"/>
      <c r="R1440" s="172"/>
      <c r="S1440" s="172"/>
    </row>
    <row r="1441" spans="2:19" s="182" customFormat="1" x14ac:dyDescent="0.2">
      <c r="B1441" s="214">
        <v>3000</v>
      </c>
      <c r="C1441" s="197" t="s">
        <v>39</v>
      </c>
      <c r="D1441" s="189">
        <v>925</v>
      </c>
      <c r="E1441" s="189" t="s">
        <v>219</v>
      </c>
      <c r="F1441" s="196">
        <v>508.70100000000008</v>
      </c>
      <c r="G1441" s="213">
        <v>1.2977616098945042</v>
      </c>
      <c r="H1441" s="194">
        <v>1435</v>
      </c>
      <c r="I1441" s="212">
        <v>15</v>
      </c>
      <c r="J1441" s="211" t="s">
        <v>37</v>
      </c>
      <c r="K1441" s="183"/>
      <c r="P1441" s="172"/>
      <c r="Q1441" s="172"/>
      <c r="R1441" s="172"/>
      <c r="S1441" s="172"/>
    </row>
    <row r="1442" spans="2:19" s="182" customFormat="1" x14ac:dyDescent="0.2">
      <c r="B1442" s="214">
        <v>6300</v>
      </c>
      <c r="C1442" s="197" t="s">
        <v>48</v>
      </c>
      <c r="D1442" s="189">
        <v>11</v>
      </c>
      <c r="E1442" s="189" t="s">
        <v>191</v>
      </c>
      <c r="F1442" s="196">
        <v>2798.1579999999981</v>
      </c>
      <c r="G1442" s="213">
        <v>1.2987072021574391</v>
      </c>
      <c r="H1442" s="194">
        <v>1436</v>
      </c>
      <c r="I1442" s="212">
        <v>15</v>
      </c>
      <c r="J1442" s="211" t="s">
        <v>46</v>
      </c>
      <c r="K1442" s="183"/>
      <c r="P1442" s="172"/>
      <c r="Q1442" s="172"/>
      <c r="R1442" s="172"/>
      <c r="S1442" s="172"/>
    </row>
    <row r="1443" spans="2:19" s="182" customFormat="1" x14ac:dyDescent="0.2">
      <c r="B1443" s="214">
        <v>7900</v>
      </c>
      <c r="C1443" s="197" t="s">
        <v>92</v>
      </c>
      <c r="D1443" s="189">
        <v>122</v>
      </c>
      <c r="E1443" s="189" t="s">
        <v>69</v>
      </c>
      <c r="F1443" s="196">
        <v>5058.1130000000003</v>
      </c>
      <c r="G1443" s="213">
        <v>1.3012044705193122</v>
      </c>
      <c r="H1443" s="194">
        <v>1437</v>
      </c>
      <c r="I1443" s="212">
        <v>15</v>
      </c>
      <c r="J1443" s="211" t="s">
        <v>91</v>
      </c>
      <c r="K1443" s="183"/>
      <c r="P1443" s="172"/>
      <c r="Q1443" s="172"/>
      <c r="R1443" s="172"/>
      <c r="S1443" s="172"/>
    </row>
    <row r="1444" spans="2:19" s="182" customFormat="1" x14ac:dyDescent="0.2">
      <c r="B1444" s="214">
        <v>2300</v>
      </c>
      <c r="C1444" s="197" t="s">
        <v>218</v>
      </c>
      <c r="D1444" s="189">
        <v>2</v>
      </c>
      <c r="E1444" s="189" t="s">
        <v>84</v>
      </c>
      <c r="F1444" s="196">
        <v>3381.66</v>
      </c>
      <c r="G1444" s="213">
        <v>1.3018320679571302</v>
      </c>
      <c r="H1444" s="194">
        <v>1438</v>
      </c>
      <c r="I1444" s="212">
        <v>15</v>
      </c>
      <c r="J1444" s="211" t="s">
        <v>217</v>
      </c>
      <c r="K1444" s="183"/>
      <c r="P1444" s="172"/>
      <c r="Q1444" s="172"/>
      <c r="R1444" s="172"/>
      <c r="S1444" s="172"/>
    </row>
    <row r="1445" spans="2:19" s="182" customFormat="1" x14ac:dyDescent="0.2">
      <c r="B1445" s="214">
        <v>3000</v>
      </c>
      <c r="C1445" s="197" t="s">
        <v>39</v>
      </c>
      <c r="D1445" s="189">
        <v>862</v>
      </c>
      <c r="E1445" s="189" t="s">
        <v>216</v>
      </c>
      <c r="F1445" s="196">
        <v>1990.1959999999999</v>
      </c>
      <c r="G1445" s="213">
        <v>1.304944080275416</v>
      </c>
      <c r="H1445" s="194">
        <v>1439</v>
      </c>
      <c r="I1445" s="212">
        <v>15</v>
      </c>
      <c r="J1445" s="211" t="s">
        <v>37</v>
      </c>
      <c r="K1445" s="183"/>
      <c r="P1445" s="172"/>
      <c r="Q1445" s="172"/>
      <c r="R1445" s="172"/>
      <c r="S1445" s="172"/>
    </row>
    <row r="1446" spans="2:19" s="182" customFormat="1" x14ac:dyDescent="0.2">
      <c r="B1446" s="214">
        <v>7900</v>
      </c>
      <c r="C1446" s="197" t="s">
        <v>92</v>
      </c>
      <c r="D1446" s="189">
        <v>211</v>
      </c>
      <c r="E1446" s="189" t="s">
        <v>24</v>
      </c>
      <c r="F1446" s="196">
        <v>11018.38</v>
      </c>
      <c r="G1446" s="213">
        <v>1.3055960461705511</v>
      </c>
      <c r="H1446" s="194">
        <v>1440</v>
      </c>
      <c r="I1446" s="212">
        <v>15</v>
      </c>
      <c r="J1446" s="211" t="s">
        <v>91</v>
      </c>
      <c r="K1446" s="183"/>
      <c r="P1446" s="172"/>
      <c r="Q1446" s="172"/>
      <c r="R1446" s="172"/>
      <c r="S1446" s="172"/>
    </row>
    <row r="1447" spans="2:19" s="182" customFormat="1" x14ac:dyDescent="0.2">
      <c r="B1447" s="214">
        <v>8700</v>
      </c>
      <c r="C1447" s="197" t="s">
        <v>90</v>
      </c>
      <c r="D1447" s="189">
        <v>21</v>
      </c>
      <c r="E1447" s="189" t="s">
        <v>64</v>
      </c>
      <c r="F1447" s="196">
        <v>2362.4069999999997</v>
      </c>
      <c r="G1447" s="213">
        <v>1.3095090601368349</v>
      </c>
      <c r="H1447" s="194">
        <v>1441</v>
      </c>
      <c r="I1447" s="212">
        <v>15</v>
      </c>
      <c r="J1447" s="211" t="s">
        <v>88</v>
      </c>
      <c r="K1447" s="183"/>
      <c r="P1447" s="172"/>
      <c r="Q1447" s="172"/>
      <c r="R1447" s="172"/>
      <c r="S1447" s="172"/>
    </row>
    <row r="1448" spans="2:19" s="182" customFormat="1" x14ac:dyDescent="0.2">
      <c r="B1448" s="214">
        <v>6300</v>
      </c>
      <c r="C1448" s="197" t="s">
        <v>48</v>
      </c>
      <c r="D1448" s="189">
        <v>34</v>
      </c>
      <c r="E1448" s="189" t="s">
        <v>204</v>
      </c>
      <c r="F1448" s="196">
        <v>4063.0240000000008</v>
      </c>
      <c r="G1448" s="213">
        <v>1.3106391822238777</v>
      </c>
      <c r="H1448" s="194">
        <v>1442</v>
      </c>
      <c r="I1448" s="212">
        <v>15</v>
      </c>
      <c r="J1448" s="211" t="s">
        <v>46</v>
      </c>
      <c r="K1448" s="183"/>
      <c r="P1448" s="172"/>
      <c r="Q1448" s="172"/>
      <c r="R1448" s="172"/>
      <c r="S1448" s="172"/>
    </row>
    <row r="1449" spans="2:19" s="182" customFormat="1" x14ac:dyDescent="0.2">
      <c r="B1449" s="214">
        <v>2640</v>
      </c>
      <c r="C1449" s="197" t="s">
        <v>149</v>
      </c>
      <c r="D1449" s="189">
        <v>12</v>
      </c>
      <c r="E1449" s="189" t="s">
        <v>121</v>
      </c>
      <c r="F1449" s="196">
        <v>2071.3939999999993</v>
      </c>
      <c r="G1449" s="213">
        <v>1.3108428684243822</v>
      </c>
      <c r="H1449" s="194">
        <v>1443</v>
      </c>
      <c r="I1449" s="212">
        <v>15</v>
      </c>
      <c r="J1449" s="211" t="s">
        <v>148</v>
      </c>
      <c r="K1449" s="183"/>
      <c r="P1449" s="172"/>
      <c r="Q1449" s="172"/>
      <c r="R1449" s="172"/>
      <c r="S1449" s="172"/>
    </row>
    <row r="1450" spans="2:19" s="182" customFormat="1" x14ac:dyDescent="0.2">
      <c r="B1450" s="214">
        <v>7400</v>
      </c>
      <c r="C1450" s="197" t="s">
        <v>195</v>
      </c>
      <c r="D1450" s="189">
        <v>534</v>
      </c>
      <c r="E1450" s="189" t="s">
        <v>215</v>
      </c>
      <c r="F1450" s="196">
        <v>2206.5220000000004</v>
      </c>
      <c r="G1450" s="213">
        <v>1.3134486120297231</v>
      </c>
      <c r="H1450" s="194">
        <v>1444</v>
      </c>
      <c r="I1450" s="212">
        <v>15</v>
      </c>
      <c r="J1450" s="211" t="s">
        <v>194</v>
      </c>
      <c r="K1450" s="183"/>
      <c r="P1450" s="172"/>
      <c r="Q1450" s="172"/>
      <c r="R1450" s="172"/>
      <c r="S1450" s="172"/>
    </row>
    <row r="1451" spans="2:19" s="182" customFormat="1" x14ac:dyDescent="0.2">
      <c r="B1451" s="214">
        <v>3000</v>
      </c>
      <c r="C1451" s="197" t="s">
        <v>39</v>
      </c>
      <c r="D1451" s="189">
        <v>1341</v>
      </c>
      <c r="E1451" s="189" t="s">
        <v>214</v>
      </c>
      <c r="F1451" s="196">
        <v>1080.2930000000001</v>
      </c>
      <c r="G1451" s="213">
        <v>1.3151199157226003</v>
      </c>
      <c r="H1451" s="194">
        <v>1445</v>
      </c>
      <c r="I1451" s="212">
        <v>15</v>
      </c>
      <c r="J1451" s="211" t="s">
        <v>37</v>
      </c>
      <c r="K1451" s="183"/>
      <c r="P1451" s="172"/>
      <c r="Q1451" s="172"/>
      <c r="R1451" s="172"/>
      <c r="S1451" s="172"/>
    </row>
    <row r="1452" spans="2:19" s="182" customFormat="1" x14ac:dyDescent="0.2">
      <c r="B1452" s="214">
        <v>6300</v>
      </c>
      <c r="C1452" s="197" t="s">
        <v>48</v>
      </c>
      <c r="D1452" s="189">
        <v>23</v>
      </c>
      <c r="E1452" s="189" t="s">
        <v>136</v>
      </c>
      <c r="F1452" s="196">
        <v>3781.5340000000001</v>
      </c>
      <c r="G1452" s="213">
        <v>1.322980909796962</v>
      </c>
      <c r="H1452" s="194">
        <v>1446</v>
      </c>
      <c r="I1452" s="212">
        <v>15</v>
      </c>
      <c r="J1452" s="211" t="s">
        <v>46</v>
      </c>
      <c r="K1452" s="183"/>
      <c r="P1452" s="172"/>
      <c r="Q1452" s="172"/>
      <c r="R1452" s="172"/>
      <c r="S1452" s="172"/>
    </row>
    <row r="1453" spans="2:19" s="182" customFormat="1" x14ac:dyDescent="0.2">
      <c r="B1453" s="214">
        <v>6400</v>
      </c>
      <c r="C1453" s="197" t="s">
        <v>60</v>
      </c>
      <c r="D1453" s="189">
        <v>42</v>
      </c>
      <c r="E1453" s="189" t="s">
        <v>103</v>
      </c>
      <c r="F1453" s="196">
        <v>3109.2039999999993</v>
      </c>
      <c r="G1453" s="213">
        <v>1.3248000249522145</v>
      </c>
      <c r="H1453" s="194">
        <v>1447</v>
      </c>
      <c r="I1453" s="212">
        <v>15</v>
      </c>
      <c r="J1453" s="211" t="s">
        <v>58</v>
      </c>
      <c r="K1453" s="183"/>
      <c r="P1453" s="172"/>
      <c r="Q1453" s="172"/>
      <c r="R1453" s="172"/>
      <c r="S1453" s="172"/>
    </row>
    <row r="1454" spans="2:19" s="182" customFormat="1" x14ac:dyDescent="0.2">
      <c r="B1454" s="214">
        <v>8600</v>
      </c>
      <c r="C1454" s="197" t="s">
        <v>43</v>
      </c>
      <c r="D1454" s="189">
        <v>112</v>
      </c>
      <c r="E1454" s="189" t="s">
        <v>213</v>
      </c>
      <c r="F1454" s="196">
        <v>3996.1079999999974</v>
      </c>
      <c r="G1454" s="213">
        <v>1.3281234653309089</v>
      </c>
      <c r="H1454" s="194">
        <v>1448</v>
      </c>
      <c r="I1454" s="212">
        <v>15</v>
      </c>
      <c r="J1454" s="211" t="s">
        <v>41</v>
      </c>
      <c r="K1454" s="183"/>
      <c r="P1454" s="172"/>
      <c r="Q1454" s="172"/>
      <c r="R1454" s="172"/>
      <c r="S1454" s="172"/>
    </row>
    <row r="1455" spans="2:19" s="182" customFormat="1" x14ac:dyDescent="0.2">
      <c r="B1455" s="222">
        <v>3000</v>
      </c>
      <c r="C1455" s="221" t="s">
        <v>39</v>
      </c>
      <c r="D1455" s="220">
        <v>1115</v>
      </c>
      <c r="E1455" s="220" t="s">
        <v>212</v>
      </c>
      <c r="F1455" s="219">
        <v>1305.915</v>
      </c>
      <c r="G1455" s="218">
        <v>1.3363829622116099</v>
      </c>
      <c r="H1455" s="217">
        <v>1449</v>
      </c>
      <c r="I1455" s="216">
        <v>15</v>
      </c>
      <c r="J1455" s="215" t="s">
        <v>37</v>
      </c>
      <c r="K1455" s="183"/>
      <c r="P1455" s="172"/>
      <c r="Q1455" s="172"/>
      <c r="R1455" s="172"/>
      <c r="S1455" s="172"/>
    </row>
    <row r="1456" spans="2:19" s="182" customFormat="1" x14ac:dyDescent="0.2">
      <c r="B1456" s="214">
        <v>8400</v>
      </c>
      <c r="C1456" s="197" t="s">
        <v>146</v>
      </c>
      <c r="D1456" s="189">
        <v>122</v>
      </c>
      <c r="E1456" s="189" t="s">
        <v>211</v>
      </c>
      <c r="F1456" s="196">
        <v>4572.918999999999</v>
      </c>
      <c r="G1456" s="213">
        <v>1.3601022595729433</v>
      </c>
      <c r="H1456" s="194">
        <v>1450</v>
      </c>
      <c r="I1456" s="212">
        <v>16</v>
      </c>
      <c r="J1456" s="211" t="s">
        <v>145</v>
      </c>
      <c r="K1456" s="183"/>
      <c r="P1456" s="172"/>
      <c r="Q1456" s="172"/>
      <c r="R1456" s="172"/>
      <c r="S1456" s="172"/>
    </row>
    <row r="1457" spans="2:19" s="182" customFormat="1" x14ac:dyDescent="0.2">
      <c r="B1457" s="214">
        <v>3000</v>
      </c>
      <c r="C1457" s="197" t="s">
        <v>39</v>
      </c>
      <c r="D1457" s="189">
        <v>1312</v>
      </c>
      <c r="E1457" s="189" t="s">
        <v>210</v>
      </c>
      <c r="F1457" s="196">
        <v>3342.3740000000007</v>
      </c>
      <c r="G1457" s="213">
        <v>1.3607725085574462</v>
      </c>
      <c r="H1457" s="194">
        <v>1451</v>
      </c>
      <c r="I1457" s="212">
        <v>16</v>
      </c>
      <c r="J1457" s="211" t="s">
        <v>37</v>
      </c>
      <c r="K1457" s="183"/>
      <c r="P1457" s="172"/>
      <c r="Q1457" s="172"/>
      <c r="R1457" s="172"/>
      <c r="S1457" s="172"/>
    </row>
    <row r="1458" spans="2:19" s="182" customFormat="1" x14ac:dyDescent="0.2">
      <c r="B1458" s="214">
        <v>6300</v>
      </c>
      <c r="C1458" s="197" t="s">
        <v>48</v>
      </c>
      <c r="D1458" s="189">
        <v>42</v>
      </c>
      <c r="E1458" s="189" t="s">
        <v>103</v>
      </c>
      <c r="F1458" s="196">
        <v>3075.6920000000014</v>
      </c>
      <c r="G1458" s="213">
        <v>1.3652620245975973</v>
      </c>
      <c r="H1458" s="194">
        <v>1452</v>
      </c>
      <c r="I1458" s="212">
        <v>16</v>
      </c>
      <c r="J1458" s="211" t="s">
        <v>46</v>
      </c>
      <c r="K1458" s="183"/>
      <c r="P1458" s="172"/>
      <c r="Q1458" s="172"/>
      <c r="R1458" s="172"/>
      <c r="S1458" s="172"/>
    </row>
    <row r="1459" spans="2:19" s="182" customFormat="1" x14ac:dyDescent="0.2">
      <c r="B1459" s="214">
        <v>4000</v>
      </c>
      <c r="C1459" s="197" t="s">
        <v>22</v>
      </c>
      <c r="D1459" s="189">
        <v>824</v>
      </c>
      <c r="E1459" s="189" t="s">
        <v>209</v>
      </c>
      <c r="F1459" s="196">
        <v>4473.2509999999993</v>
      </c>
      <c r="G1459" s="213">
        <v>1.3676080809663773</v>
      </c>
      <c r="H1459" s="194">
        <v>1453</v>
      </c>
      <c r="I1459" s="212">
        <v>16</v>
      </c>
      <c r="J1459" s="211" t="s">
        <v>20</v>
      </c>
      <c r="K1459" s="183"/>
      <c r="P1459" s="172"/>
      <c r="Q1459" s="172"/>
      <c r="R1459" s="172"/>
      <c r="S1459" s="172"/>
    </row>
    <row r="1460" spans="2:19" s="182" customFormat="1" x14ac:dyDescent="0.2">
      <c r="B1460" s="214">
        <v>8600</v>
      </c>
      <c r="C1460" s="197" t="s">
        <v>43</v>
      </c>
      <c r="D1460" s="189">
        <v>312</v>
      </c>
      <c r="E1460" s="189" t="s">
        <v>208</v>
      </c>
      <c r="F1460" s="196">
        <v>4206.2</v>
      </c>
      <c r="G1460" s="213">
        <v>1.3681437282451521</v>
      </c>
      <c r="H1460" s="194">
        <v>1454</v>
      </c>
      <c r="I1460" s="212">
        <v>16</v>
      </c>
      <c r="J1460" s="211" t="s">
        <v>41</v>
      </c>
      <c r="K1460" s="183"/>
      <c r="P1460" s="172"/>
      <c r="Q1460" s="172"/>
      <c r="R1460" s="172"/>
      <c r="S1460" s="172"/>
    </row>
    <row r="1461" spans="2:19" s="182" customFormat="1" x14ac:dyDescent="0.2">
      <c r="B1461" s="214">
        <v>5000</v>
      </c>
      <c r="C1461" s="197" t="s">
        <v>25</v>
      </c>
      <c r="D1461" s="189">
        <v>133</v>
      </c>
      <c r="E1461" s="189" t="s">
        <v>207</v>
      </c>
      <c r="F1461" s="196">
        <v>4761.0539999999974</v>
      </c>
      <c r="G1461" s="213">
        <v>1.3693360264929701</v>
      </c>
      <c r="H1461" s="194">
        <v>1455</v>
      </c>
      <c r="I1461" s="212">
        <v>16</v>
      </c>
      <c r="J1461" s="211" t="s">
        <v>23</v>
      </c>
      <c r="K1461" s="183"/>
      <c r="P1461" s="172"/>
      <c r="Q1461" s="172"/>
      <c r="R1461" s="172"/>
      <c r="S1461" s="172"/>
    </row>
    <row r="1462" spans="2:19" s="182" customFormat="1" x14ac:dyDescent="0.2">
      <c r="B1462" s="214">
        <v>7900</v>
      </c>
      <c r="C1462" s="197" t="s">
        <v>92</v>
      </c>
      <c r="D1462" s="189">
        <v>221</v>
      </c>
      <c r="E1462" s="189" t="s">
        <v>206</v>
      </c>
      <c r="F1462" s="196">
        <v>2440.998000000001</v>
      </c>
      <c r="G1462" s="213">
        <v>1.375188942340446</v>
      </c>
      <c r="H1462" s="194">
        <v>1456</v>
      </c>
      <c r="I1462" s="212">
        <v>16</v>
      </c>
      <c r="J1462" s="211" t="s">
        <v>91</v>
      </c>
      <c r="K1462" s="183"/>
      <c r="P1462" s="172"/>
      <c r="Q1462" s="172"/>
      <c r="R1462" s="172"/>
      <c r="S1462" s="172"/>
    </row>
    <row r="1463" spans="2:19" s="182" customFormat="1" x14ac:dyDescent="0.2">
      <c r="B1463" s="214">
        <v>7900</v>
      </c>
      <c r="C1463" s="197" t="s">
        <v>92</v>
      </c>
      <c r="D1463" s="189">
        <v>223</v>
      </c>
      <c r="E1463" s="189" t="s">
        <v>66</v>
      </c>
      <c r="F1463" s="196">
        <v>3231.5220000000013</v>
      </c>
      <c r="G1463" s="213">
        <v>1.3772542492519881</v>
      </c>
      <c r="H1463" s="194">
        <v>1457</v>
      </c>
      <c r="I1463" s="212">
        <v>16</v>
      </c>
      <c r="J1463" s="211" t="s">
        <v>91</v>
      </c>
      <c r="K1463" s="183"/>
      <c r="P1463" s="172"/>
      <c r="Q1463" s="172"/>
      <c r="R1463" s="172"/>
      <c r="S1463" s="172"/>
    </row>
    <row r="1464" spans="2:19" s="182" customFormat="1" x14ac:dyDescent="0.2">
      <c r="B1464" s="214">
        <v>1304</v>
      </c>
      <c r="C1464" s="197" t="s">
        <v>188</v>
      </c>
      <c r="D1464" s="189">
        <v>4</v>
      </c>
      <c r="E1464" s="189" t="s">
        <v>168</v>
      </c>
      <c r="F1464" s="196">
        <v>4230.3669999999993</v>
      </c>
      <c r="G1464" s="213">
        <v>1.3781449510573729</v>
      </c>
      <c r="H1464" s="194">
        <v>1458</v>
      </c>
      <c r="I1464" s="212">
        <v>16</v>
      </c>
      <c r="J1464" s="211" t="s">
        <v>187</v>
      </c>
      <c r="K1464" s="183"/>
      <c r="P1464" s="172"/>
      <c r="Q1464" s="172"/>
      <c r="R1464" s="172"/>
      <c r="S1464" s="172"/>
    </row>
    <row r="1465" spans="2:19" s="182" customFormat="1" x14ac:dyDescent="0.2">
      <c r="B1465" s="214">
        <v>1304</v>
      </c>
      <c r="C1465" s="197" t="s">
        <v>188</v>
      </c>
      <c r="D1465" s="189">
        <v>1</v>
      </c>
      <c r="E1465" s="189" t="s">
        <v>18</v>
      </c>
      <c r="F1465" s="196">
        <v>4179.9650000000001</v>
      </c>
      <c r="G1465" s="213">
        <v>1.3809996154937387</v>
      </c>
      <c r="H1465" s="194">
        <v>1459</v>
      </c>
      <c r="I1465" s="212">
        <v>16</v>
      </c>
      <c r="J1465" s="211" t="s">
        <v>187</v>
      </c>
      <c r="K1465" s="183"/>
      <c r="P1465" s="172"/>
      <c r="Q1465" s="172"/>
      <c r="R1465" s="172"/>
      <c r="S1465" s="172"/>
    </row>
    <row r="1466" spans="2:19" s="182" customFormat="1" x14ac:dyDescent="0.2">
      <c r="B1466" s="214">
        <v>8700</v>
      </c>
      <c r="C1466" s="197" t="s">
        <v>90</v>
      </c>
      <c r="D1466" s="189">
        <v>27</v>
      </c>
      <c r="E1466" s="189" t="s">
        <v>205</v>
      </c>
      <c r="F1466" s="196">
        <v>3528.88</v>
      </c>
      <c r="G1466" s="213">
        <v>1.3841011237683025</v>
      </c>
      <c r="H1466" s="194">
        <v>1460</v>
      </c>
      <c r="I1466" s="212">
        <v>16</v>
      </c>
      <c r="J1466" s="211" t="s">
        <v>88</v>
      </c>
      <c r="K1466" s="183"/>
      <c r="P1466" s="172"/>
      <c r="Q1466" s="172"/>
      <c r="R1466" s="172"/>
      <c r="S1466" s="172"/>
    </row>
    <row r="1467" spans="2:19" s="182" customFormat="1" x14ac:dyDescent="0.2">
      <c r="B1467" s="214">
        <v>7200</v>
      </c>
      <c r="C1467" s="197" t="s">
        <v>140</v>
      </c>
      <c r="D1467" s="189">
        <v>5</v>
      </c>
      <c r="E1467" s="189" t="s">
        <v>99</v>
      </c>
      <c r="F1467" s="196">
        <v>2910.4770000000003</v>
      </c>
      <c r="G1467" s="213">
        <v>1.3896893934327963</v>
      </c>
      <c r="H1467" s="194">
        <v>1461</v>
      </c>
      <c r="I1467" s="212">
        <v>16</v>
      </c>
      <c r="J1467" s="211" t="s">
        <v>138</v>
      </c>
      <c r="K1467" s="183"/>
      <c r="P1467" s="172"/>
      <c r="Q1467" s="172"/>
      <c r="R1467" s="172"/>
      <c r="S1467" s="172"/>
    </row>
    <row r="1468" spans="2:19" s="182" customFormat="1" x14ac:dyDescent="0.2">
      <c r="B1468" s="214">
        <v>1200</v>
      </c>
      <c r="C1468" s="197" t="s">
        <v>77</v>
      </c>
      <c r="D1468" s="189">
        <v>34</v>
      </c>
      <c r="E1468" s="189" t="s">
        <v>204</v>
      </c>
      <c r="F1468" s="196">
        <v>2867.8629999999998</v>
      </c>
      <c r="G1468" s="213">
        <v>1.3931764707616923</v>
      </c>
      <c r="H1468" s="194">
        <v>1462</v>
      </c>
      <c r="I1468" s="212">
        <v>16</v>
      </c>
      <c r="J1468" s="211" t="s">
        <v>75</v>
      </c>
      <c r="K1468" s="183"/>
      <c r="P1468" s="172"/>
      <c r="Q1468" s="172"/>
      <c r="R1468" s="172"/>
      <c r="S1468" s="172"/>
    </row>
    <row r="1469" spans="2:19" s="182" customFormat="1" x14ac:dyDescent="0.2">
      <c r="B1469" s="214">
        <v>8400</v>
      </c>
      <c r="C1469" s="197" t="s">
        <v>146</v>
      </c>
      <c r="D1469" s="189">
        <v>414</v>
      </c>
      <c r="E1469" s="189" t="s">
        <v>111</v>
      </c>
      <c r="F1469" s="196">
        <v>4248.9330000000018</v>
      </c>
      <c r="G1469" s="213">
        <v>1.3955847766090537</v>
      </c>
      <c r="H1469" s="194">
        <v>1463</v>
      </c>
      <c r="I1469" s="212">
        <v>16</v>
      </c>
      <c r="J1469" s="211" t="s">
        <v>145</v>
      </c>
      <c r="K1469" s="183"/>
      <c r="P1469" s="172"/>
      <c r="Q1469" s="172"/>
      <c r="R1469" s="172"/>
      <c r="S1469" s="172"/>
    </row>
    <row r="1470" spans="2:19" s="182" customFormat="1" x14ac:dyDescent="0.2">
      <c r="B1470" s="214">
        <v>5000</v>
      </c>
      <c r="C1470" s="197" t="s">
        <v>25</v>
      </c>
      <c r="D1470" s="189">
        <v>347</v>
      </c>
      <c r="E1470" s="189" t="s">
        <v>203</v>
      </c>
      <c r="F1470" s="196">
        <v>3012.4030000000002</v>
      </c>
      <c r="G1470" s="213">
        <v>1.3959917365488255</v>
      </c>
      <c r="H1470" s="194">
        <v>1464</v>
      </c>
      <c r="I1470" s="212">
        <v>16</v>
      </c>
      <c r="J1470" s="211" t="s">
        <v>23</v>
      </c>
      <c r="K1470" s="183"/>
      <c r="P1470" s="172"/>
      <c r="Q1470" s="172"/>
      <c r="R1470" s="172"/>
      <c r="S1470" s="172"/>
    </row>
    <row r="1471" spans="2:19" s="182" customFormat="1" x14ac:dyDescent="0.2">
      <c r="B1471" s="214">
        <v>8700</v>
      </c>
      <c r="C1471" s="197" t="s">
        <v>90</v>
      </c>
      <c r="D1471" s="189">
        <v>28</v>
      </c>
      <c r="E1471" s="189" t="s">
        <v>202</v>
      </c>
      <c r="F1471" s="196">
        <v>1998.75</v>
      </c>
      <c r="G1471" s="213">
        <v>1.4009528580671498</v>
      </c>
      <c r="H1471" s="194">
        <v>1465</v>
      </c>
      <c r="I1471" s="212">
        <v>16</v>
      </c>
      <c r="J1471" s="211" t="s">
        <v>88</v>
      </c>
      <c r="K1471" s="183"/>
      <c r="P1471" s="172"/>
      <c r="Q1471" s="172"/>
      <c r="R1471" s="172"/>
      <c r="S1471" s="172"/>
    </row>
    <row r="1472" spans="2:19" s="182" customFormat="1" x14ac:dyDescent="0.2">
      <c r="B1472" s="214">
        <v>4000</v>
      </c>
      <c r="C1472" s="197" t="s">
        <v>22</v>
      </c>
      <c r="D1472" s="189">
        <v>813</v>
      </c>
      <c r="E1472" s="189" t="s">
        <v>201</v>
      </c>
      <c r="F1472" s="196">
        <v>2766.7179999999994</v>
      </c>
      <c r="G1472" s="213">
        <v>1.4011887073057281</v>
      </c>
      <c r="H1472" s="194">
        <v>1466</v>
      </c>
      <c r="I1472" s="212">
        <v>16</v>
      </c>
      <c r="J1472" s="211" t="s">
        <v>20</v>
      </c>
      <c r="K1472" s="183"/>
      <c r="P1472" s="172"/>
      <c r="Q1472" s="172"/>
      <c r="R1472" s="172"/>
      <c r="S1472" s="172"/>
    </row>
    <row r="1473" spans="2:19" s="182" customFormat="1" x14ac:dyDescent="0.2">
      <c r="B1473" s="214">
        <v>3000</v>
      </c>
      <c r="C1473" s="197" t="s">
        <v>39</v>
      </c>
      <c r="D1473" s="189">
        <v>1012</v>
      </c>
      <c r="E1473" s="189" t="s">
        <v>200</v>
      </c>
      <c r="F1473" s="196">
        <v>4517.704999999999</v>
      </c>
      <c r="G1473" s="213">
        <v>1.4028367483018034</v>
      </c>
      <c r="H1473" s="194">
        <v>1467</v>
      </c>
      <c r="I1473" s="212">
        <v>16</v>
      </c>
      <c r="J1473" s="211" t="s">
        <v>37</v>
      </c>
      <c r="K1473" s="183"/>
      <c r="P1473" s="172"/>
      <c r="Q1473" s="172"/>
      <c r="R1473" s="172"/>
      <c r="S1473" s="172"/>
    </row>
    <row r="1474" spans="2:19" s="182" customFormat="1" x14ac:dyDescent="0.2">
      <c r="B1474" s="214">
        <v>6300</v>
      </c>
      <c r="C1474" s="197" t="s">
        <v>48</v>
      </c>
      <c r="D1474" s="189">
        <v>33</v>
      </c>
      <c r="E1474" s="189" t="s">
        <v>27</v>
      </c>
      <c r="F1474" s="196">
        <v>4333.4540000000006</v>
      </c>
      <c r="G1474" s="213">
        <v>1.4029087726761997</v>
      </c>
      <c r="H1474" s="194">
        <v>1468</v>
      </c>
      <c r="I1474" s="212">
        <v>16</v>
      </c>
      <c r="J1474" s="211" t="s">
        <v>46</v>
      </c>
      <c r="K1474" s="183"/>
      <c r="P1474" s="172"/>
      <c r="Q1474" s="172"/>
      <c r="R1474" s="172"/>
      <c r="S1474" s="172"/>
    </row>
    <row r="1475" spans="2:19" s="182" customFormat="1" x14ac:dyDescent="0.2">
      <c r="B1475" s="214">
        <v>8700</v>
      </c>
      <c r="C1475" s="197" t="s">
        <v>90</v>
      </c>
      <c r="D1475" s="189">
        <v>19</v>
      </c>
      <c r="E1475" s="189" t="s">
        <v>199</v>
      </c>
      <c r="F1475" s="196">
        <v>2413.9219999999996</v>
      </c>
      <c r="G1475" s="213">
        <v>1.4053561076379297</v>
      </c>
      <c r="H1475" s="194">
        <v>1469</v>
      </c>
      <c r="I1475" s="212">
        <v>16</v>
      </c>
      <c r="J1475" s="211" t="s">
        <v>88</v>
      </c>
      <c r="K1475" s="183"/>
      <c r="P1475" s="172"/>
      <c r="Q1475" s="172"/>
      <c r="R1475" s="172"/>
      <c r="S1475" s="172"/>
    </row>
    <row r="1476" spans="2:19" s="182" customFormat="1" x14ac:dyDescent="0.2">
      <c r="B1476" s="214">
        <v>8700</v>
      </c>
      <c r="C1476" s="197" t="s">
        <v>90</v>
      </c>
      <c r="D1476" s="189">
        <v>36</v>
      </c>
      <c r="E1476" s="189" t="s">
        <v>198</v>
      </c>
      <c r="F1476" s="196">
        <v>2251.145</v>
      </c>
      <c r="G1476" s="213">
        <v>1.4059237586667785</v>
      </c>
      <c r="H1476" s="194">
        <v>1470</v>
      </c>
      <c r="I1476" s="212">
        <v>16</v>
      </c>
      <c r="J1476" s="211" t="s">
        <v>88</v>
      </c>
      <c r="K1476" s="183"/>
      <c r="P1476" s="172"/>
      <c r="Q1476" s="172"/>
      <c r="R1476" s="172"/>
      <c r="S1476" s="172"/>
    </row>
    <row r="1477" spans="2:19" s="182" customFormat="1" x14ac:dyDescent="0.2">
      <c r="B1477" s="214">
        <v>4000</v>
      </c>
      <c r="C1477" s="197" t="s">
        <v>22</v>
      </c>
      <c r="D1477" s="189">
        <v>524</v>
      </c>
      <c r="E1477" s="189" t="s">
        <v>197</v>
      </c>
      <c r="F1477" s="196">
        <v>3920.4449999999979</v>
      </c>
      <c r="G1477" s="213">
        <v>1.4088184448246184</v>
      </c>
      <c r="H1477" s="194">
        <v>1471</v>
      </c>
      <c r="I1477" s="212">
        <v>16</v>
      </c>
      <c r="J1477" s="211" t="s">
        <v>20</v>
      </c>
      <c r="K1477" s="183"/>
      <c r="P1477" s="172"/>
      <c r="Q1477" s="172"/>
      <c r="R1477" s="172"/>
      <c r="S1477" s="172"/>
    </row>
    <row r="1478" spans="2:19" s="182" customFormat="1" x14ac:dyDescent="0.2">
      <c r="B1478" s="214">
        <v>6400</v>
      </c>
      <c r="C1478" s="197" t="s">
        <v>60</v>
      </c>
      <c r="D1478" s="189">
        <v>32</v>
      </c>
      <c r="E1478" s="189" t="s">
        <v>95</v>
      </c>
      <c r="F1478" s="196">
        <v>2069.4490000000001</v>
      </c>
      <c r="G1478" s="213">
        <v>1.4142895502174091</v>
      </c>
      <c r="H1478" s="194">
        <v>1472</v>
      </c>
      <c r="I1478" s="212">
        <v>16</v>
      </c>
      <c r="J1478" s="211" t="s">
        <v>58</v>
      </c>
      <c r="K1478" s="183"/>
      <c r="P1478" s="172"/>
      <c r="Q1478" s="172"/>
      <c r="R1478" s="172"/>
      <c r="S1478" s="172"/>
    </row>
    <row r="1479" spans="2:19" s="182" customFormat="1" x14ac:dyDescent="0.2">
      <c r="B1479" s="214">
        <v>3000</v>
      </c>
      <c r="C1479" s="197" t="s">
        <v>39</v>
      </c>
      <c r="D1479" s="189">
        <v>1334</v>
      </c>
      <c r="E1479" s="189" t="s">
        <v>196</v>
      </c>
      <c r="F1479" s="196">
        <v>5310.4580000000014</v>
      </c>
      <c r="G1479" s="213">
        <v>1.4173838625401085</v>
      </c>
      <c r="H1479" s="194">
        <v>1473</v>
      </c>
      <c r="I1479" s="212">
        <v>16</v>
      </c>
      <c r="J1479" s="211" t="s">
        <v>37</v>
      </c>
      <c r="K1479" s="183"/>
      <c r="P1479" s="172"/>
      <c r="Q1479" s="172"/>
      <c r="R1479" s="172"/>
      <c r="S1479" s="172"/>
    </row>
    <row r="1480" spans="2:19" s="182" customFormat="1" x14ac:dyDescent="0.2">
      <c r="B1480" s="214">
        <v>1200</v>
      </c>
      <c r="C1480" s="197" t="s">
        <v>77</v>
      </c>
      <c r="D1480" s="189">
        <v>33</v>
      </c>
      <c r="E1480" s="189" t="s">
        <v>27</v>
      </c>
      <c r="F1480" s="196">
        <v>5345.83</v>
      </c>
      <c r="G1480" s="213">
        <v>1.4225120535373377</v>
      </c>
      <c r="H1480" s="194">
        <v>1474</v>
      </c>
      <c r="I1480" s="212">
        <v>16</v>
      </c>
      <c r="J1480" s="211" t="s">
        <v>75</v>
      </c>
      <c r="K1480" s="183"/>
      <c r="P1480" s="172"/>
      <c r="Q1480" s="172"/>
      <c r="R1480" s="172"/>
      <c r="S1480" s="172"/>
    </row>
    <row r="1481" spans="2:19" s="182" customFormat="1" x14ac:dyDescent="0.2">
      <c r="B1481" s="214">
        <v>6900</v>
      </c>
      <c r="C1481" s="197" t="s">
        <v>175</v>
      </c>
      <c r="D1481" s="189">
        <v>22</v>
      </c>
      <c r="E1481" s="189" t="s">
        <v>50</v>
      </c>
      <c r="F1481" s="196">
        <v>4855.0809999999983</v>
      </c>
      <c r="G1481" s="213">
        <v>1.4247421592380467</v>
      </c>
      <c r="H1481" s="194">
        <v>1475</v>
      </c>
      <c r="I1481" s="212">
        <v>16</v>
      </c>
      <c r="J1481" s="211" t="s">
        <v>174</v>
      </c>
      <c r="K1481" s="183"/>
      <c r="P1481" s="172"/>
      <c r="Q1481" s="172"/>
      <c r="R1481" s="172"/>
      <c r="S1481" s="172"/>
    </row>
    <row r="1482" spans="2:19" s="182" customFormat="1" x14ac:dyDescent="0.2">
      <c r="B1482" s="214">
        <v>7400</v>
      </c>
      <c r="C1482" s="197" t="s">
        <v>195</v>
      </c>
      <c r="D1482" s="189">
        <v>533</v>
      </c>
      <c r="E1482" s="189" t="s">
        <v>162</v>
      </c>
      <c r="F1482" s="196">
        <v>4283.4289999999992</v>
      </c>
      <c r="G1482" s="213">
        <v>1.4248462466600047</v>
      </c>
      <c r="H1482" s="194">
        <v>1476</v>
      </c>
      <c r="I1482" s="212">
        <v>16</v>
      </c>
      <c r="J1482" s="211" t="s">
        <v>194</v>
      </c>
      <c r="K1482" s="183"/>
      <c r="P1482" s="172"/>
      <c r="Q1482" s="172"/>
      <c r="R1482" s="172"/>
      <c r="S1482" s="172"/>
    </row>
    <row r="1483" spans="2:19" s="182" customFormat="1" x14ac:dyDescent="0.2">
      <c r="B1483" s="238">
        <v>3560</v>
      </c>
      <c r="C1483" s="239" t="s">
        <v>193</v>
      </c>
      <c r="D1483" s="189">
        <v>1</v>
      </c>
      <c r="E1483" s="236" t="s">
        <v>18</v>
      </c>
      <c r="F1483" s="235">
        <v>3215.6579999999994</v>
      </c>
      <c r="G1483" s="234">
        <v>1.4267101364456911</v>
      </c>
      <c r="H1483" s="233">
        <v>1477</v>
      </c>
      <c r="I1483" s="232">
        <v>16</v>
      </c>
      <c r="J1483" s="231" t="s">
        <v>192</v>
      </c>
      <c r="K1483" s="183"/>
      <c r="P1483" s="172"/>
      <c r="Q1483" s="172"/>
      <c r="R1483" s="172"/>
      <c r="S1483" s="172"/>
    </row>
    <row r="1484" spans="2:19" s="182" customFormat="1" x14ac:dyDescent="0.2">
      <c r="B1484" s="214">
        <v>1200</v>
      </c>
      <c r="C1484" s="197" t="s">
        <v>77</v>
      </c>
      <c r="D1484" s="189">
        <v>11</v>
      </c>
      <c r="E1484" s="189" t="s">
        <v>191</v>
      </c>
      <c r="F1484" s="196">
        <v>3221.86</v>
      </c>
      <c r="G1484" s="213">
        <v>1.4403677749542587</v>
      </c>
      <c r="H1484" s="194">
        <v>1478</v>
      </c>
      <c r="I1484" s="212">
        <v>16</v>
      </c>
      <c r="J1484" s="211" t="s">
        <v>75</v>
      </c>
      <c r="K1484" s="183"/>
      <c r="P1484" s="172"/>
      <c r="Q1484" s="172"/>
      <c r="R1484" s="172"/>
      <c r="S1484" s="172"/>
    </row>
    <row r="1485" spans="2:19" s="182" customFormat="1" x14ac:dyDescent="0.2">
      <c r="B1485" s="214">
        <v>6300</v>
      </c>
      <c r="C1485" s="197" t="s">
        <v>48</v>
      </c>
      <c r="D1485" s="189">
        <v>13</v>
      </c>
      <c r="E1485" s="189" t="s">
        <v>131</v>
      </c>
      <c r="F1485" s="196">
        <v>3609.4360000000001</v>
      </c>
      <c r="G1485" s="213">
        <v>1.4429214131575347</v>
      </c>
      <c r="H1485" s="194">
        <v>1479</v>
      </c>
      <c r="I1485" s="212">
        <v>16</v>
      </c>
      <c r="J1485" s="211" t="s">
        <v>46</v>
      </c>
      <c r="K1485" s="183"/>
      <c r="P1485" s="172"/>
      <c r="Q1485" s="172"/>
      <c r="R1485" s="172"/>
      <c r="S1485" s="172"/>
    </row>
    <row r="1486" spans="2:19" s="182" customFormat="1" x14ac:dyDescent="0.2">
      <c r="B1486" s="214">
        <v>5000</v>
      </c>
      <c r="C1486" s="197" t="s">
        <v>25</v>
      </c>
      <c r="D1486" s="189">
        <v>314</v>
      </c>
      <c r="E1486" s="189" t="s">
        <v>190</v>
      </c>
      <c r="F1486" s="196">
        <v>4514.1530000000012</v>
      </c>
      <c r="G1486" s="213">
        <v>1.4446019587200636</v>
      </c>
      <c r="H1486" s="194">
        <v>1480</v>
      </c>
      <c r="I1486" s="212">
        <v>16</v>
      </c>
      <c r="J1486" s="211" t="s">
        <v>23</v>
      </c>
      <c r="K1486" s="183"/>
      <c r="P1486" s="172"/>
      <c r="Q1486" s="172"/>
      <c r="R1486" s="172"/>
      <c r="S1486" s="172"/>
    </row>
    <row r="1487" spans="2:19" s="182" customFormat="1" x14ac:dyDescent="0.2">
      <c r="B1487" s="214">
        <v>3000</v>
      </c>
      <c r="C1487" s="197" t="s">
        <v>39</v>
      </c>
      <c r="D1487" s="189">
        <v>1314</v>
      </c>
      <c r="E1487" s="189" t="s">
        <v>189</v>
      </c>
      <c r="F1487" s="196">
        <v>2220.4089999999997</v>
      </c>
      <c r="G1487" s="213">
        <v>1.4523789777306422</v>
      </c>
      <c r="H1487" s="194">
        <v>1481</v>
      </c>
      <c r="I1487" s="212">
        <v>16</v>
      </c>
      <c r="J1487" s="211" t="s">
        <v>37</v>
      </c>
      <c r="K1487" s="183"/>
      <c r="P1487" s="172"/>
      <c r="Q1487" s="172"/>
      <c r="R1487" s="172"/>
      <c r="S1487" s="172"/>
    </row>
    <row r="1488" spans="2:19" s="182" customFormat="1" x14ac:dyDescent="0.2">
      <c r="B1488" s="214">
        <v>9700</v>
      </c>
      <c r="C1488" s="197" t="s">
        <v>51</v>
      </c>
      <c r="D1488" s="189">
        <v>13</v>
      </c>
      <c r="E1488" s="189" t="s">
        <v>131</v>
      </c>
      <c r="F1488" s="196">
        <v>4014.1630000000014</v>
      </c>
      <c r="G1488" s="213">
        <v>1.4560000150164973</v>
      </c>
      <c r="H1488" s="194">
        <v>1482</v>
      </c>
      <c r="I1488" s="212">
        <v>16</v>
      </c>
      <c r="J1488" s="211" t="s">
        <v>49</v>
      </c>
      <c r="K1488" s="183"/>
      <c r="P1488" s="172"/>
      <c r="Q1488" s="172"/>
      <c r="R1488" s="172"/>
      <c r="S1488" s="172"/>
    </row>
    <row r="1489" spans="2:19" s="182" customFormat="1" x14ac:dyDescent="0.2">
      <c r="B1489" s="214">
        <v>1304</v>
      </c>
      <c r="C1489" s="197" t="s">
        <v>188</v>
      </c>
      <c r="D1489" s="189">
        <v>3</v>
      </c>
      <c r="E1489" s="189" t="s">
        <v>87</v>
      </c>
      <c r="F1489" s="196">
        <v>4498.9080000000022</v>
      </c>
      <c r="G1489" s="213">
        <v>1.4561187715157147</v>
      </c>
      <c r="H1489" s="194">
        <v>1483</v>
      </c>
      <c r="I1489" s="212">
        <v>16</v>
      </c>
      <c r="J1489" s="211" t="s">
        <v>187</v>
      </c>
      <c r="K1489" s="183"/>
      <c r="P1489" s="172"/>
      <c r="Q1489" s="172"/>
      <c r="R1489" s="172"/>
      <c r="S1489" s="172"/>
    </row>
    <row r="1490" spans="2:19" s="182" customFormat="1" x14ac:dyDescent="0.2">
      <c r="B1490" s="214">
        <v>195</v>
      </c>
      <c r="C1490" s="197" t="s">
        <v>186</v>
      </c>
      <c r="D1490" s="189">
        <v>3</v>
      </c>
      <c r="E1490" s="189" t="s">
        <v>87</v>
      </c>
      <c r="F1490" s="196">
        <v>2466.0409999999983</v>
      </c>
      <c r="G1490" s="213">
        <v>1.4630212989948612</v>
      </c>
      <c r="H1490" s="194">
        <v>1484</v>
      </c>
      <c r="I1490" s="212">
        <v>16</v>
      </c>
      <c r="J1490" s="211" t="s">
        <v>185</v>
      </c>
      <c r="K1490" s="183"/>
      <c r="P1490" s="172"/>
      <c r="Q1490" s="172"/>
      <c r="R1490" s="172"/>
      <c r="S1490" s="172"/>
    </row>
    <row r="1491" spans="2:19" s="182" customFormat="1" x14ac:dyDescent="0.2">
      <c r="B1491" s="214">
        <v>8700</v>
      </c>
      <c r="C1491" s="197" t="s">
        <v>90</v>
      </c>
      <c r="D1491" s="189">
        <v>35</v>
      </c>
      <c r="E1491" s="189" t="s">
        <v>184</v>
      </c>
      <c r="F1491" s="196">
        <v>3037.2980000000011</v>
      </c>
      <c r="G1491" s="213">
        <v>1.4656923796120656</v>
      </c>
      <c r="H1491" s="194">
        <v>1485</v>
      </c>
      <c r="I1491" s="212">
        <v>16</v>
      </c>
      <c r="J1491" s="211" t="s">
        <v>88</v>
      </c>
      <c r="K1491" s="183"/>
      <c r="P1491" s="172"/>
      <c r="Q1491" s="172"/>
      <c r="R1491" s="172"/>
      <c r="S1491" s="172"/>
    </row>
    <row r="1492" spans="2:19" s="182" customFormat="1" x14ac:dyDescent="0.2">
      <c r="B1492" s="214">
        <v>681</v>
      </c>
      <c r="C1492" s="197" t="s">
        <v>100</v>
      </c>
      <c r="D1492" s="189">
        <v>4</v>
      </c>
      <c r="E1492" s="189" t="s">
        <v>168</v>
      </c>
      <c r="F1492" s="196">
        <v>7201.101999999998</v>
      </c>
      <c r="G1492" s="213">
        <v>1.4665503305544267</v>
      </c>
      <c r="H1492" s="194">
        <v>1486</v>
      </c>
      <c r="I1492" s="212">
        <v>16</v>
      </c>
      <c r="J1492" s="211" t="s">
        <v>98</v>
      </c>
      <c r="K1492" s="183"/>
      <c r="P1492" s="172"/>
      <c r="Q1492" s="172"/>
      <c r="R1492" s="172"/>
      <c r="S1492" s="172"/>
    </row>
    <row r="1493" spans="2:19" s="182" customFormat="1" x14ac:dyDescent="0.2">
      <c r="B1493" s="214">
        <v>2650</v>
      </c>
      <c r="C1493" s="197" t="s">
        <v>28</v>
      </c>
      <c r="D1493" s="189">
        <v>23</v>
      </c>
      <c r="E1493" s="189" t="s">
        <v>136</v>
      </c>
      <c r="F1493" s="196">
        <v>3344.8070000000007</v>
      </c>
      <c r="G1493" s="213">
        <v>1.4766155485429169</v>
      </c>
      <c r="H1493" s="194">
        <v>1487</v>
      </c>
      <c r="I1493" s="212">
        <v>16</v>
      </c>
      <c r="J1493" s="211" t="s">
        <v>26</v>
      </c>
      <c r="K1493" s="183"/>
      <c r="P1493" s="172"/>
      <c r="Q1493" s="172"/>
      <c r="R1493" s="172"/>
      <c r="S1493" s="172"/>
    </row>
    <row r="1494" spans="2:19" s="182" customFormat="1" x14ac:dyDescent="0.2">
      <c r="B1494" s="214">
        <v>2620</v>
      </c>
      <c r="C1494" s="197" t="s">
        <v>56</v>
      </c>
      <c r="D1494" s="189">
        <v>1</v>
      </c>
      <c r="E1494" s="189" t="s">
        <v>18</v>
      </c>
      <c r="F1494" s="196">
        <v>5512.484999999996</v>
      </c>
      <c r="G1494" s="213">
        <v>1.4821634839290201</v>
      </c>
      <c r="H1494" s="194">
        <v>1488</v>
      </c>
      <c r="I1494" s="212">
        <v>16</v>
      </c>
      <c r="J1494" s="211" t="s">
        <v>54</v>
      </c>
      <c r="K1494" s="183"/>
      <c r="P1494" s="172"/>
      <c r="Q1494" s="172"/>
      <c r="R1494" s="172"/>
      <c r="S1494" s="172"/>
    </row>
    <row r="1495" spans="2:19" s="182" customFormat="1" x14ac:dyDescent="0.2">
      <c r="B1495" s="214">
        <v>9700</v>
      </c>
      <c r="C1495" s="197" t="s">
        <v>51</v>
      </c>
      <c r="D1495" s="189">
        <v>14</v>
      </c>
      <c r="E1495" s="189" t="s">
        <v>52</v>
      </c>
      <c r="F1495" s="196">
        <v>3152.1590000000001</v>
      </c>
      <c r="G1495" s="213">
        <v>1.4926913742206647</v>
      </c>
      <c r="H1495" s="194">
        <v>1489</v>
      </c>
      <c r="I1495" s="212">
        <v>16</v>
      </c>
      <c r="J1495" s="211" t="s">
        <v>49</v>
      </c>
      <c r="K1495" s="183"/>
      <c r="P1495" s="172"/>
      <c r="Q1495" s="172"/>
      <c r="R1495" s="172"/>
      <c r="S1495" s="172"/>
    </row>
    <row r="1496" spans="2:19" s="182" customFormat="1" x14ac:dyDescent="0.2">
      <c r="B1496" s="214">
        <v>6400</v>
      </c>
      <c r="C1496" s="197" t="s">
        <v>60</v>
      </c>
      <c r="D1496" s="189">
        <v>22</v>
      </c>
      <c r="E1496" s="189" t="s">
        <v>50</v>
      </c>
      <c r="F1496" s="196">
        <v>4897.7659999999996</v>
      </c>
      <c r="G1496" s="213">
        <v>1.4935601631748825</v>
      </c>
      <c r="H1496" s="194">
        <v>1490</v>
      </c>
      <c r="I1496" s="212">
        <v>16</v>
      </c>
      <c r="J1496" s="211" t="s">
        <v>58</v>
      </c>
      <c r="K1496" s="183"/>
      <c r="P1496" s="172"/>
      <c r="Q1496" s="172"/>
      <c r="R1496" s="172"/>
      <c r="S1496" s="172"/>
    </row>
    <row r="1497" spans="2:19" s="182" customFormat="1" x14ac:dyDescent="0.2">
      <c r="B1497" s="214">
        <v>5000</v>
      </c>
      <c r="C1497" s="197" t="s">
        <v>25</v>
      </c>
      <c r="D1497" s="189">
        <v>555</v>
      </c>
      <c r="E1497" s="189" t="s">
        <v>183</v>
      </c>
      <c r="F1497" s="196">
        <v>2112.5229999999992</v>
      </c>
      <c r="G1497" s="213">
        <v>1.4945950101558449</v>
      </c>
      <c r="H1497" s="194">
        <v>1491</v>
      </c>
      <c r="I1497" s="212">
        <v>16</v>
      </c>
      <c r="J1497" s="211" t="s">
        <v>23</v>
      </c>
      <c r="K1497" s="183"/>
      <c r="P1497" s="172"/>
      <c r="Q1497" s="172"/>
      <c r="R1497" s="172"/>
      <c r="S1497" s="172"/>
    </row>
    <row r="1498" spans="2:19" s="182" customFormat="1" x14ac:dyDescent="0.2">
      <c r="B1498" s="214">
        <v>1271</v>
      </c>
      <c r="C1498" s="197" t="s">
        <v>182</v>
      </c>
      <c r="D1498" s="189">
        <v>1</v>
      </c>
      <c r="E1498" s="189" t="s">
        <v>18</v>
      </c>
      <c r="F1498" s="196">
        <v>5717.1459999999979</v>
      </c>
      <c r="G1498" s="213">
        <v>1.4967495312432704</v>
      </c>
      <c r="H1498" s="194">
        <v>1492</v>
      </c>
      <c r="I1498" s="212">
        <v>16</v>
      </c>
      <c r="J1498" s="211" t="s">
        <v>181</v>
      </c>
      <c r="K1498" s="183"/>
      <c r="P1498" s="172"/>
      <c r="Q1498" s="172"/>
      <c r="R1498" s="172"/>
      <c r="S1498" s="172"/>
    </row>
    <row r="1499" spans="2:19" s="182" customFormat="1" x14ac:dyDescent="0.2">
      <c r="B1499" s="214">
        <v>5000</v>
      </c>
      <c r="C1499" s="197" t="s">
        <v>25</v>
      </c>
      <c r="D1499" s="189">
        <v>216</v>
      </c>
      <c r="E1499" s="189" t="s">
        <v>180</v>
      </c>
      <c r="F1499" s="196">
        <v>2669.5639999999999</v>
      </c>
      <c r="G1499" s="213">
        <v>1.507668116106321</v>
      </c>
      <c r="H1499" s="194">
        <v>1493</v>
      </c>
      <c r="I1499" s="212">
        <v>16</v>
      </c>
      <c r="J1499" s="211" t="s">
        <v>23</v>
      </c>
      <c r="K1499" s="183"/>
      <c r="P1499" s="172"/>
      <c r="Q1499" s="172"/>
      <c r="R1499" s="172"/>
      <c r="S1499" s="172"/>
    </row>
    <row r="1500" spans="2:19" s="182" customFormat="1" x14ac:dyDescent="0.2">
      <c r="B1500" s="214">
        <v>5000</v>
      </c>
      <c r="C1500" s="197" t="s">
        <v>25</v>
      </c>
      <c r="D1500" s="189">
        <v>431</v>
      </c>
      <c r="E1500" s="189" t="s">
        <v>179</v>
      </c>
      <c r="F1500" s="196">
        <v>2886.4970000000021</v>
      </c>
      <c r="G1500" s="213">
        <v>1.5080472372137119</v>
      </c>
      <c r="H1500" s="194">
        <v>1494</v>
      </c>
      <c r="I1500" s="212">
        <v>16</v>
      </c>
      <c r="J1500" s="211" t="s">
        <v>23</v>
      </c>
      <c r="K1500" s="183"/>
      <c r="P1500" s="172"/>
      <c r="Q1500" s="172"/>
      <c r="R1500" s="172"/>
      <c r="S1500" s="172"/>
    </row>
    <row r="1501" spans="2:19" s="182" customFormat="1" x14ac:dyDescent="0.2">
      <c r="B1501" s="214">
        <v>3000</v>
      </c>
      <c r="C1501" s="197" t="s">
        <v>39</v>
      </c>
      <c r="D1501" s="189">
        <v>1042</v>
      </c>
      <c r="E1501" s="189" t="s">
        <v>178</v>
      </c>
      <c r="F1501" s="196">
        <v>3729.9660000000008</v>
      </c>
      <c r="G1501" s="213">
        <v>1.5126654692355745</v>
      </c>
      <c r="H1501" s="194">
        <v>1495</v>
      </c>
      <c r="I1501" s="212">
        <v>16</v>
      </c>
      <c r="J1501" s="211" t="s">
        <v>37</v>
      </c>
      <c r="K1501" s="183"/>
      <c r="P1501" s="172"/>
      <c r="Q1501" s="172"/>
      <c r="R1501" s="172"/>
      <c r="S1501" s="172"/>
    </row>
    <row r="1502" spans="2:19" s="182" customFormat="1" x14ac:dyDescent="0.2">
      <c r="B1502" s="214">
        <v>4000</v>
      </c>
      <c r="C1502" s="197" t="s">
        <v>22</v>
      </c>
      <c r="D1502" s="189">
        <v>512</v>
      </c>
      <c r="E1502" s="189" t="s">
        <v>177</v>
      </c>
      <c r="F1502" s="196">
        <v>3300.7690000000011</v>
      </c>
      <c r="G1502" s="213">
        <v>1.5147839842847213</v>
      </c>
      <c r="H1502" s="194">
        <v>1496</v>
      </c>
      <c r="I1502" s="212">
        <v>16</v>
      </c>
      <c r="J1502" s="211" t="s">
        <v>20</v>
      </c>
      <c r="K1502" s="183"/>
      <c r="P1502" s="172"/>
      <c r="Q1502" s="172"/>
      <c r="R1502" s="172"/>
      <c r="S1502" s="172"/>
    </row>
    <row r="1503" spans="2:19" s="182" customFormat="1" x14ac:dyDescent="0.2">
      <c r="B1503" s="214">
        <v>5000</v>
      </c>
      <c r="C1503" s="197" t="s">
        <v>25</v>
      </c>
      <c r="D1503" s="189">
        <v>323</v>
      </c>
      <c r="E1503" s="189" t="s">
        <v>176</v>
      </c>
      <c r="F1503" s="196">
        <v>4096.8109999999997</v>
      </c>
      <c r="G1503" s="213">
        <v>1.5158950225677172</v>
      </c>
      <c r="H1503" s="194">
        <v>1497</v>
      </c>
      <c r="I1503" s="212">
        <v>16</v>
      </c>
      <c r="J1503" s="211" t="s">
        <v>23</v>
      </c>
      <c r="K1503" s="183"/>
      <c r="P1503" s="172"/>
      <c r="Q1503" s="172"/>
      <c r="R1503" s="172"/>
      <c r="S1503" s="172"/>
    </row>
    <row r="1504" spans="2:19" s="182" customFormat="1" x14ac:dyDescent="0.2">
      <c r="B1504" s="214">
        <v>8700</v>
      </c>
      <c r="C1504" s="197" t="s">
        <v>90</v>
      </c>
      <c r="D1504" s="189">
        <v>14</v>
      </c>
      <c r="E1504" s="189" t="s">
        <v>52</v>
      </c>
      <c r="F1504" s="196">
        <v>2624.0540000000015</v>
      </c>
      <c r="G1504" s="213">
        <v>1.5160172183352696</v>
      </c>
      <c r="H1504" s="194">
        <v>1498</v>
      </c>
      <c r="I1504" s="212">
        <v>16</v>
      </c>
      <c r="J1504" s="211" t="s">
        <v>88</v>
      </c>
      <c r="K1504" s="183"/>
      <c r="P1504" s="172"/>
      <c r="Q1504" s="172"/>
      <c r="R1504" s="172"/>
      <c r="S1504" s="172"/>
    </row>
    <row r="1505" spans="2:19" s="182" customFormat="1" x14ac:dyDescent="0.2">
      <c r="B1505" s="214">
        <v>6900</v>
      </c>
      <c r="C1505" s="197" t="s">
        <v>175</v>
      </c>
      <c r="D1505" s="189">
        <v>32</v>
      </c>
      <c r="E1505" s="189" t="s">
        <v>95</v>
      </c>
      <c r="F1505" s="196">
        <v>2644.7850000000008</v>
      </c>
      <c r="G1505" s="213">
        <v>1.5293540076007908</v>
      </c>
      <c r="H1505" s="194">
        <v>1499</v>
      </c>
      <c r="I1505" s="212">
        <v>16</v>
      </c>
      <c r="J1505" s="211" t="s">
        <v>174</v>
      </c>
      <c r="K1505" s="183"/>
      <c r="P1505" s="172"/>
      <c r="Q1505" s="172"/>
      <c r="R1505" s="172"/>
      <c r="S1505" s="172"/>
    </row>
    <row r="1506" spans="2:19" s="182" customFormat="1" x14ac:dyDescent="0.2">
      <c r="B1506" s="214">
        <v>9800</v>
      </c>
      <c r="C1506" s="197" t="s">
        <v>173</v>
      </c>
      <c r="D1506" s="189">
        <v>2</v>
      </c>
      <c r="E1506" s="189" t="s">
        <v>84</v>
      </c>
      <c r="F1506" s="196">
        <v>3041.2580000000003</v>
      </c>
      <c r="G1506" s="213">
        <v>1.5364044578009155</v>
      </c>
      <c r="H1506" s="194">
        <v>1500</v>
      </c>
      <c r="I1506" s="212">
        <v>16</v>
      </c>
      <c r="J1506" s="211" t="s">
        <v>172</v>
      </c>
      <c r="K1506" s="183"/>
      <c r="P1506" s="172"/>
      <c r="Q1506" s="172"/>
      <c r="R1506" s="172"/>
      <c r="S1506" s="172"/>
    </row>
    <row r="1507" spans="2:19" s="182" customFormat="1" x14ac:dyDescent="0.2">
      <c r="B1507" s="214">
        <v>1263</v>
      </c>
      <c r="C1507" s="197" t="s">
        <v>171</v>
      </c>
      <c r="D1507" s="189">
        <v>1</v>
      </c>
      <c r="E1507" s="189" t="s">
        <v>18</v>
      </c>
      <c r="F1507" s="196">
        <v>5462.7159999999976</v>
      </c>
      <c r="G1507" s="213">
        <v>1.5538671866725693</v>
      </c>
      <c r="H1507" s="194">
        <v>1501</v>
      </c>
      <c r="I1507" s="212">
        <v>16</v>
      </c>
      <c r="J1507" s="211" t="s">
        <v>170</v>
      </c>
      <c r="K1507" s="183"/>
      <c r="P1507" s="172"/>
      <c r="Q1507" s="172"/>
      <c r="R1507" s="172"/>
      <c r="S1507" s="172"/>
    </row>
    <row r="1508" spans="2:19" s="182" customFormat="1" x14ac:dyDescent="0.2">
      <c r="B1508" s="214">
        <v>9500</v>
      </c>
      <c r="C1508" s="197" t="s">
        <v>169</v>
      </c>
      <c r="D1508" s="189">
        <v>4</v>
      </c>
      <c r="E1508" s="189" t="s">
        <v>168</v>
      </c>
      <c r="F1508" s="196">
        <v>2121.7239999999997</v>
      </c>
      <c r="G1508" s="213">
        <v>1.5554226317092927</v>
      </c>
      <c r="H1508" s="194">
        <v>1502</v>
      </c>
      <c r="I1508" s="212">
        <v>16</v>
      </c>
      <c r="J1508" s="211" t="s">
        <v>167</v>
      </c>
      <c r="K1508" s="183"/>
      <c r="P1508" s="172"/>
      <c r="Q1508" s="172"/>
      <c r="R1508" s="172"/>
      <c r="S1508" s="172"/>
    </row>
    <row r="1509" spans="2:19" s="182" customFormat="1" x14ac:dyDescent="0.2">
      <c r="B1509" s="230">
        <v>5000</v>
      </c>
      <c r="C1509" s="229" t="s">
        <v>25</v>
      </c>
      <c r="D1509" s="228">
        <v>415</v>
      </c>
      <c r="E1509" s="228" t="s">
        <v>166</v>
      </c>
      <c r="F1509" s="227">
        <v>3969.2950000000005</v>
      </c>
      <c r="G1509" s="226">
        <v>1.5698219712306321</v>
      </c>
      <c r="H1509" s="225">
        <v>1503</v>
      </c>
      <c r="I1509" s="224">
        <v>17</v>
      </c>
      <c r="J1509" s="223" t="s">
        <v>23</v>
      </c>
      <c r="K1509" s="183"/>
      <c r="P1509" s="172"/>
      <c r="Q1509" s="172"/>
      <c r="R1509" s="172"/>
      <c r="S1509" s="172"/>
    </row>
    <row r="1510" spans="2:19" s="182" customFormat="1" x14ac:dyDescent="0.2">
      <c r="B1510" s="214">
        <v>8700</v>
      </c>
      <c r="C1510" s="197" t="s">
        <v>90</v>
      </c>
      <c r="D1510" s="189">
        <v>16</v>
      </c>
      <c r="E1510" s="189" t="s">
        <v>165</v>
      </c>
      <c r="F1510" s="196">
        <v>2870.8090000000016</v>
      </c>
      <c r="G1510" s="213">
        <v>1.57353986386252</v>
      </c>
      <c r="H1510" s="194">
        <v>1504</v>
      </c>
      <c r="I1510" s="212">
        <v>17</v>
      </c>
      <c r="J1510" s="211" t="s">
        <v>88</v>
      </c>
      <c r="K1510" s="183"/>
      <c r="P1510" s="172"/>
      <c r="Q1510" s="172"/>
      <c r="R1510" s="172"/>
      <c r="S1510" s="172"/>
    </row>
    <row r="1511" spans="2:19" s="182" customFormat="1" x14ac:dyDescent="0.2">
      <c r="B1511" s="214">
        <v>5000</v>
      </c>
      <c r="C1511" s="197" t="s">
        <v>25</v>
      </c>
      <c r="D1511" s="189">
        <v>134</v>
      </c>
      <c r="E1511" s="189" t="s">
        <v>164</v>
      </c>
      <c r="F1511" s="196">
        <v>2508.5709999999995</v>
      </c>
      <c r="G1511" s="213">
        <v>1.5782475724216676</v>
      </c>
      <c r="H1511" s="194">
        <v>1505</v>
      </c>
      <c r="I1511" s="212">
        <v>17</v>
      </c>
      <c r="J1511" s="211" t="s">
        <v>23</v>
      </c>
      <c r="K1511" s="183"/>
      <c r="P1511" s="172"/>
      <c r="Q1511" s="172"/>
      <c r="R1511" s="172"/>
      <c r="S1511" s="172"/>
    </row>
    <row r="1512" spans="2:19" s="182" customFormat="1" x14ac:dyDescent="0.2">
      <c r="B1512" s="214">
        <v>5000</v>
      </c>
      <c r="C1512" s="197" t="s">
        <v>25</v>
      </c>
      <c r="D1512" s="189">
        <v>315</v>
      </c>
      <c r="E1512" s="189" t="s">
        <v>163</v>
      </c>
      <c r="F1512" s="196">
        <v>4466.0589999999993</v>
      </c>
      <c r="G1512" s="213">
        <v>1.58265223634162</v>
      </c>
      <c r="H1512" s="194">
        <v>1506</v>
      </c>
      <c r="I1512" s="212">
        <v>17</v>
      </c>
      <c r="J1512" s="211" t="s">
        <v>23</v>
      </c>
      <c r="K1512" s="183"/>
      <c r="P1512" s="172"/>
      <c r="Q1512" s="172"/>
      <c r="R1512" s="172"/>
      <c r="S1512" s="172"/>
    </row>
    <row r="1513" spans="2:19" s="182" customFormat="1" x14ac:dyDescent="0.2">
      <c r="B1513" s="214">
        <v>4000</v>
      </c>
      <c r="C1513" s="197" t="s">
        <v>22</v>
      </c>
      <c r="D1513" s="189">
        <v>533</v>
      </c>
      <c r="E1513" s="189" t="s">
        <v>162</v>
      </c>
      <c r="F1513" s="196">
        <v>3693.916000000002</v>
      </c>
      <c r="G1513" s="213">
        <v>1.5887372449087873</v>
      </c>
      <c r="H1513" s="194">
        <v>1507</v>
      </c>
      <c r="I1513" s="212">
        <v>17</v>
      </c>
      <c r="J1513" s="211" t="s">
        <v>20</v>
      </c>
      <c r="K1513" s="183"/>
      <c r="P1513" s="172"/>
      <c r="Q1513" s="172"/>
      <c r="R1513" s="172"/>
      <c r="S1513" s="172"/>
    </row>
    <row r="1514" spans="2:19" s="182" customFormat="1" x14ac:dyDescent="0.2">
      <c r="B1514" s="214">
        <v>5000</v>
      </c>
      <c r="C1514" s="197" t="s">
        <v>25</v>
      </c>
      <c r="D1514" s="189">
        <v>125</v>
      </c>
      <c r="E1514" s="189" t="s">
        <v>161</v>
      </c>
      <c r="F1514" s="196">
        <v>4594.2089999999998</v>
      </c>
      <c r="G1514" s="213">
        <v>1.5971392130268334</v>
      </c>
      <c r="H1514" s="194">
        <v>1508</v>
      </c>
      <c r="I1514" s="212">
        <v>17</v>
      </c>
      <c r="J1514" s="211" t="s">
        <v>23</v>
      </c>
      <c r="K1514" s="183"/>
      <c r="P1514" s="172"/>
      <c r="Q1514" s="172"/>
      <c r="R1514" s="172"/>
      <c r="S1514" s="172"/>
    </row>
    <row r="1515" spans="2:19" s="182" customFormat="1" x14ac:dyDescent="0.2">
      <c r="B1515" s="214">
        <v>8400</v>
      </c>
      <c r="C1515" s="197" t="s">
        <v>146</v>
      </c>
      <c r="D1515" s="189">
        <v>114</v>
      </c>
      <c r="E1515" s="189" t="s">
        <v>160</v>
      </c>
      <c r="F1515" s="196">
        <v>6005.931999999998</v>
      </c>
      <c r="G1515" s="213">
        <v>1.6006173330302917</v>
      </c>
      <c r="H1515" s="194">
        <v>1509</v>
      </c>
      <c r="I1515" s="212">
        <v>17</v>
      </c>
      <c r="J1515" s="211" t="s">
        <v>145</v>
      </c>
      <c r="K1515" s="183"/>
      <c r="P1515" s="172"/>
      <c r="Q1515" s="172"/>
      <c r="R1515" s="172"/>
      <c r="S1515" s="172"/>
    </row>
    <row r="1516" spans="2:19" s="182" customFormat="1" x14ac:dyDescent="0.2">
      <c r="B1516" s="214">
        <v>5000</v>
      </c>
      <c r="C1516" s="197" t="s">
        <v>25</v>
      </c>
      <c r="D1516" s="189">
        <v>345</v>
      </c>
      <c r="E1516" s="189" t="s">
        <v>159</v>
      </c>
      <c r="F1516" s="196">
        <v>2167.1759999999995</v>
      </c>
      <c r="G1516" s="213">
        <v>1.6042957877797668</v>
      </c>
      <c r="H1516" s="194">
        <v>1510</v>
      </c>
      <c r="I1516" s="212">
        <v>17</v>
      </c>
      <c r="J1516" s="211" t="s">
        <v>23</v>
      </c>
      <c r="K1516" s="183"/>
      <c r="P1516" s="172"/>
      <c r="Q1516" s="172"/>
      <c r="R1516" s="172"/>
      <c r="S1516" s="172"/>
    </row>
    <row r="1517" spans="2:19" s="182" customFormat="1" x14ac:dyDescent="0.2">
      <c r="B1517" s="214">
        <v>1200</v>
      </c>
      <c r="C1517" s="197" t="s">
        <v>77</v>
      </c>
      <c r="D1517" s="189">
        <v>41</v>
      </c>
      <c r="E1517" s="189" t="s">
        <v>47</v>
      </c>
      <c r="F1517" s="196">
        <v>3390.8550000000009</v>
      </c>
      <c r="G1517" s="213">
        <v>1.6044536309896731</v>
      </c>
      <c r="H1517" s="194">
        <v>1511</v>
      </c>
      <c r="I1517" s="212">
        <v>17</v>
      </c>
      <c r="J1517" s="211" t="s">
        <v>75</v>
      </c>
      <c r="K1517" s="183"/>
      <c r="P1517" s="172"/>
      <c r="Q1517" s="172"/>
      <c r="R1517" s="172"/>
      <c r="S1517" s="172"/>
    </row>
    <row r="1518" spans="2:19" s="182" customFormat="1" x14ac:dyDescent="0.2">
      <c r="B1518" s="214">
        <v>154</v>
      </c>
      <c r="C1518" s="197" t="s">
        <v>158</v>
      </c>
      <c r="D1518" s="189">
        <v>1</v>
      </c>
      <c r="E1518" s="189" t="s">
        <v>18</v>
      </c>
      <c r="F1518" s="196">
        <v>9997.39</v>
      </c>
      <c r="G1518" s="213">
        <v>1.6070696088987273</v>
      </c>
      <c r="H1518" s="194">
        <v>1512</v>
      </c>
      <c r="I1518" s="212">
        <v>17</v>
      </c>
      <c r="J1518" s="211" t="s">
        <v>157</v>
      </c>
      <c r="K1518" s="183"/>
      <c r="P1518" s="172"/>
      <c r="Q1518" s="172"/>
      <c r="R1518" s="172"/>
      <c r="S1518" s="172"/>
    </row>
    <row r="1519" spans="2:19" s="182" customFormat="1" x14ac:dyDescent="0.2">
      <c r="B1519" s="214">
        <v>9400</v>
      </c>
      <c r="C1519" s="197" t="s">
        <v>113</v>
      </c>
      <c r="D1519" s="189">
        <v>7</v>
      </c>
      <c r="E1519" s="189" t="s">
        <v>156</v>
      </c>
      <c r="F1519" s="196">
        <v>5206.59</v>
      </c>
      <c r="G1519" s="213">
        <v>1.6094464594403708</v>
      </c>
      <c r="H1519" s="194">
        <v>1513</v>
      </c>
      <c r="I1519" s="212">
        <v>17</v>
      </c>
      <c r="J1519" s="211" t="s">
        <v>112</v>
      </c>
      <c r="K1519" s="183"/>
      <c r="P1519" s="172"/>
      <c r="Q1519" s="172"/>
      <c r="R1519" s="172"/>
      <c r="S1519" s="172"/>
    </row>
    <row r="1520" spans="2:19" s="182" customFormat="1" x14ac:dyDescent="0.2">
      <c r="B1520" s="238">
        <v>9000</v>
      </c>
      <c r="C1520" s="237" t="s">
        <v>155</v>
      </c>
      <c r="D1520" s="189">
        <v>644</v>
      </c>
      <c r="E1520" s="236" t="s">
        <v>154</v>
      </c>
      <c r="F1520" s="235">
        <v>3041.7719999999999</v>
      </c>
      <c r="G1520" s="234">
        <v>1.6123268043223276</v>
      </c>
      <c r="H1520" s="233">
        <v>1514</v>
      </c>
      <c r="I1520" s="232">
        <v>17</v>
      </c>
      <c r="J1520" s="231" t="s">
        <v>153</v>
      </c>
      <c r="K1520" s="183"/>
      <c r="P1520" s="172"/>
      <c r="Q1520" s="172"/>
      <c r="R1520" s="172"/>
      <c r="S1520" s="172"/>
    </row>
    <row r="1521" spans="2:19" s="182" customFormat="1" x14ac:dyDescent="0.2">
      <c r="B1521" s="214">
        <v>3000</v>
      </c>
      <c r="C1521" s="197" t="s">
        <v>39</v>
      </c>
      <c r="D1521" s="189">
        <v>1013</v>
      </c>
      <c r="E1521" s="189" t="s">
        <v>152</v>
      </c>
      <c r="F1521" s="196">
        <v>3861.0740000000014</v>
      </c>
      <c r="G1521" s="213">
        <v>1.6261844334885123</v>
      </c>
      <c r="H1521" s="194">
        <v>1515</v>
      </c>
      <c r="I1521" s="212">
        <v>17</v>
      </c>
      <c r="J1521" s="211" t="s">
        <v>37</v>
      </c>
      <c r="K1521" s="183"/>
      <c r="P1521" s="172"/>
      <c r="Q1521" s="172"/>
      <c r="R1521" s="172"/>
      <c r="S1521" s="172"/>
    </row>
    <row r="1522" spans="2:19" s="182" customFormat="1" x14ac:dyDescent="0.2">
      <c r="B1522" s="214">
        <v>8600</v>
      </c>
      <c r="C1522" s="197" t="s">
        <v>43</v>
      </c>
      <c r="D1522" s="189">
        <v>411</v>
      </c>
      <c r="E1522" s="189" t="s">
        <v>151</v>
      </c>
      <c r="F1522" s="196">
        <v>5463.3889999999974</v>
      </c>
      <c r="G1522" s="213">
        <v>1.626773861885092</v>
      </c>
      <c r="H1522" s="194">
        <v>1516</v>
      </c>
      <c r="I1522" s="212">
        <v>17</v>
      </c>
      <c r="J1522" s="211" t="s">
        <v>41</v>
      </c>
      <c r="K1522" s="183"/>
      <c r="P1522" s="172"/>
      <c r="Q1522" s="172"/>
      <c r="R1522" s="172"/>
      <c r="S1522" s="172"/>
    </row>
    <row r="1523" spans="2:19" s="182" customFormat="1" x14ac:dyDescent="0.2">
      <c r="B1523" s="214">
        <v>5000</v>
      </c>
      <c r="C1523" s="197" t="s">
        <v>25</v>
      </c>
      <c r="D1523" s="189">
        <v>422</v>
      </c>
      <c r="E1523" s="189" t="s">
        <v>150</v>
      </c>
      <c r="F1523" s="196">
        <v>3163.6070000000009</v>
      </c>
      <c r="G1523" s="213">
        <v>1.6304293192568768</v>
      </c>
      <c r="H1523" s="194">
        <v>1517</v>
      </c>
      <c r="I1523" s="212">
        <v>17</v>
      </c>
      <c r="J1523" s="211" t="s">
        <v>23</v>
      </c>
      <c r="K1523" s="183"/>
      <c r="P1523" s="172"/>
      <c r="Q1523" s="172"/>
      <c r="R1523" s="172"/>
      <c r="S1523" s="172"/>
    </row>
    <row r="1524" spans="2:19" s="182" customFormat="1" x14ac:dyDescent="0.2">
      <c r="B1524" s="214">
        <v>5000</v>
      </c>
      <c r="C1524" s="197" t="s">
        <v>25</v>
      </c>
      <c r="D1524" s="189">
        <v>121</v>
      </c>
      <c r="E1524" s="189" t="s">
        <v>97</v>
      </c>
      <c r="F1524" s="196">
        <v>3774.6470000000004</v>
      </c>
      <c r="G1524" s="213">
        <v>1.6335220006120572</v>
      </c>
      <c r="H1524" s="194">
        <v>1518</v>
      </c>
      <c r="I1524" s="212">
        <v>17</v>
      </c>
      <c r="J1524" s="211" t="s">
        <v>23</v>
      </c>
      <c r="K1524" s="183"/>
      <c r="P1524" s="172"/>
      <c r="Q1524" s="172"/>
      <c r="R1524" s="172"/>
      <c r="S1524" s="172"/>
    </row>
    <row r="1525" spans="2:19" s="182" customFormat="1" x14ac:dyDescent="0.2">
      <c r="B1525" s="214">
        <v>2640</v>
      </c>
      <c r="C1525" s="197" t="s">
        <v>149</v>
      </c>
      <c r="D1525" s="189">
        <v>8</v>
      </c>
      <c r="E1525" s="189" t="s">
        <v>55</v>
      </c>
      <c r="F1525" s="196">
        <v>3136.0050000000006</v>
      </c>
      <c r="G1525" s="213">
        <v>1.6383570886212133</v>
      </c>
      <c r="H1525" s="194">
        <v>1519</v>
      </c>
      <c r="I1525" s="212">
        <v>17</v>
      </c>
      <c r="J1525" s="211" t="s">
        <v>148</v>
      </c>
      <c r="K1525" s="183"/>
      <c r="P1525" s="172"/>
      <c r="Q1525" s="172"/>
      <c r="R1525" s="172"/>
      <c r="S1525" s="172"/>
    </row>
    <row r="1526" spans="2:19" s="182" customFormat="1" x14ac:dyDescent="0.2">
      <c r="B1526" s="214">
        <v>5000</v>
      </c>
      <c r="C1526" s="197" t="s">
        <v>25</v>
      </c>
      <c r="D1526" s="189">
        <v>413</v>
      </c>
      <c r="E1526" s="189" t="s">
        <v>147</v>
      </c>
      <c r="F1526" s="196">
        <v>3753.2539999999999</v>
      </c>
      <c r="G1526" s="213">
        <v>1.6385266019672207</v>
      </c>
      <c r="H1526" s="194">
        <v>1520</v>
      </c>
      <c r="I1526" s="212">
        <v>17</v>
      </c>
      <c r="J1526" s="211" t="s">
        <v>23</v>
      </c>
      <c r="K1526" s="183"/>
      <c r="P1526" s="172"/>
      <c r="Q1526" s="172"/>
      <c r="R1526" s="172"/>
      <c r="S1526" s="172"/>
    </row>
    <row r="1527" spans="2:19" s="182" customFormat="1" x14ac:dyDescent="0.2">
      <c r="B1527" s="214">
        <v>8400</v>
      </c>
      <c r="C1527" s="197" t="s">
        <v>146</v>
      </c>
      <c r="D1527" s="189">
        <v>214</v>
      </c>
      <c r="E1527" s="189" t="s">
        <v>74</v>
      </c>
      <c r="F1527" s="196">
        <v>2865.67</v>
      </c>
      <c r="G1527" s="213">
        <v>1.6429246528106096</v>
      </c>
      <c r="H1527" s="194">
        <v>1521</v>
      </c>
      <c r="I1527" s="212">
        <v>17</v>
      </c>
      <c r="J1527" s="211" t="s">
        <v>145</v>
      </c>
      <c r="K1527" s="183"/>
      <c r="P1527" s="172"/>
      <c r="Q1527" s="172"/>
      <c r="R1527" s="172"/>
      <c r="S1527" s="172"/>
    </row>
    <row r="1528" spans="2:19" s="182" customFormat="1" x14ac:dyDescent="0.2">
      <c r="B1528" s="214">
        <v>7900</v>
      </c>
      <c r="C1528" s="197" t="s">
        <v>92</v>
      </c>
      <c r="D1528" s="189">
        <v>123</v>
      </c>
      <c r="E1528" s="189" t="s">
        <v>85</v>
      </c>
      <c r="F1528" s="196">
        <v>3295.0840000000007</v>
      </c>
      <c r="G1528" s="213">
        <v>1.6506027032324049</v>
      </c>
      <c r="H1528" s="194">
        <v>1522</v>
      </c>
      <c r="I1528" s="212">
        <v>17</v>
      </c>
      <c r="J1528" s="211" t="s">
        <v>91</v>
      </c>
      <c r="K1528" s="183"/>
      <c r="P1528" s="172"/>
      <c r="Q1528" s="172"/>
      <c r="R1528" s="172"/>
      <c r="S1528" s="172"/>
    </row>
    <row r="1529" spans="2:19" s="182" customFormat="1" x14ac:dyDescent="0.2">
      <c r="B1529" s="214">
        <v>681</v>
      </c>
      <c r="C1529" s="197" t="s">
        <v>100</v>
      </c>
      <c r="D1529" s="189">
        <v>1</v>
      </c>
      <c r="E1529" s="189" t="s">
        <v>18</v>
      </c>
      <c r="F1529" s="196">
        <v>2180.166999999999</v>
      </c>
      <c r="G1529" s="213">
        <v>1.6605082878757527</v>
      </c>
      <c r="H1529" s="194">
        <v>1523</v>
      </c>
      <c r="I1529" s="212">
        <v>17</v>
      </c>
      <c r="J1529" s="211" t="s">
        <v>98</v>
      </c>
      <c r="K1529" s="183"/>
      <c r="P1529" s="172"/>
      <c r="Q1529" s="172"/>
      <c r="R1529" s="172"/>
      <c r="S1529" s="172"/>
    </row>
    <row r="1530" spans="2:19" s="182" customFormat="1" x14ac:dyDescent="0.2">
      <c r="B1530" s="214">
        <v>5000</v>
      </c>
      <c r="C1530" s="197" t="s">
        <v>25</v>
      </c>
      <c r="D1530" s="189">
        <v>212</v>
      </c>
      <c r="E1530" s="189" t="s">
        <v>144</v>
      </c>
      <c r="F1530" s="196">
        <v>5117.1139999999996</v>
      </c>
      <c r="G1530" s="213">
        <v>1.6633441847420687</v>
      </c>
      <c r="H1530" s="194">
        <v>1524</v>
      </c>
      <c r="I1530" s="212">
        <v>17</v>
      </c>
      <c r="J1530" s="211" t="s">
        <v>23</v>
      </c>
      <c r="K1530" s="183"/>
      <c r="P1530" s="172"/>
      <c r="Q1530" s="172"/>
      <c r="R1530" s="172"/>
      <c r="S1530" s="172"/>
    </row>
    <row r="1531" spans="2:19" s="182" customFormat="1" x14ac:dyDescent="0.2">
      <c r="B1531" s="214">
        <v>5000</v>
      </c>
      <c r="C1531" s="197" t="s">
        <v>25</v>
      </c>
      <c r="D1531" s="189">
        <v>432</v>
      </c>
      <c r="E1531" s="189" t="s">
        <v>143</v>
      </c>
      <c r="F1531" s="196">
        <v>3613.9440000000004</v>
      </c>
      <c r="G1531" s="213">
        <v>1.6742718705698005</v>
      </c>
      <c r="H1531" s="194">
        <v>1525</v>
      </c>
      <c r="I1531" s="212">
        <v>17</v>
      </c>
      <c r="J1531" s="211" t="s">
        <v>23</v>
      </c>
      <c r="K1531" s="183"/>
      <c r="P1531" s="172"/>
      <c r="Q1531" s="172"/>
      <c r="R1531" s="172"/>
      <c r="S1531" s="172"/>
    </row>
    <row r="1532" spans="2:19" s="182" customFormat="1" x14ac:dyDescent="0.2">
      <c r="B1532" s="214">
        <v>1268</v>
      </c>
      <c r="C1532" s="197" t="s">
        <v>142</v>
      </c>
      <c r="D1532" s="189">
        <v>1</v>
      </c>
      <c r="E1532" s="189" t="s">
        <v>18</v>
      </c>
      <c r="F1532" s="196">
        <v>6060.3319999999976</v>
      </c>
      <c r="G1532" s="213">
        <v>1.6752497624325182</v>
      </c>
      <c r="H1532" s="194">
        <v>1526</v>
      </c>
      <c r="I1532" s="212">
        <v>17</v>
      </c>
      <c r="J1532" s="211" t="s">
        <v>141</v>
      </c>
      <c r="K1532" s="183"/>
      <c r="P1532" s="172"/>
      <c r="Q1532" s="172"/>
      <c r="R1532" s="172"/>
      <c r="S1532" s="172"/>
    </row>
    <row r="1533" spans="2:19" s="182" customFormat="1" x14ac:dyDescent="0.2">
      <c r="B1533" s="214">
        <v>7200</v>
      </c>
      <c r="C1533" s="197" t="s">
        <v>140</v>
      </c>
      <c r="D1533" s="189">
        <v>6</v>
      </c>
      <c r="E1533" s="189" t="s">
        <v>139</v>
      </c>
      <c r="F1533" s="196">
        <v>3774.5230000000001</v>
      </c>
      <c r="G1533" s="213">
        <v>1.6770769318512539</v>
      </c>
      <c r="H1533" s="194">
        <v>1527</v>
      </c>
      <c r="I1533" s="212">
        <v>17</v>
      </c>
      <c r="J1533" s="211" t="s">
        <v>138</v>
      </c>
      <c r="K1533" s="183"/>
      <c r="P1533" s="172"/>
      <c r="Q1533" s="172"/>
      <c r="R1533" s="172"/>
      <c r="S1533" s="172"/>
    </row>
    <row r="1534" spans="2:19" s="182" customFormat="1" x14ac:dyDescent="0.2">
      <c r="B1534" s="214">
        <v>5000</v>
      </c>
      <c r="C1534" s="197" t="s">
        <v>25</v>
      </c>
      <c r="D1534" s="189">
        <v>411</v>
      </c>
      <c r="E1534" s="189" t="s">
        <v>137</v>
      </c>
      <c r="F1534" s="196">
        <v>4347.9780000000019</v>
      </c>
      <c r="G1534" s="213">
        <v>1.6863240274062823</v>
      </c>
      <c r="H1534" s="194">
        <v>1528</v>
      </c>
      <c r="I1534" s="212">
        <v>17</v>
      </c>
      <c r="J1534" s="211" t="s">
        <v>23</v>
      </c>
      <c r="K1534" s="183"/>
      <c r="P1534" s="172"/>
      <c r="Q1534" s="172"/>
      <c r="R1534" s="172"/>
      <c r="S1534" s="172"/>
    </row>
    <row r="1535" spans="2:19" s="182" customFormat="1" x14ac:dyDescent="0.2">
      <c r="B1535" s="214">
        <v>6400</v>
      </c>
      <c r="C1535" s="197" t="s">
        <v>60</v>
      </c>
      <c r="D1535" s="189">
        <v>23</v>
      </c>
      <c r="E1535" s="189" t="s">
        <v>136</v>
      </c>
      <c r="F1535" s="196">
        <v>3798.5279999999989</v>
      </c>
      <c r="G1535" s="213">
        <v>1.6922448929046281</v>
      </c>
      <c r="H1535" s="194">
        <v>1529</v>
      </c>
      <c r="I1535" s="212">
        <v>17</v>
      </c>
      <c r="J1535" s="211" t="s">
        <v>58</v>
      </c>
      <c r="K1535" s="183"/>
      <c r="P1535" s="172"/>
      <c r="Q1535" s="172"/>
      <c r="R1535" s="172"/>
      <c r="S1535" s="172"/>
    </row>
    <row r="1536" spans="2:19" s="182" customFormat="1" x14ac:dyDescent="0.2">
      <c r="B1536" s="214">
        <v>5000</v>
      </c>
      <c r="C1536" s="197" t="s">
        <v>25</v>
      </c>
      <c r="D1536" s="189">
        <v>213</v>
      </c>
      <c r="E1536" s="189" t="s">
        <v>135</v>
      </c>
      <c r="F1536" s="196">
        <v>2864.5780000000013</v>
      </c>
      <c r="G1536" s="213">
        <v>1.6995788153921225</v>
      </c>
      <c r="H1536" s="194">
        <v>1530</v>
      </c>
      <c r="I1536" s="212">
        <v>17</v>
      </c>
      <c r="J1536" s="211" t="s">
        <v>23</v>
      </c>
      <c r="K1536" s="183"/>
      <c r="P1536" s="172"/>
      <c r="Q1536" s="172"/>
      <c r="R1536" s="172"/>
      <c r="S1536" s="172"/>
    </row>
    <row r="1537" spans="2:19" s="182" customFormat="1" x14ac:dyDescent="0.2">
      <c r="B1537" s="214">
        <v>5000</v>
      </c>
      <c r="C1537" s="197" t="s">
        <v>25</v>
      </c>
      <c r="D1537" s="189">
        <v>421</v>
      </c>
      <c r="E1537" s="189" t="s">
        <v>134</v>
      </c>
      <c r="F1537" s="196">
        <v>2649.9629999999988</v>
      </c>
      <c r="G1537" s="213">
        <v>1.7079275892252894</v>
      </c>
      <c r="H1537" s="194">
        <v>1531</v>
      </c>
      <c r="I1537" s="212">
        <v>17</v>
      </c>
      <c r="J1537" s="211" t="s">
        <v>23</v>
      </c>
      <c r="K1537" s="183"/>
      <c r="P1537" s="172"/>
      <c r="Q1537" s="172"/>
      <c r="R1537" s="172"/>
      <c r="S1537" s="172"/>
    </row>
    <row r="1538" spans="2:19" s="182" customFormat="1" x14ac:dyDescent="0.2">
      <c r="B1538" s="214">
        <v>3000</v>
      </c>
      <c r="C1538" s="197" t="s">
        <v>39</v>
      </c>
      <c r="D1538" s="189">
        <v>435</v>
      </c>
      <c r="E1538" s="189" t="s">
        <v>133</v>
      </c>
      <c r="F1538" s="196">
        <v>2047.0230000000001</v>
      </c>
      <c r="G1538" s="213">
        <v>1.7096316158306482</v>
      </c>
      <c r="H1538" s="194">
        <v>1532</v>
      </c>
      <c r="I1538" s="212">
        <v>17</v>
      </c>
      <c r="J1538" s="211" t="s">
        <v>37</v>
      </c>
      <c r="K1538" s="183"/>
      <c r="P1538" s="172"/>
      <c r="Q1538" s="172"/>
      <c r="R1538" s="172"/>
      <c r="S1538" s="172"/>
    </row>
    <row r="1539" spans="2:19" s="182" customFormat="1" x14ac:dyDescent="0.2">
      <c r="B1539" s="214">
        <v>6400</v>
      </c>
      <c r="C1539" s="197" t="s">
        <v>60</v>
      </c>
      <c r="D1539" s="189">
        <v>63</v>
      </c>
      <c r="E1539" s="189" t="s">
        <v>132</v>
      </c>
      <c r="F1539" s="196">
        <v>2279.7410000000004</v>
      </c>
      <c r="G1539" s="213">
        <v>1.7125581146449047</v>
      </c>
      <c r="H1539" s="194">
        <v>1533</v>
      </c>
      <c r="I1539" s="212">
        <v>17</v>
      </c>
      <c r="J1539" s="211" t="s">
        <v>58</v>
      </c>
      <c r="K1539" s="183"/>
      <c r="P1539" s="172"/>
      <c r="Q1539" s="172"/>
      <c r="R1539" s="172"/>
      <c r="S1539" s="172"/>
    </row>
    <row r="1540" spans="2:19" s="182" customFormat="1" x14ac:dyDescent="0.2">
      <c r="B1540" s="214">
        <v>2650</v>
      </c>
      <c r="C1540" s="197" t="s">
        <v>28</v>
      </c>
      <c r="D1540" s="189">
        <v>22</v>
      </c>
      <c r="E1540" s="189" t="s">
        <v>50</v>
      </c>
      <c r="F1540" s="196">
        <v>4133.4770000000017</v>
      </c>
      <c r="G1540" s="213">
        <v>1.7179455268812187</v>
      </c>
      <c r="H1540" s="194">
        <v>1534</v>
      </c>
      <c r="I1540" s="212">
        <v>17</v>
      </c>
      <c r="J1540" s="211" t="s">
        <v>26</v>
      </c>
      <c r="K1540" s="183"/>
      <c r="P1540" s="172"/>
      <c r="Q1540" s="172"/>
      <c r="R1540" s="172"/>
      <c r="S1540" s="172"/>
    </row>
    <row r="1541" spans="2:19" s="182" customFormat="1" x14ac:dyDescent="0.2">
      <c r="B1541" s="214">
        <v>8700</v>
      </c>
      <c r="C1541" s="197" t="s">
        <v>90</v>
      </c>
      <c r="D1541" s="189">
        <v>13</v>
      </c>
      <c r="E1541" s="189" t="s">
        <v>131</v>
      </c>
      <c r="F1541" s="196">
        <v>2982.7990000000009</v>
      </c>
      <c r="G1541" s="213">
        <v>1.7191392057542698</v>
      </c>
      <c r="H1541" s="194">
        <v>1535</v>
      </c>
      <c r="I1541" s="212">
        <v>17</v>
      </c>
      <c r="J1541" s="211" t="s">
        <v>88</v>
      </c>
      <c r="K1541" s="183"/>
      <c r="P1541" s="172"/>
      <c r="Q1541" s="172"/>
      <c r="R1541" s="172"/>
      <c r="S1541" s="172"/>
    </row>
    <row r="1542" spans="2:19" s="182" customFormat="1" x14ac:dyDescent="0.2">
      <c r="B1542" s="214">
        <v>9700</v>
      </c>
      <c r="C1542" s="197" t="s">
        <v>51</v>
      </c>
      <c r="D1542" s="189">
        <v>12</v>
      </c>
      <c r="E1542" s="189" t="s">
        <v>121</v>
      </c>
      <c r="F1542" s="196">
        <v>5519.9159999999993</v>
      </c>
      <c r="G1542" s="213">
        <v>1.7209463641080232</v>
      </c>
      <c r="H1542" s="194">
        <v>1536</v>
      </c>
      <c r="I1542" s="212">
        <v>17</v>
      </c>
      <c r="J1542" s="211" t="s">
        <v>49</v>
      </c>
      <c r="K1542" s="183"/>
      <c r="P1542" s="172"/>
      <c r="Q1542" s="172"/>
      <c r="R1542" s="172"/>
      <c r="S1542" s="172"/>
    </row>
    <row r="1543" spans="2:19" s="182" customFormat="1" x14ac:dyDescent="0.2">
      <c r="B1543" s="214">
        <v>4000</v>
      </c>
      <c r="C1543" s="197" t="s">
        <v>22</v>
      </c>
      <c r="D1543" s="189">
        <v>932</v>
      </c>
      <c r="E1543" s="189" t="s">
        <v>130</v>
      </c>
      <c r="F1543" s="196">
        <v>4415.1190000000006</v>
      </c>
      <c r="G1543" s="213">
        <v>1.7213257512995519</v>
      </c>
      <c r="H1543" s="194">
        <v>1537</v>
      </c>
      <c r="I1543" s="212">
        <v>17</v>
      </c>
      <c r="J1543" s="211" t="s">
        <v>20</v>
      </c>
      <c r="K1543" s="183"/>
      <c r="P1543" s="172"/>
      <c r="Q1543" s="172"/>
      <c r="R1543" s="172"/>
      <c r="S1543" s="172"/>
    </row>
    <row r="1544" spans="2:19" s="182" customFormat="1" x14ac:dyDescent="0.2">
      <c r="B1544" s="214">
        <v>4000</v>
      </c>
      <c r="C1544" s="197" t="s">
        <v>22</v>
      </c>
      <c r="D1544" s="189">
        <v>912</v>
      </c>
      <c r="E1544" s="189" t="s">
        <v>129</v>
      </c>
      <c r="F1544" s="196">
        <v>3657.6050000000009</v>
      </c>
      <c r="G1544" s="213">
        <v>1.7234264178728693</v>
      </c>
      <c r="H1544" s="194">
        <v>1538</v>
      </c>
      <c r="I1544" s="212">
        <v>17</v>
      </c>
      <c r="J1544" s="211" t="s">
        <v>20</v>
      </c>
      <c r="K1544" s="183"/>
      <c r="P1544" s="172"/>
      <c r="Q1544" s="172"/>
      <c r="R1544" s="172"/>
      <c r="S1544" s="172"/>
    </row>
    <row r="1545" spans="2:19" s="182" customFormat="1" x14ac:dyDescent="0.2">
      <c r="B1545" s="214">
        <v>4000</v>
      </c>
      <c r="C1545" s="197" t="s">
        <v>22</v>
      </c>
      <c r="D1545" s="189">
        <v>513</v>
      </c>
      <c r="E1545" s="189" t="s">
        <v>128</v>
      </c>
      <c r="F1545" s="196">
        <v>3065.5410000000006</v>
      </c>
      <c r="G1545" s="213">
        <v>1.7298540035715106</v>
      </c>
      <c r="H1545" s="194">
        <v>1539</v>
      </c>
      <c r="I1545" s="212">
        <v>17</v>
      </c>
      <c r="J1545" s="211" t="s">
        <v>20</v>
      </c>
      <c r="K1545" s="183"/>
      <c r="P1545" s="172"/>
      <c r="Q1545" s="172"/>
      <c r="R1545" s="172"/>
      <c r="S1545" s="172"/>
    </row>
    <row r="1546" spans="2:19" s="182" customFormat="1" x14ac:dyDescent="0.2">
      <c r="B1546" s="214">
        <v>4000</v>
      </c>
      <c r="C1546" s="197" t="s">
        <v>22</v>
      </c>
      <c r="D1546" s="189">
        <v>921</v>
      </c>
      <c r="E1546" s="189" t="s">
        <v>127</v>
      </c>
      <c r="F1546" s="196">
        <v>2063.8090000000007</v>
      </c>
      <c r="G1546" s="213">
        <v>1.743730984665717</v>
      </c>
      <c r="H1546" s="194">
        <v>1540</v>
      </c>
      <c r="I1546" s="212">
        <v>17</v>
      </c>
      <c r="J1546" s="211" t="s">
        <v>20</v>
      </c>
      <c r="K1546" s="183"/>
      <c r="P1546" s="172"/>
      <c r="Q1546" s="172"/>
      <c r="R1546" s="172"/>
      <c r="S1546" s="172"/>
    </row>
    <row r="1547" spans="2:19" s="182" customFormat="1" x14ac:dyDescent="0.2">
      <c r="B1547" s="214">
        <v>2660</v>
      </c>
      <c r="C1547" s="197" t="s">
        <v>126</v>
      </c>
      <c r="D1547" s="189">
        <v>3</v>
      </c>
      <c r="E1547" s="189" t="s">
        <v>87</v>
      </c>
      <c r="F1547" s="196">
        <v>3054.0030000000011</v>
      </c>
      <c r="G1547" s="213">
        <v>1.7497196865318587</v>
      </c>
      <c r="H1547" s="194">
        <v>1541</v>
      </c>
      <c r="I1547" s="212">
        <v>17</v>
      </c>
      <c r="J1547" s="211" t="s">
        <v>125</v>
      </c>
      <c r="K1547" s="183"/>
      <c r="P1547" s="172"/>
      <c r="Q1547" s="172"/>
      <c r="R1547" s="172"/>
      <c r="S1547" s="172"/>
    </row>
    <row r="1548" spans="2:19" s="182" customFormat="1" x14ac:dyDescent="0.2">
      <c r="B1548" s="214">
        <v>6400</v>
      </c>
      <c r="C1548" s="197" t="s">
        <v>60</v>
      </c>
      <c r="D1548" s="189">
        <v>44</v>
      </c>
      <c r="E1548" s="189" t="s">
        <v>124</v>
      </c>
      <c r="F1548" s="196">
        <v>2846.36</v>
      </c>
      <c r="G1548" s="213">
        <v>1.7530538308635322</v>
      </c>
      <c r="H1548" s="194">
        <v>1542</v>
      </c>
      <c r="I1548" s="212">
        <v>17</v>
      </c>
      <c r="J1548" s="211" t="s">
        <v>58</v>
      </c>
      <c r="K1548" s="183"/>
      <c r="P1548" s="172"/>
      <c r="Q1548" s="172"/>
      <c r="R1548" s="172"/>
      <c r="S1548" s="172"/>
    </row>
    <row r="1549" spans="2:19" s="182" customFormat="1" x14ac:dyDescent="0.2">
      <c r="B1549" s="214">
        <v>5000</v>
      </c>
      <c r="C1549" s="197" t="s">
        <v>25</v>
      </c>
      <c r="D1549" s="189">
        <v>433</v>
      </c>
      <c r="E1549" s="189" t="s">
        <v>123</v>
      </c>
      <c r="F1549" s="196">
        <v>2870.8649999999998</v>
      </c>
      <c r="G1549" s="213">
        <v>1.7549011881792005</v>
      </c>
      <c r="H1549" s="194">
        <v>1543</v>
      </c>
      <c r="I1549" s="212">
        <v>17</v>
      </c>
      <c r="J1549" s="211" t="s">
        <v>23</v>
      </c>
      <c r="K1549" s="183"/>
      <c r="P1549" s="172"/>
      <c r="Q1549" s="172"/>
      <c r="R1549" s="172"/>
      <c r="S1549" s="172"/>
    </row>
    <row r="1550" spans="2:19" s="182" customFormat="1" x14ac:dyDescent="0.2">
      <c r="B1550" s="214">
        <v>4000</v>
      </c>
      <c r="C1550" s="197" t="s">
        <v>22</v>
      </c>
      <c r="D1550" s="189">
        <v>525</v>
      </c>
      <c r="E1550" s="189" t="s">
        <v>122</v>
      </c>
      <c r="F1550" s="196">
        <v>3485.36</v>
      </c>
      <c r="G1550" s="213">
        <v>1.7613483627614412</v>
      </c>
      <c r="H1550" s="194">
        <v>1544</v>
      </c>
      <c r="I1550" s="212">
        <v>17</v>
      </c>
      <c r="J1550" s="211" t="s">
        <v>20</v>
      </c>
      <c r="K1550" s="183"/>
      <c r="P1550" s="172"/>
      <c r="Q1550" s="172"/>
      <c r="R1550" s="172"/>
      <c r="S1550" s="172"/>
    </row>
    <row r="1551" spans="2:19" s="182" customFormat="1" x14ac:dyDescent="0.2">
      <c r="B1551" s="214">
        <v>8700</v>
      </c>
      <c r="C1551" s="197" t="s">
        <v>90</v>
      </c>
      <c r="D1551" s="189">
        <v>12</v>
      </c>
      <c r="E1551" s="189" t="s">
        <v>121</v>
      </c>
      <c r="F1551" s="196">
        <v>2402.8869999999993</v>
      </c>
      <c r="G1551" s="213">
        <v>1.7614686782020459</v>
      </c>
      <c r="H1551" s="194">
        <v>1545</v>
      </c>
      <c r="I1551" s="212">
        <v>17</v>
      </c>
      <c r="J1551" s="211" t="s">
        <v>88</v>
      </c>
      <c r="K1551" s="183"/>
      <c r="P1551" s="172"/>
      <c r="Q1551" s="172"/>
      <c r="R1551" s="172"/>
      <c r="S1551" s="172"/>
    </row>
    <row r="1552" spans="2:19" s="182" customFormat="1" x14ac:dyDescent="0.2">
      <c r="B1552" s="214">
        <v>3000</v>
      </c>
      <c r="C1552" s="197" t="s">
        <v>39</v>
      </c>
      <c r="D1552" s="189">
        <v>1223</v>
      </c>
      <c r="E1552" s="189" t="s">
        <v>120</v>
      </c>
      <c r="F1552" s="196">
        <v>3538.7849999999989</v>
      </c>
      <c r="G1552" s="213">
        <v>1.7621114117709744</v>
      </c>
      <c r="H1552" s="194">
        <v>1546</v>
      </c>
      <c r="I1552" s="212">
        <v>17</v>
      </c>
      <c r="J1552" s="211" t="s">
        <v>37</v>
      </c>
      <c r="K1552" s="183"/>
      <c r="P1552" s="172"/>
      <c r="Q1552" s="172"/>
      <c r="R1552" s="172"/>
      <c r="S1552" s="172"/>
    </row>
    <row r="1553" spans="2:19" s="182" customFormat="1" x14ac:dyDescent="0.2">
      <c r="B1553" s="214">
        <v>9700</v>
      </c>
      <c r="C1553" s="197" t="s">
        <v>51</v>
      </c>
      <c r="D1553" s="189">
        <v>31</v>
      </c>
      <c r="E1553" s="189" t="s">
        <v>119</v>
      </c>
      <c r="F1553" s="196">
        <v>5912.280999999999</v>
      </c>
      <c r="G1553" s="213">
        <v>1.763640842303339</v>
      </c>
      <c r="H1553" s="194">
        <v>1547</v>
      </c>
      <c r="I1553" s="212">
        <v>17</v>
      </c>
      <c r="J1553" s="211" t="s">
        <v>49</v>
      </c>
      <c r="K1553" s="183"/>
      <c r="P1553" s="172"/>
      <c r="Q1553" s="172"/>
      <c r="R1553" s="172"/>
      <c r="S1553" s="172"/>
    </row>
    <row r="1554" spans="2:19" s="182" customFormat="1" x14ac:dyDescent="0.2">
      <c r="B1554" s="214">
        <v>8700</v>
      </c>
      <c r="C1554" s="197" t="s">
        <v>90</v>
      </c>
      <c r="D1554" s="189">
        <v>25</v>
      </c>
      <c r="E1554" s="189" t="s">
        <v>118</v>
      </c>
      <c r="F1554" s="196">
        <v>3462.4449999999993</v>
      </c>
      <c r="G1554" s="213">
        <v>1.7771618353126835</v>
      </c>
      <c r="H1554" s="194">
        <v>1548</v>
      </c>
      <c r="I1554" s="212">
        <v>17</v>
      </c>
      <c r="J1554" s="211" t="s">
        <v>88</v>
      </c>
      <c r="K1554" s="183"/>
      <c r="P1554" s="172"/>
      <c r="Q1554" s="172"/>
      <c r="R1554" s="172"/>
      <c r="S1554" s="172"/>
    </row>
    <row r="1555" spans="2:19" s="182" customFormat="1" x14ac:dyDescent="0.2">
      <c r="B1555" s="214">
        <v>7900</v>
      </c>
      <c r="C1555" s="197" t="s">
        <v>92</v>
      </c>
      <c r="D1555" s="189">
        <v>212</v>
      </c>
      <c r="E1555" s="189" t="s">
        <v>117</v>
      </c>
      <c r="F1555" s="196">
        <v>3658.2070000000003</v>
      </c>
      <c r="G1555" s="213">
        <v>1.7811489469966189</v>
      </c>
      <c r="H1555" s="194">
        <v>1549</v>
      </c>
      <c r="I1555" s="212">
        <v>17</v>
      </c>
      <c r="J1555" s="211" t="s">
        <v>91</v>
      </c>
      <c r="K1555" s="183"/>
      <c r="P1555" s="172"/>
      <c r="Q1555" s="172"/>
      <c r="R1555" s="172"/>
      <c r="S1555" s="172"/>
    </row>
    <row r="1556" spans="2:19" s="182" customFormat="1" x14ac:dyDescent="0.2">
      <c r="B1556" s="214">
        <v>1015</v>
      </c>
      <c r="C1556" s="197" t="s">
        <v>105</v>
      </c>
      <c r="D1556" s="189">
        <v>1</v>
      </c>
      <c r="E1556" s="189" t="s">
        <v>18</v>
      </c>
      <c r="F1556" s="196">
        <v>2514.6</v>
      </c>
      <c r="G1556" s="213">
        <v>1.7813105548526422</v>
      </c>
      <c r="H1556" s="194">
        <v>1550</v>
      </c>
      <c r="I1556" s="212">
        <v>17</v>
      </c>
      <c r="J1556" s="211" t="s">
        <v>104</v>
      </c>
      <c r="K1556" s="183"/>
      <c r="P1556" s="172"/>
      <c r="Q1556" s="172"/>
      <c r="R1556" s="172"/>
      <c r="S1556" s="172"/>
    </row>
    <row r="1557" spans="2:19" s="182" customFormat="1" x14ac:dyDescent="0.2">
      <c r="B1557" s="214">
        <v>6400</v>
      </c>
      <c r="C1557" s="197" t="s">
        <v>60</v>
      </c>
      <c r="D1557" s="189">
        <v>64</v>
      </c>
      <c r="E1557" s="189" t="s">
        <v>116</v>
      </c>
      <c r="F1557" s="196">
        <v>2709.4910000000023</v>
      </c>
      <c r="G1557" s="213">
        <v>1.7832824064735795</v>
      </c>
      <c r="H1557" s="194">
        <v>1551</v>
      </c>
      <c r="I1557" s="212">
        <v>17</v>
      </c>
      <c r="J1557" s="211" t="s">
        <v>58</v>
      </c>
      <c r="K1557" s="183"/>
      <c r="P1557" s="172"/>
      <c r="Q1557" s="172"/>
      <c r="R1557" s="172"/>
      <c r="S1557" s="172"/>
    </row>
    <row r="1558" spans="2:19" s="182" customFormat="1" x14ac:dyDescent="0.2">
      <c r="B1558" s="214">
        <v>229</v>
      </c>
      <c r="C1558" s="197" t="s">
        <v>115</v>
      </c>
      <c r="D1558" s="189">
        <v>2</v>
      </c>
      <c r="E1558" s="189" t="s">
        <v>84</v>
      </c>
      <c r="F1558" s="196">
        <v>3500.4349999999999</v>
      </c>
      <c r="G1558" s="213">
        <v>1.7843296057878355</v>
      </c>
      <c r="H1558" s="194">
        <v>1552</v>
      </c>
      <c r="I1558" s="212">
        <v>17</v>
      </c>
      <c r="J1558" s="211" t="s">
        <v>114</v>
      </c>
      <c r="K1558" s="183"/>
      <c r="P1558" s="172"/>
      <c r="Q1558" s="172"/>
      <c r="R1558" s="172"/>
      <c r="S1558" s="172"/>
    </row>
    <row r="1559" spans="2:19" s="182" customFormat="1" x14ac:dyDescent="0.2">
      <c r="B1559" s="214">
        <v>9400</v>
      </c>
      <c r="C1559" s="197" t="s">
        <v>113</v>
      </c>
      <c r="D1559" s="189">
        <v>8</v>
      </c>
      <c r="E1559" s="189" t="s">
        <v>55</v>
      </c>
      <c r="F1559" s="196">
        <v>2725.2919999999995</v>
      </c>
      <c r="G1559" s="213">
        <v>1.7903613649723138</v>
      </c>
      <c r="H1559" s="194">
        <v>1553</v>
      </c>
      <c r="I1559" s="212">
        <v>17</v>
      </c>
      <c r="J1559" s="211" t="s">
        <v>112</v>
      </c>
      <c r="K1559" s="183"/>
      <c r="P1559" s="172"/>
      <c r="Q1559" s="172"/>
      <c r="R1559" s="172"/>
      <c r="S1559" s="172"/>
    </row>
    <row r="1560" spans="2:19" s="182" customFormat="1" x14ac:dyDescent="0.2">
      <c r="B1560" s="214">
        <v>5000</v>
      </c>
      <c r="C1560" s="197" t="s">
        <v>25</v>
      </c>
      <c r="D1560" s="189">
        <v>414</v>
      </c>
      <c r="E1560" s="189" t="s">
        <v>111</v>
      </c>
      <c r="F1560" s="196">
        <v>3072.7890000000007</v>
      </c>
      <c r="G1560" s="213">
        <v>1.8006306683648274</v>
      </c>
      <c r="H1560" s="194">
        <v>1554</v>
      </c>
      <c r="I1560" s="212">
        <v>17</v>
      </c>
      <c r="J1560" s="211" t="s">
        <v>23</v>
      </c>
      <c r="K1560" s="183"/>
      <c r="P1560" s="172"/>
      <c r="Q1560" s="172"/>
      <c r="R1560" s="172"/>
      <c r="S1560" s="172"/>
    </row>
    <row r="1561" spans="2:19" s="182" customFormat="1" x14ac:dyDescent="0.2">
      <c r="B1561" s="214">
        <v>4000</v>
      </c>
      <c r="C1561" s="197" t="s">
        <v>22</v>
      </c>
      <c r="D1561" s="189">
        <v>911</v>
      </c>
      <c r="E1561" s="189" t="s">
        <v>110</v>
      </c>
      <c r="F1561" s="196">
        <v>3707.5469999999982</v>
      </c>
      <c r="G1561" s="213">
        <v>1.8128771250375542</v>
      </c>
      <c r="H1561" s="194">
        <v>1555</v>
      </c>
      <c r="I1561" s="212">
        <v>17</v>
      </c>
      <c r="J1561" s="211" t="s">
        <v>20</v>
      </c>
      <c r="K1561" s="183"/>
      <c r="P1561" s="172"/>
      <c r="Q1561" s="172"/>
      <c r="R1561" s="172"/>
      <c r="S1561" s="172"/>
    </row>
    <row r="1562" spans="2:19" s="182" customFormat="1" x14ac:dyDescent="0.2">
      <c r="B1562" s="214">
        <v>4000</v>
      </c>
      <c r="C1562" s="197" t="s">
        <v>22</v>
      </c>
      <c r="D1562" s="189">
        <v>511</v>
      </c>
      <c r="E1562" s="189" t="s">
        <v>109</v>
      </c>
      <c r="F1562" s="196">
        <v>5231.4730000000009</v>
      </c>
      <c r="G1562" s="213">
        <v>1.8145046592646483</v>
      </c>
      <c r="H1562" s="194">
        <v>1556</v>
      </c>
      <c r="I1562" s="212">
        <v>17</v>
      </c>
      <c r="J1562" s="211" t="s">
        <v>20</v>
      </c>
      <c r="K1562" s="183"/>
      <c r="P1562" s="172"/>
      <c r="Q1562" s="172"/>
      <c r="R1562" s="172"/>
      <c r="S1562" s="172"/>
    </row>
    <row r="1563" spans="2:19" s="182" customFormat="1" x14ac:dyDescent="0.2">
      <c r="B1563" s="214">
        <v>5000</v>
      </c>
      <c r="C1563" s="197" t="s">
        <v>25</v>
      </c>
      <c r="D1563" s="189">
        <v>424</v>
      </c>
      <c r="E1563" s="189" t="s">
        <v>108</v>
      </c>
      <c r="F1563" s="196">
        <v>3004.9969999999994</v>
      </c>
      <c r="G1563" s="213">
        <v>1.815045364836599</v>
      </c>
      <c r="H1563" s="194">
        <v>1557</v>
      </c>
      <c r="I1563" s="212">
        <v>17</v>
      </c>
      <c r="J1563" s="211" t="s">
        <v>23</v>
      </c>
      <c r="K1563" s="183"/>
      <c r="P1563" s="172"/>
      <c r="Q1563" s="172"/>
      <c r="R1563" s="172"/>
      <c r="S1563" s="172"/>
    </row>
    <row r="1564" spans="2:19" s="182" customFormat="1" x14ac:dyDescent="0.2">
      <c r="B1564" s="214">
        <v>4000</v>
      </c>
      <c r="C1564" s="197" t="s">
        <v>22</v>
      </c>
      <c r="D1564" s="189">
        <v>934</v>
      </c>
      <c r="E1564" s="189" t="s">
        <v>107</v>
      </c>
      <c r="F1564" s="196">
        <v>3617.0740000000001</v>
      </c>
      <c r="G1564" s="213">
        <v>1.8151955228455829</v>
      </c>
      <c r="H1564" s="194">
        <v>1558</v>
      </c>
      <c r="I1564" s="212">
        <v>17</v>
      </c>
      <c r="J1564" s="211" t="s">
        <v>20</v>
      </c>
      <c r="K1564" s="183"/>
      <c r="P1564" s="172"/>
      <c r="Q1564" s="172"/>
      <c r="R1564" s="172"/>
      <c r="S1564" s="172"/>
    </row>
    <row r="1565" spans="2:19" s="182" customFormat="1" x14ac:dyDescent="0.2">
      <c r="B1565" s="214">
        <v>8700</v>
      </c>
      <c r="C1565" s="197" t="s">
        <v>90</v>
      </c>
      <c r="D1565" s="189">
        <v>31</v>
      </c>
      <c r="E1565" s="189" t="s">
        <v>40</v>
      </c>
      <c r="F1565" s="196">
        <v>6040.2490000000034</v>
      </c>
      <c r="G1565" s="213">
        <v>1.8238366144060703</v>
      </c>
      <c r="H1565" s="194">
        <v>1559</v>
      </c>
      <c r="I1565" s="212">
        <v>17</v>
      </c>
      <c r="J1565" s="211" t="s">
        <v>88</v>
      </c>
      <c r="K1565" s="183"/>
      <c r="P1565" s="172"/>
      <c r="Q1565" s="172"/>
      <c r="R1565" s="172"/>
      <c r="S1565" s="172"/>
    </row>
    <row r="1566" spans="2:19" s="182" customFormat="1" x14ac:dyDescent="0.2">
      <c r="B1566" s="214">
        <v>5000</v>
      </c>
      <c r="C1566" s="197" t="s">
        <v>25</v>
      </c>
      <c r="D1566" s="189">
        <v>114</v>
      </c>
      <c r="E1566" s="189" t="s">
        <v>106</v>
      </c>
      <c r="F1566" s="196">
        <v>5204.9389999999994</v>
      </c>
      <c r="G1566" s="213">
        <v>1.8246528259414025</v>
      </c>
      <c r="H1566" s="194">
        <v>1560</v>
      </c>
      <c r="I1566" s="212">
        <v>17</v>
      </c>
      <c r="J1566" s="211" t="s">
        <v>23</v>
      </c>
      <c r="K1566" s="183"/>
      <c r="P1566" s="172"/>
      <c r="Q1566" s="172"/>
      <c r="R1566" s="172"/>
      <c r="S1566" s="172"/>
    </row>
    <row r="1567" spans="2:19" s="182" customFormat="1" x14ac:dyDescent="0.2">
      <c r="B1567" s="214">
        <v>1015</v>
      </c>
      <c r="C1567" s="197" t="s">
        <v>105</v>
      </c>
      <c r="D1567" s="189">
        <v>3</v>
      </c>
      <c r="E1567" s="189" t="s">
        <v>87</v>
      </c>
      <c r="F1567" s="196">
        <v>4663.8250000000035</v>
      </c>
      <c r="G1567" s="213">
        <v>1.8399000400452021</v>
      </c>
      <c r="H1567" s="194">
        <v>1561</v>
      </c>
      <c r="I1567" s="212">
        <v>17</v>
      </c>
      <c r="J1567" s="211" t="s">
        <v>104</v>
      </c>
      <c r="K1567" s="183"/>
      <c r="P1567" s="172"/>
      <c r="Q1567" s="172"/>
      <c r="R1567" s="172"/>
      <c r="S1567" s="172"/>
    </row>
    <row r="1568" spans="2:19" s="182" customFormat="1" x14ac:dyDescent="0.2">
      <c r="B1568" s="222">
        <v>1200</v>
      </c>
      <c r="C1568" s="221" t="s">
        <v>77</v>
      </c>
      <c r="D1568" s="220">
        <v>42</v>
      </c>
      <c r="E1568" s="220" t="s">
        <v>103</v>
      </c>
      <c r="F1568" s="219">
        <v>3287.89</v>
      </c>
      <c r="G1568" s="218">
        <v>1.860161190160976</v>
      </c>
      <c r="H1568" s="217">
        <v>1562</v>
      </c>
      <c r="I1568" s="216">
        <v>17</v>
      </c>
      <c r="J1568" s="215" t="s">
        <v>75</v>
      </c>
      <c r="K1568" s="183"/>
      <c r="P1568" s="172"/>
      <c r="Q1568" s="172"/>
      <c r="R1568" s="172"/>
      <c r="S1568" s="172"/>
    </row>
    <row r="1569" spans="2:19" s="182" customFormat="1" x14ac:dyDescent="0.2">
      <c r="B1569" s="214">
        <v>5000</v>
      </c>
      <c r="C1569" s="197" t="s">
        <v>25</v>
      </c>
      <c r="D1569" s="189">
        <v>425</v>
      </c>
      <c r="E1569" s="189" t="s">
        <v>102</v>
      </c>
      <c r="F1569" s="196">
        <v>1989.9530000000007</v>
      </c>
      <c r="G1569" s="213">
        <v>1.8779081995104181</v>
      </c>
      <c r="H1569" s="194">
        <v>1563</v>
      </c>
      <c r="I1569" s="212">
        <v>18</v>
      </c>
      <c r="J1569" s="211" t="s">
        <v>23</v>
      </c>
      <c r="K1569" s="183"/>
      <c r="P1569" s="172"/>
      <c r="Q1569" s="172"/>
      <c r="R1569" s="172"/>
      <c r="S1569" s="172"/>
    </row>
    <row r="1570" spans="2:19" s="182" customFormat="1" x14ac:dyDescent="0.2">
      <c r="B1570" s="214">
        <v>4000</v>
      </c>
      <c r="C1570" s="197" t="s">
        <v>22</v>
      </c>
      <c r="D1570" s="189">
        <v>943</v>
      </c>
      <c r="E1570" s="189" t="s">
        <v>101</v>
      </c>
      <c r="F1570" s="196">
        <v>3491.806999999998</v>
      </c>
      <c r="G1570" s="213">
        <v>1.8909622598642586</v>
      </c>
      <c r="H1570" s="194">
        <v>1564</v>
      </c>
      <c r="I1570" s="212">
        <v>18</v>
      </c>
      <c r="J1570" s="211" t="s">
        <v>20</v>
      </c>
      <c r="K1570" s="183"/>
      <c r="P1570" s="172"/>
      <c r="Q1570" s="172"/>
      <c r="R1570" s="172"/>
      <c r="S1570" s="172"/>
    </row>
    <row r="1571" spans="2:19" s="182" customFormat="1" x14ac:dyDescent="0.2">
      <c r="B1571" s="214">
        <v>681</v>
      </c>
      <c r="C1571" s="197" t="s">
        <v>100</v>
      </c>
      <c r="D1571" s="189">
        <v>5</v>
      </c>
      <c r="E1571" s="189" t="s">
        <v>99</v>
      </c>
      <c r="F1571" s="196">
        <v>2721.1879999999996</v>
      </c>
      <c r="G1571" s="213">
        <v>1.8921307977282336</v>
      </c>
      <c r="H1571" s="194">
        <v>1565</v>
      </c>
      <c r="I1571" s="212">
        <v>18</v>
      </c>
      <c r="J1571" s="211" t="s">
        <v>98</v>
      </c>
      <c r="K1571" s="183"/>
      <c r="P1571" s="172"/>
      <c r="Q1571" s="172"/>
      <c r="R1571" s="172"/>
      <c r="S1571" s="172"/>
    </row>
    <row r="1572" spans="2:19" s="182" customFormat="1" x14ac:dyDescent="0.2">
      <c r="B1572" s="214">
        <v>7900</v>
      </c>
      <c r="C1572" s="197" t="s">
        <v>92</v>
      </c>
      <c r="D1572" s="189">
        <v>121</v>
      </c>
      <c r="E1572" s="189" t="s">
        <v>97</v>
      </c>
      <c r="F1572" s="196">
        <v>4071.5059999999994</v>
      </c>
      <c r="G1572" s="213">
        <v>1.913859126004215</v>
      </c>
      <c r="H1572" s="194">
        <v>1566</v>
      </c>
      <c r="I1572" s="212">
        <v>18</v>
      </c>
      <c r="J1572" s="211" t="s">
        <v>91</v>
      </c>
      <c r="K1572" s="183"/>
      <c r="P1572" s="172"/>
      <c r="Q1572" s="172"/>
      <c r="R1572" s="172"/>
      <c r="S1572" s="172"/>
    </row>
    <row r="1573" spans="2:19" s="182" customFormat="1" x14ac:dyDescent="0.2">
      <c r="B1573" s="214">
        <v>5000</v>
      </c>
      <c r="C1573" s="197" t="s">
        <v>25</v>
      </c>
      <c r="D1573" s="189">
        <v>224</v>
      </c>
      <c r="E1573" s="189" t="s">
        <v>96</v>
      </c>
      <c r="F1573" s="196">
        <v>1824.6010000000001</v>
      </c>
      <c r="G1573" s="213">
        <v>1.9152125763126757</v>
      </c>
      <c r="H1573" s="194">
        <v>1567</v>
      </c>
      <c r="I1573" s="212">
        <v>18</v>
      </c>
      <c r="J1573" s="211" t="s">
        <v>23</v>
      </c>
      <c r="K1573" s="183"/>
      <c r="P1573" s="172"/>
      <c r="Q1573" s="172"/>
      <c r="R1573" s="172"/>
      <c r="S1573" s="172"/>
    </row>
    <row r="1574" spans="2:19" s="182" customFormat="1" x14ac:dyDescent="0.2">
      <c r="B1574" s="214">
        <v>8700</v>
      </c>
      <c r="C1574" s="197" t="s">
        <v>90</v>
      </c>
      <c r="D1574" s="189">
        <v>32</v>
      </c>
      <c r="E1574" s="189" t="s">
        <v>95</v>
      </c>
      <c r="F1574" s="196">
        <v>3418.0090000000009</v>
      </c>
      <c r="G1574" s="213">
        <v>1.917097374542978</v>
      </c>
      <c r="H1574" s="194">
        <v>1568</v>
      </c>
      <c r="I1574" s="212">
        <v>18</v>
      </c>
      <c r="J1574" s="211" t="s">
        <v>88</v>
      </c>
      <c r="K1574" s="183"/>
      <c r="P1574" s="172"/>
      <c r="Q1574" s="172"/>
      <c r="R1574" s="172"/>
      <c r="S1574" s="172"/>
    </row>
    <row r="1575" spans="2:19" s="182" customFormat="1" x14ac:dyDescent="0.2">
      <c r="B1575" s="214">
        <v>3769</v>
      </c>
      <c r="C1575" s="197" t="s">
        <v>94</v>
      </c>
      <c r="D1575" s="189">
        <v>1</v>
      </c>
      <c r="E1575" s="189" t="s">
        <v>18</v>
      </c>
      <c r="F1575" s="196">
        <v>2903.7409999999995</v>
      </c>
      <c r="G1575" s="213">
        <v>1.9177810619058755</v>
      </c>
      <c r="H1575" s="194">
        <v>1569</v>
      </c>
      <c r="I1575" s="212">
        <v>18</v>
      </c>
      <c r="J1575" s="211" t="s">
        <v>93</v>
      </c>
      <c r="K1575" s="183"/>
      <c r="P1575" s="172"/>
      <c r="Q1575" s="172"/>
      <c r="R1575" s="172"/>
      <c r="S1575" s="172"/>
    </row>
    <row r="1576" spans="2:19" s="182" customFormat="1" x14ac:dyDescent="0.2">
      <c r="B1576" s="214">
        <v>7900</v>
      </c>
      <c r="C1576" s="197" t="s">
        <v>92</v>
      </c>
      <c r="D1576" s="189">
        <v>131</v>
      </c>
      <c r="E1576" s="189" t="s">
        <v>34</v>
      </c>
      <c r="F1576" s="196">
        <v>3603.2059999999983</v>
      </c>
      <c r="G1576" s="213">
        <v>1.9302050244887374</v>
      </c>
      <c r="H1576" s="194">
        <v>1570</v>
      </c>
      <c r="I1576" s="212">
        <v>18</v>
      </c>
      <c r="J1576" s="211" t="s">
        <v>91</v>
      </c>
      <c r="K1576" s="183"/>
      <c r="P1576" s="172"/>
      <c r="Q1576" s="172"/>
      <c r="R1576" s="172"/>
      <c r="S1576" s="172"/>
    </row>
    <row r="1577" spans="2:19" s="182" customFormat="1" x14ac:dyDescent="0.2">
      <c r="B1577" s="214">
        <v>8700</v>
      </c>
      <c r="C1577" s="197" t="s">
        <v>90</v>
      </c>
      <c r="D1577" s="189">
        <v>15</v>
      </c>
      <c r="E1577" s="189" t="s">
        <v>89</v>
      </c>
      <c r="F1577" s="196">
        <v>2004.7410000000002</v>
      </c>
      <c r="G1577" s="213">
        <v>1.9337337643931689</v>
      </c>
      <c r="H1577" s="194">
        <v>1571</v>
      </c>
      <c r="I1577" s="212">
        <v>18</v>
      </c>
      <c r="J1577" s="211" t="s">
        <v>88</v>
      </c>
      <c r="K1577" s="183"/>
      <c r="P1577" s="172"/>
      <c r="Q1577" s="172"/>
      <c r="R1577" s="172"/>
      <c r="S1577" s="172"/>
    </row>
    <row r="1578" spans="2:19" s="182" customFormat="1" x14ac:dyDescent="0.2">
      <c r="B1578" s="214">
        <v>9300</v>
      </c>
      <c r="C1578" s="197" t="s">
        <v>79</v>
      </c>
      <c r="D1578" s="189">
        <v>3</v>
      </c>
      <c r="E1578" s="189" t="s">
        <v>87</v>
      </c>
      <c r="F1578" s="196">
        <v>4772.8229999999994</v>
      </c>
      <c r="G1578" s="213">
        <v>1.9354146213832455</v>
      </c>
      <c r="H1578" s="194">
        <v>1572</v>
      </c>
      <c r="I1578" s="212">
        <v>18</v>
      </c>
      <c r="J1578" s="211" t="s">
        <v>78</v>
      </c>
      <c r="K1578" s="183"/>
      <c r="P1578" s="172"/>
      <c r="Q1578" s="172"/>
      <c r="R1578" s="172"/>
      <c r="S1578" s="172"/>
    </row>
    <row r="1579" spans="2:19" s="182" customFormat="1" x14ac:dyDescent="0.2">
      <c r="B1579" s="214">
        <v>2650</v>
      </c>
      <c r="C1579" s="197" t="s">
        <v>28</v>
      </c>
      <c r="D1579" s="189">
        <v>24</v>
      </c>
      <c r="E1579" s="189" t="s">
        <v>86</v>
      </c>
      <c r="F1579" s="196">
        <v>2842.1890000000008</v>
      </c>
      <c r="G1579" s="213">
        <v>1.9500581489248743</v>
      </c>
      <c r="H1579" s="194">
        <v>1573</v>
      </c>
      <c r="I1579" s="212">
        <v>18</v>
      </c>
      <c r="J1579" s="211" t="s">
        <v>26</v>
      </c>
      <c r="K1579" s="183"/>
      <c r="P1579" s="172"/>
      <c r="Q1579" s="172"/>
      <c r="R1579" s="172"/>
      <c r="S1579" s="172"/>
    </row>
    <row r="1580" spans="2:19" s="182" customFormat="1" x14ac:dyDescent="0.2">
      <c r="B1580" s="214">
        <v>5000</v>
      </c>
      <c r="C1580" s="197" t="s">
        <v>25</v>
      </c>
      <c r="D1580" s="189">
        <v>123</v>
      </c>
      <c r="E1580" s="189" t="s">
        <v>85</v>
      </c>
      <c r="F1580" s="196">
        <v>3961.3750000000018</v>
      </c>
      <c r="G1580" s="213">
        <v>1.9646211528446613</v>
      </c>
      <c r="H1580" s="194">
        <v>1574</v>
      </c>
      <c r="I1580" s="212">
        <v>18</v>
      </c>
      <c r="J1580" s="211" t="s">
        <v>23</v>
      </c>
      <c r="K1580" s="183"/>
      <c r="P1580" s="172"/>
      <c r="Q1580" s="172"/>
      <c r="R1580" s="172"/>
      <c r="S1580" s="172"/>
    </row>
    <row r="1581" spans="2:19" s="182" customFormat="1" x14ac:dyDescent="0.2">
      <c r="B1581" s="214">
        <v>2620</v>
      </c>
      <c r="C1581" s="197" t="s">
        <v>56</v>
      </c>
      <c r="D1581" s="189">
        <v>2</v>
      </c>
      <c r="E1581" s="189" t="s">
        <v>84</v>
      </c>
      <c r="F1581" s="196">
        <v>4187.4940000000015</v>
      </c>
      <c r="G1581" s="213">
        <v>1.9690191623161024</v>
      </c>
      <c r="H1581" s="194">
        <v>1575</v>
      </c>
      <c r="I1581" s="212">
        <v>18</v>
      </c>
      <c r="J1581" s="211" t="s">
        <v>54</v>
      </c>
      <c r="K1581" s="183"/>
      <c r="P1581" s="172"/>
      <c r="Q1581" s="172"/>
      <c r="R1581" s="172"/>
      <c r="S1581" s="172"/>
    </row>
    <row r="1582" spans="2:19" s="182" customFormat="1" x14ac:dyDescent="0.2">
      <c r="B1582" s="214">
        <v>5000</v>
      </c>
      <c r="C1582" s="197" t="s">
        <v>25</v>
      </c>
      <c r="D1582" s="189">
        <v>112</v>
      </c>
      <c r="E1582" s="189" t="s">
        <v>83</v>
      </c>
      <c r="F1582" s="196">
        <v>3853.9750000000013</v>
      </c>
      <c r="G1582" s="213">
        <v>1.9848465071113348</v>
      </c>
      <c r="H1582" s="194">
        <v>1576</v>
      </c>
      <c r="I1582" s="212">
        <v>18</v>
      </c>
      <c r="J1582" s="211" t="s">
        <v>23</v>
      </c>
      <c r="K1582" s="183"/>
      <c r="P1582" s="172"/>
      <c r="Q1582" s="172"/>
      <c r="R1582" s="172"/>
      <c r="S1582" s="172"/>
    </row>
    <row r="1583" spans="2:19" s="182" customFormat="1" x14ac:dyDescent="0.2">
      <c r="B1583" s="214">
        <v>2650</v>
      </c>
      <c r="C1583" s="197" t="s">
        <v>28</v>
      </c>
      <c r="D1583" s="189">
        <v>32</v>
      </c>
      <c r="E1583" s="189" t="s">
        <v>82</v>
      </c>
      <c r="F1583" s="196">
        <v>3612.9269999999988</v>
      </c>
      <c r="G1583" s="213">
        <v>1.9853525753532855</v>
      </c>
      <c r="H1583" s="194">
        <v>1577</v>
      </c>
      <c r="I1583" s="212">
        <v>18</v>
      </c>
      <c r="J1583" s="211" t="s">
        <v>26</v>
      </c>
      <c r="K1583" s="183"/>
      <c r="P1583" s="172"/>
      <c r="Q1583" s="172"/>
      <c r="R1583" s="172"/>
      <c r="S1583" s="172"/>
    </row>
    <row r="1584" spans="2:19" s="182" customFormat="1" x14ac:dyDescent="0.2">
      <c r="B1584" s="214">
        <v>5000</v>
      </c>
      <c r="C1584" s="197" t="s">
        <v>25</v>
      </c>
      <c r="D1584" s="189">
        <v>412</v>
      </c>
      <c r="E1584" s="189" t="s">
        <v>81</v>
      </c>
      <c r="F1584" s="196">
        <v>4516.59</v>
      </c>
      <c r="G1584" s="213">
        <v>1.9901486047318449</v>
      </c>
      <c r="H1584" s="194">
        <v>1578</v>
      </c>
      <c r="I1584" s="212">
        <v>18</v>
      </c>
      <c r="J1584" s="211" t="s">
        <v>23</v>
      </c>
      <c r="K1584" s="183"/>
      <c r="P1584" s="172"/>
      <c r="Q1584" s="172"/>
      <c r="R1584" s="172"/>
      <c r="S1584" s="172"/>
    </row>
    <row r="1585" spans="2:19" s="182" customFormat="1" x14ac:dyDescent="0.2">
      <c r="B1585" s="214">
        <v>2650</v>
      </c>
      <c r="C1585" s="197" t="s">
        <v>28</v>
      </c>
      <c r="D1585" s="189">
        <v>21</v>
      </c>
      <c r="E1585" s="189" t="s">
        <v>64</v>
      </c>
      <c r="F1585" s="196">
        <v>3694.2219999999988</v>
      </c>
      <c r="G1585" s="213">
        <v>1.9982762981581614</v>
      </c>
      <c r="H1585" s="194">
        <v>1579</v>
      </c>
      <c r="I1585" s="212">
        <v>18</v>
      </c>
      <c r="J1585" s="211" t="s">
        <v>26</v>
      </c>
      <c r="K1585" s="183"/>
      <c r="P1585" s="172"/>
      <c r="Q1585" s="172"/>
      <c r="R1585" s="172"/>
      <c r="S1585" s="172"/>
    </row>
    <row r="1586" spans="2:19" s="182" customFormat="1" x14ac:dyDescent="0.2">
      <c r="B1586" s="214">
        <v>4000</v>
      </c>
      <c r="C1586" s="197" t="s">
        <v>22</v>
      </c>
      <c r="D1586" s="189">
        <v>931</v>
      </c>
      <c r="E1586" s="189" t="s">
        <v>80</v>
      </c>
      <c r="F1586" s="196">
        <v>3422.8089999999975</v>
      </c>
      <c r="G1586" s="213">
        <v>2.0184755619304773</v>
      </c>
      <c r="H1586" s="194">
        <v>1580</v>
      </c>
      <c r="I1586" s="212">
        <v>18</v>
      </c>
      <c r="J1586" s="211" t="s">
        <v>20</v>
      </c>
      <c r="K1586" s="183"/>
      <c r="P1586" s="172"/>
      <c r="Q1586" s="172"/>
      <c r="R1586" s="172"/>
      <c r="S1586" s="172"/>
    </row>
    <row r="1587" spans="2:19" s="182" customFormat="1" x14ac:dyDescent="0.2">
      <c r="B1587" s="214">
        <v>9300</v>
      </c>
      <c r="C1587" s="197" t="s">
        <v>79</v>
      </c>
      <c r="D1587" s="189">
        <v>1</v>
      </c>
      <c r="E1587" s="189" t="s">
        <v>18</v>
      </c>
      <c r="F1587" s="196">
        <v>2309.9410000000007</v>
      </c>
      <c r="G1587" s="213">
        <v>2.0186625608067414</v>
      </c>
      <c r="H1587" s="194">
        <v>1581</v>
      </c>
      <c r="I1587" s="212">
        <v>18</v>
      </c>
      <c r="J1587" s="211" t="s">
        <v>78</v>
      </c>
      <c r="K1587" s="183"/>
      <c r="P1587" s="172"/>
      <c r="Q1587" s="172"/>
      <c r="R1587" s="172"/>
      <c r="S1587" s="172"/>
    </row>
    <row r="1588" spans="2:19" s="182" customFormat="1" x14ac:dyDescent="0.2">
      <c r="B1588" s="214">
        <v>1200</v>
      </c>
      <c r="C1588" s="197" t="s">
        <v>77</v>
      </c>
      <c r="D1588" s="189">
        <v>43</v>
      </c>
      <c r="E1588" s="189" t="s">
        <v>76</v>
      </c>
      <c r="F1588" s="196">
        <v>2851.2630000000004</v>
      </c>
      <c r="G1588" s="213">
        <v>2.0227645755989294</v>
      </c>
      <c r="H1588" s="194">
        <v>1582</v>
      </c>
      <c r="I1588" s="212">
        <v>18</v>
      </c>
      <c r="J1588" s="211" t="s">
        <v>75</v>
      </c>
      <c r="K1588" s="183"/>
      <c r="P1588" s="172"/>
      <c r="Q1588" s="172"/>
      <c r="R1588" s="172"/>
      <c r="S1588" s="172"/>
    </row>
    <row r="1589" spans="2:19" s="182" customFormat="1" x14ac:dyDescent="0.2">
      <c r="B1589" s="214">
        <v>5000</v>
      </c>
      <c r="C1589" s="197" t="s">
        <v>25</v>
      </c>
      <c r="D1589" s="189">
        <v>214</v>
      </c>
      <c r="E1589" s="189" t="s">
        <v>74</v>
      </c>
      <c r="F1589" s="196">
        <v>2680.2990000000013</v>
      </c>
      <c r="G1589" s="213">
        <v>2.0309700151990295</v>
      </c>
      <c r="H1589" s="194">
        <v>1583</v>
      </c>
      <c r="I1589" s="212">
        <v>18</v>
      </c>
      <c r="J1589" s="211" t="s">
        <v>23</v>
      </c>
      <c r="K1589" s="183"/>
      <c r="P1589" s="172"/>
      <c r="Q1589" s="172"/>
      <c r="R1589" s="172"/>
      <c r="S1589" s="172"/>
    </row>
    <row r="1590" spans="2:19" s="182" customFormat="1" x14ac:dyDescent="0.2">
      <c r="B1590" s="214">
        <v>4000</v>
      </c>
      <c r="C1590" s="197" t="s">
        <v>22</v>
      </c>
      <c r="D1590" s="189">
        <v>933</v>
      </c>
      <c r="E1590" s="189" t="s">
        <v>73</v>
      </c>
      <c r="F1590" s="196">
        <v>3198.5880000000011</v>
      </c>
      <c r="G1590" s="213">
        <v>2.0316758228895355</v>
      </c>
      <c r="H1590" s="194">
        <v>1584</v>
      </c>
      <c r="I1590" s="212">
        <v>18</v>
      </c>
      <c r="J1590" s="211" t="s">
        <v>20</v>
      </c>
      <c r="K1590" s="183"/>
      <c r="P1590" s="172"/>
      <c r="Q1590" s="172"/>
      <c r="R1590" s="172"/>
      <c r="S1590" s="172"/>
    </row>
    <row r="1591" spans="2:19" s="182" customFormat="1" x14ac:dyDescent="0.2">
      <c r="B1591" s="214">
        <v>1224</v>
      </c>
      <c r="C1591" s="197" t="s">
        <v>72</v>
      </c>
      <c r="D1591" s="189">
        <v>1</v>
      </c>
      <c r="E1591" s="189" t="s">
        <v>71</v>
      </c>
      <c r="F1591" s="196">
        <v>4165.4369999999972</v>
      </c>
      <c r="G1591" s="213">
        <v>2.0329782406293533</v>
      </c>
      <c r="H1591" s="194">
        <v>1585</v>
      </c>
      <c r="I1591" s="212">
        <v>18</v>
      </c>
      <c r="J1591" s="211" t="s">
        <v>70</v>
      </c>
      <c r="K1591" s="183"/>
      <c r="P1591" s="172"/>
      <c r="Q1591" s="172"/>
      <c r="R1591" s="172"/>
      <c r="S1591" s="172"/>
    </row>
    <row r="1592" spans="2:19" s="182" customFormat="1" x14ac:dyDescent="0.2">
      <c r="B1592" s="214">
        <v>5000</v>
      </c>
      <c r="C1592" s="197" t="s">
        <v>25</v>
      </c>
      <c r="D1592" s="189">
        <v>122</v>
      </c>
      <c r="E1592" s="189" t="s">
        <v>69</v>
      </c>
      <c r="F1592" s="196">
        <v>3597.4579999999983</v>
      </c>
      <c r="G1592" s="213">
        <v>2.0370066356945369</v>
      </c>
      <c r="H1592" s="194">
        <v>1586</v>
      </c>
      <c r="I1592" s="212">
        <v>18</v>
      </c>
      <c r="J1592" s="211" t="s">
        <v>23</v>
      </c>
      <c r="K1592" s="183"/>
      <c r="P1592" s="172"/>
      <c r="Q1592" s="172"/>
      <c r="R1592" s="172"/>
      <c r="S1592" s="172"/>
    </row>
    <row r="1593" spans="2:19" s="182" customFormat="1" x14ac:dyDescent="0.2">
      <c r="B1593" s="214">
        <v>5000</v>
      </c>
      <c r="C1593" s="197" t="s">
        <v>25</v>
      </c>
      <c r="D1593" s="189">
        <v>423</v>
      </c>
      <c r="E1593" s="189" t="s">
        <v>68</v>
      </c>
      <c r="F1593" s="196">
        <v>3013.8940000000002</v>
      </c>
      <c r="G1593" s="213">
        <v>2.0452183608877492</v>
      </c>
      <c r="H1593" s="194">
        <v>1587</v>
      </c>
      <c r="I1593" s="212">
        <v>18</v>
      </c>
      <c r="J1593" s="211" t="s">
        <v>23</v>
      </c>
      <c r="K1593" s="183"/>
      <c r="P1593" s="172"/>
      <c r="Q1593" s="172"/>
      <c r="R1593" s="172"/>
      <c r="S1593" s="172"/>
    </row>
    <row r="1594" spans="2:19" s="182" customFormat="1" x14ac:dyDescent="0.2">
      <c r="B1594" s="230">
        <v>5000</v>
      </c>
      <c r="C1594" s="229" t="s">
        <v>25</v>
      </c>
      <c r="D1594" s="228">
        <v>113</v>
      </c>
      <c r="E1594" s="228" t="s">
        <v>67</v>
      </c>
      <c r="F1594" s="227">
        <v>5026.6039999999985</v>
      </c>
      <c r="G1594" s="226">
        <v>2.0832648945279764</v>
      </c>
      <c r="H1594" s="225">
        <v>1588</v>
      </c>
      <c r="I1594" s="224">
        <v>19</v>
      </c>
      <c r="J1594" s="223" t="s">
        <v>23</v>
      </c>
      <c r="K1594" s="183"/>
      <c r="P1594" s="172"/>
      <c r="Q1594" s="172"/>
      <c r="R1594" s="172"/>
      <c r="S1594" s="172"/>
    </row>
    <row r="1595" spans="2:19" s="182" customFormat="1" x14ac:dyDescent="0.2">
      <c r="B1595" s="214">
        <v>5000</v>
      </c>
      <c r="C1595" s="197" t="s">
        <v>25</v>
      </c>
      <c r="D1595" s="189">
        <v>223</v>
      </c>
      <c r="E1595" s="189" t="s">
        <v>66</v>
      </c>
      <c r="F1595" s="196">
        <v>4216.5550000000003</v>
      </c>
      <c r="G1595" s="213">
        <v>2.100658845840421</v>
      </c>
      <c r="H1595" s="194">
        <v>1589</v>
      </c>
      <c r="I1595" s="212">
        <v>19</v>
      </c>
      <c r="J1595" s="211" t="s">
        <v>23</v>
      </c>
      <c r="K1595" s="183"/>
      <c r="P1595" s="172"/>
      <c r="Q1595" s="172"/>
      <c r="R1595" s="172"/>
      <c r="S1595" s="172"/>
    </row>
    <row r="1596" spans="2:19" s="182" customFormat="1" x14ac:dyDescent="0.2">
      <c r="B1596" s="214">
        <v>6400</v>
      </c>
      <c r="C1596" s="197" t="s">
        <v>60</v>
      </c>
      <c r="D1596" s="189">
        <v>52</v>
      </c>
      <c r="E1596" s="189" t="s">
        <v>65</v>
      </c>
      <c r="F1596" s="196">
        <v>2343.3330000000005</v>
      </c>
      <c r="G1596" s="213">
        <v>2.1028330359146938</v>
      </c>
      <c r="H1596" s="194">
        <v>1590</v>
      </c>
      <c r="I1596" s="212">
        <v>19</v>
      </c>
      <c r="J1596" s="211" t="s">
        <v>58</v>
      </c>
      <c r="K1596" s="183"/>
      <c r="P1596" s="172"/>
      <c r="Q1596" s="172"/>
      <c r="R1596" s="172"/>
      <c r="S1596" s="172"/>
    </row>
    <row r="1597" spans="2:19" s="182" customFormat="1" x14ac:dyDescent="0.2">
      <c r="B1597" s="214">
        <v>6400</v>
      </c>
      <c r="C1597" s="197" t="s">
        <v>60</v>
      </c>
      <c r="D1597" s="189">
        <v>21</v>
      </c>
      <c r="E1597" s="189" t="s">
        <v>64</v>
      </c>
      <c r="F1597" s="196">
        <v>4123.6579999999994</v>
      </c>
      <c r="G1597" s="213">
        <v>2.1205576178961483</v>
      </c>
      <c r="H1597" s="194">
        <v>1591</v>
      </c>
      <c r="I1597" s="212">
        <v>19</v>
      </c>
      <c r="J1597" s="211" t="s">
        <v>58</v>
      </c>
      <c r="K1597" s="183"/>
      <c r="P1597" s="172"/>
      <c r="Q1597" s="172"/>
      <c r="R1597" s="172"/>
      <c r="S1597" s="172"/>
    </row>
    <row r="1598" spans="2:19" s="182" customFormat="1" x14ac:dyDescent="0.2">
      <c r="B1598" s="214">
        <v>6400</v>
      </c>
      <c r="C1598" s="197" t="s">
        <v>60</v>
      </c>
      <c r="D1598" s="189">
        <v>65</v>
      </c>
      <c r="E1598" s="189" t="s">
        <v>63</v>
      </c>
      <c r="F1598" s="196">
        <v>2748.0190000000002</v>
      </c>
      <c r="G1598" s="213">
        <v>2.1503168007173619</v>
      </c>
      <c r="H1598" s="194">
        <v>1592</v>
      </c>
      <c r="I1598" s="212">
        <v>19</v>
      </c>
      <c r="J1598" s="211" t="s">
        <v>58</v>
      </c>
      <c r="K1598" s="183"/>
      <c r="P1598" s="172"/>
      <c r="Q1598" s="172"/>
      <c r="R1598" s="172"/>
      <c r="S1598" s="172"/>
    </row>
    <row r="1599" spans="2:19" s="182" customFormat="1" x14ac:dyDescent="0.2">
      <c r="B1599" s="214">
        <v>5000</v>
      </c>
      <c r="C1599" s="197" t="s">
        <v>25</v>
      </c>
      <c r="D1599" s="189">
        <v>132</v>
      </c>
      <c r="E1599" s="189" t="s">
        <v>62</v>
      </c>
      <c r="F1599" s="196">
        <v>3447.6510000000012</v>
      </c>
      <c r="G1599" s="213">
        <v>2.1604616214218071</v>
      </c>
      <c r="H1599" s="194">
        <v>1593</v>
      </c>
      <c r="I1599" s="212">
        <v>19</v>
      </c>
      <c r="J1599" s="211" t="s">
        <v>23</v>
      </c>
      <c r="K1599" s="183"/>
      <c r="P1599" s="172"/>
      <c r="Q1599" s="172"/>
      <c r="R1599" s="172"/>
      <c r="S1599" s="172"/>
    </row>
    <row r="1600" spans="2:19" s="182" customFormat="1" x14ac:dyDescent="0.2">
      <c r="B1600" s="214">
        <v>4000</v>
      </c>
      <c r="C1600" s="197" t="s">
        <v>22</v>
      </c>
      <c r="D1600" s="189">
        <v>922</v>
      </c>
      <c r="E1600" s="189" t="s">
        <v>61</v>
      </c>
      <c r="F1600" s="196">
        <v>3523.8060000000009</v>
      </c>
      <c r="G1600" s="213">
        <v>2.1610690414680023</v>
      </c>
      <c r="H1600" s="194">
        <v>1594</v>
      </c>
      <c r="I1600" s="212">
        <v>19</v>
      </c>
      <c r="J1600" s="211" t="s">
        <v>20</v>
      </c>
      <c r="K1600" s="183"/>
      <c r="P1600" s="172"/>
      <c r="Q1600" s="172"/>
      <c r="R1600" s="172"/>
      <c r="S1600" s="172"/>
    </row>
    <row r="1601" spans="2:19" s="182" customFormat="1" x14ac:dyDescent="0.2">
      <c r="B1601" s="214">
        <v>6400</v>
      </c>
      <c r="C1601" s="197" t="s">
        <v>60</v>
      </c>
      <c r="D1601" s="189">
        <v>66</v>
      </c>
      <c r="E1601" s="189" t="s">
        <v>59</v>
      </c>
      <c r="F1601" s="196">
        <v>3993.045999999998</v>
      </c>
      <c r="G1601" s="213">
        <v>2.1700854753410468</v>
      </c>
      <c r="H1601" s="194">
        <v>1595</v>
      </c>
      <c r="I1601" s="212">
        <v>19</v>
      </c>
      <c r="J1601" s="211" t="s">
        <v>58</v>
      </c>
      <c r="K1601" s="183"/>
      <c r="P1601" s="172"/>
      <c r="Q1601" s="172"/>
      <c r="R1601" s="172"/>
      <c r="S1601" s="172"/>
    </row>
    <row r="1602" spans="2:19" s="182" customFormat="1" x14ac:dyDescent="0.2">
      <c r="B1602" s="214">
        <v>5000</v>
      </c>
      <c r="C1602" s="197" t="s">
        <v>25</v>
      </c>
      <c r="D1602" s="189">
        <v>231</v>
      </c>
      <c r="E1602" s="189" t="s">
        <v>57</v>
      </c>
      <c r="F1602" s="196">
        <v>3880.556</v>
      </c>
      <c r="G1602" s="213">
        <v>2.1703361078206749</v>
      </c>
      <c r="H1602" s="194">
        <v>1596</v>
      </c>
      <c r="I1602" s="212">
        <v>19</v>
      </c>
      <c r="J1602" s="211" t="s">
        <v>23</v>
      </c>
      <c r="K1602" s="183"/>
      <c r="P1602" s="172"/>
      <c r="Q1602" s="172"/>
      <c r="R1602" s="172"/>
      <c r="S1602" s="172"/>
    </row>
    <row r="1603" spans="2:19" s="182" customFormat="1" x14ac:dyDescent="0.2">
      <c r="B1603" s="214">
        <v>2620</v>
      </c>
      <c r="C1603" s="197" t="s">
        <v>56</v>
      </c>
      <c r="D1603" s="189">
        <v>8</v>
      </c>
      <c r="E1603" s="189" t="s">
        <v>55</v>
      </c>
      <c r="F1603" s="196">
        <v>3096.2830000000017</v>
      </c>
      <c r="G1603" s="213">
        <v>2.1823064636431693</v>
      </c>
      <c r="H1603" s="194">
        <v>1597</v>
      </c>
      <c r="I1603" s="212">
        <v>19</v>
      </c>
      <c r="J1603" s="211" t="s">
        <v>54</v>
      </c>
      <c r="K1603" s="183"/>
      <c r="P1603" s="172"/>
      <c r="Q1603" s="172"/>
      <c r="R1603" s="172"/>
      <c r="S1603" s="172"/>
    </row>
    <row r="1604" spans="2:19" s="182" customFormat="1" x14ac:dyDescent="0.2">
      <c r="B1604" s="214">
        <v>4000</v>
      </c>
      <c r="C1604" s="197" t="s">
        <v>22</v>
      </c>
      <c r="D1604" s="189">
        <v>514</v>
      </c>
      <c r="E1604" s="189" t="s">
        <v>53</v>
      </c>
      <c r="F1604" s="196">
        <v>3029.253999999999</v>
      </c>
      <c r="G1604" s="213">
        <v>2.2224475261519743</v>
      </c>
      <c r="H1604" s="194">
        <v>1598</v>
      </c>
      <c r="I1604" s="212">
        <v>19</v>
      </c>
      <c r="J1604" s="211" t="s">
        <v>20</v>
      </c>
      <c r="K1604" s="183"/>
      <c r="P1604" s="172"/>
      <c r="Q1604" s="172"/>
      <c r="R1604" s="172"/>
      <c r="S1604" s="172"/>
    </row>
    <row r="1605" spans="2:19" s="182" customFormat="1" x14ac:dyDescent="0.2">
      <c r="B1605" s="214">
        <v>2650</v>
      </c>
      <c r="C1605" s="197" t="s">
        <v>28</v>
      </c>
      <c r="D1605" s="189">
        <v>14</v>
      </c>
      <c r="E1605" s="189" t="s">
        <v>52</v>
      </c>
      <c r="F1605" s="196">
        <v>4663.2849999999999</v>
      </c>
      <c r="G1605" s="213">
        <v>2.2247146727269831</v>
      </c>
      <c r="H1605" s="194">
        <v>1599</v>
      </c>
      <c r="I1605" s="212">
        <v>19</v>
      </c>
      <c r="J1605" s="211" t="s">
        <v>26</v>
      </c>
      <c r="K1605" s="183"/>
      <c r="P1605" s="172"/>
      <c r="Q1605" s="172"/>
      <c r="R1605" s="172"/>
      <c r="S1605" s="172"/>
    </row>
    <row r="1606" spans="2:19" s="182" customFormat="1" x14ac:dyDescent="0.2">
      <c r="B1606" s="214">
        <v>9700</v>
      </c>
      <c r="C1606" s="197" t="s">
        <v>51</v>
      </c>
      <c r="D1606" s="189">
        <v>22</v>
      </c>
      <c r="E1606" s="189" t="s">
        <v>50</v>
      </c>
      <c r="F1606" s="196">
        <v>4466.5189999999993</v>
      </c>
      <c r="G1606" s="213">
        <v>2.2344070132021092</v>
      </c>
      <c r="H1606" s="194">
        <v>1600</v>
      </c>
      <c r="I1606" s="212">
        <v>19</v>
      </c>
      <c r="J1606" s="211" t="s">
        <v>49</v>
      </c>
      <c r="K1606" s="183"/>
      <c r="P1606" s="172"/>
      <c r="Q1606" s="172"/>
      <c r="R1606" s="172"/>
      <c r="S1606" s="172"/>
    </row>
    <row r="1607" spans="2:19" s="182" customFormat="1" x14ac:dyDescent="0.2">
      <c r="B1607" s="214">
        <v>6300</v>
      </c>
      <c r="C1607" s="197" t="s">
        <v>48</v>
      </c>
      <c r="D1607" s="189">
        <v>41</v>
      </c>
      <c r="E1607" s="189" t="s">
        <v>47</v>
      </c>
      <c r="F1607" s="196">
        <v>4313.5440000000035</v>
      </c>
      <c r="G1607" s="213">
        <v>2.2547401851300175</v>
      </c>
      <c r="H1607" s="194">
        <v>1601</v>
      </c>
      <c r="I1607" s="212">
        <v>19</v>
      </c>
      <c r="J1607" s="211" t="s">
        <v>46</v>
      </c>
      <c r="K1607" s="183"/>
      <c r="P1607" s="172"/>
      <c r="Q1607" s="172"/>
      <c r="R1607" s="172"/>
      <c r="S1607" s="172"/>
    </row>
    <row r="1608" spans="2:19" s="182" customFormat="1" x14ac:dyDescent="0.2">
      <c r="B1608" s="214">
        <v>5000</v>
      </c>
      <c r="C1608" s="197" t="s">
        <v>25</v>
      </c>
      <c r="D1608" s="189">
        <v>222</v>
      </c>
      <c r="E1608" s="189" t="s">
        <v>45</v>
      </c>
      <c r="F1608" s="196">
        <v>2245.2260000000001</v>
      </c>
      <c r="G1608" s="213">
        <v>2.2799495723847611</v>
      </c>
      <c r="H1608" s="194">
        <v>1602</v>
      </c>
      <c r="I1608" s="212">
        <v>19</v>
      </c>
      <c r="J1608" s="211" t="s">
        <v>23</v>
      </c>
      <c r="K1608" s="183"/>
      <c r="P1608" s="172"/>
      <c r="Q1608" s="172"/>
      <c r="R1608" s="172"/>
      <c r="S1608" s="172"/>
    </row>
    <row r="1609" spans="2:19" s="182" customFormat="1" x14ac:dyDescent="0.2">
      <c r="B1609" s="214">
        <v>5000</v>
      </c>
      <c r="C1609" s="197" t="s">
        <v>25</v>
      </c>
      <c r="D1609" s="189">
        <v>232</v>
      </c>
      <c r="E1609" s="189" t="s">
        <v>44</v>
      </c>
      <c r="F1609" s="196">
        <v>2354.0570000000002</v>
      </c>
      <c r="G1609" s="213">
        <v>2.3300564701238855</v>
      </c>
      <c r="H1609" s="194">
        <v>1603</v>
      </c>
      <c r="I1609" s="212">
        <v>19</v>
      </c>
      <c r="J1609" s="211" t="s">
        <v>23</v>
      </c>
      <c r="K1609" s="183"/>
      <c r="P1609" s="172"/>
      <c r="Q1609" s="172"/>
      <c r="R1609" s="172"/>
      <c r="S1609" s="172"/>
    </row>
    <row r="1610" spans="2:19" s="182" customFormat="1" x14ac:dyDescent="0.2">
      <c r="B1610" s="214">
        <v>8600</v>
      </c>
      <c r="C1610" s="197" t="s">
        <v>43</v>
      </c>
      <c r="D1610" s="189">
        <v>414</v>
      </c>
      <c r="E1610" s="189" t="s">
        <v>42</v>
      </c>
      <c r="F1610" s="196">
        <v>4033.8149999999996</v>
      </c>
      <c r="G1610" s="213">
        <v>2.3512501729312842</v>
      </c>
      <c r="H1610" s="194">
        <v>1604</v>
      </c>
      <c r="I1610" s="212">
        <v>19</v>
      </c>
      <c r="J1610" s="211" t="s">
        <v>41</v>
      </c>
      <c r="K1610" s="183"/>
      <c r="P1610" s="172"/>
      <c r="Q1610" s="172"/>
      <c r="R1610" s="172"/>
      <c r="S1610" s="172"/>
    </row>
    <row r="1611" spans="2:19" s="182" customFormat="1" x14ac:dyDescent="0.2">
      <c r="B1611" s="214">
        <v>2650</v>
      </c>
      <c r="C1611" s="197" t="s">
        <v>28</v>
      </c>
      <c r="D1611" s="189">
        <v>31</v>
      </c>
      <c r="E1611" s="189" t="s">
        <v>40</v>
      </c>
      <c r="F1611" s="196">
        <v>4175.8670000000011</v>
      </c>
      <c r="G1611" s="213">
        <v>2.3722778978162755</v>
      </c>
      <c r="H1611" s="194">
        <v>1605</v>
      </c>
      <c r="I1611" s="212">
        <v>19</v>
      </c>
      <c r="J1611" s="211" t="s">
        <v>26</v>
      </c>
      <c r="K1611" s="183"/>
      <c r="P1611" s="172"/>
      <c r="Q1611" s="172"/>
      <c r="R1611" s="172"/>
      <c r="S1611" s="172"/>
    </row>
    <row r="1612" spans="2:19" s="182" customFormat="1" x14ac:dyDescent="0.2">
      <c r="B1612" s="214">
        <v>3000</v>
      </c>
      <c r="C1612" s="197" t="s">
        <v>39</v>
      </c>
      <c r="D1612" s="189">
        <v>1022</v>
      </c>
      <c r="E1612" s="189" t="s">
        <v>38</v>
      </c>
      <c r="F1612" s="196">
        <v>1419.615</v>
      </c>
      <c r="G1612" s="213">
        <v>2.3782681252142641</v>
      </c>
      <c r="H1612" s="194">
        <v>1606</v>
      </c>
      <c r="I1612" s="212">
        <v>19</v>
      </c>
      <c r="J1612" s="211" t="s">
        <v>37</v>
      </c>
      <c r="K1612" s="183"/>
      <c r="P1612" s="172"/>
      <c r="Q1612" s="172"/>
      <c r="R1612" s="172"/>
      <c r="S1612" s="172"/>
    </row>
    <row r="1613" spans="2:19" s="182" customFormat="1" x14ac:dyDescent="0.2">
      <c r="B1613" s="214">
        <v>666</v>
      </c>
      <c r="C1613" s="197" t="s">
        <v>36</v>
      </c>
      <c r="D1613" s="189">
        <v>1</v>
      </c>
      <c r="E1613" s="189" t="s">
        <v>18</v>
      </c>
      <c r="F1613" s="196">
        <v>6190.251000000002</v>
      </c>
      <c r="G1613" s="213">
        <v>2.4287512791751364</v>
      </c>
      <c r="H1613" s="194">
        <v>1607</v>
      </c>
      <c r="I1613" s="212">
        <v>19</v>
      </c>
      <c r="J1613" s="211" t="s">
        <v>35</v>
      </c>
      <c r="K1613" s="183"/>
      <c r="P1613" s="172"/>
      <c r="Q1613" s="172"/>
      <c r="R1613" s="172"/>
      <c r="S1613" s="172"/>
    </row>
    <row r="1614" spans="2:19" s="182" customFormat="1" x14ac:dyDescent="0.2">
      <c r="B1614" s="214">
        <v>5000</v>
      </c>
      <c r="C1614" s="197" t="s">
        <v>25</v>
      </c>
      <c r="D1614" s="189">
        <v>131</v>
      </c>
      <c r="E1614" s="189" t="s">
        <v>34</v>
      </c>
      <c r="F1614" s="196">
        <v>2383.1509999999994</v>
      </c>
      <c r="G1614" s="213">
        <v>2.4465457558836645</v>
      </c>
      <c r="H1614" s="194">
        <v>1608</v>
      </c>
      <c r="I1614" s="212">
        <v>19</v>
      </c>
      <c r="J1614" s="211" t="s">
        <v>23</v>
      </c>
      <c r="K1614" s="183"/>
      <c r="P1614" s="172"/>
      <c r="Q1614" s="172"/>
      <c r="R1614" s="172"/>
      <c r="S1614" s="172"/>
    </row>
    <row r="1615" spans="2:19" s="182" customFormat="1" x14ac:dyDescent="0.2">
      <c r="B1615" s="214">
        <v>5000</v>
      </c>
      <c r="C1615" s="197" t="s">
        <v>25</v>
      </c>
      <c r="D1615" s="189">
        <v>124</v>
      </c>
      <c r="E1615" s="189" t="s">
        <v>33</v>
      </c>
      <c r="F1615" s="196">
        <v>4417.0439999999999</v>
      </c>
      <c r="G1615" s="213">
        <v>2.4560306335713777</v>
      </c>
      <c r="H1615" s="194">
        <v>1609</v>
      </c>
      <c r="I1615" s="212">
        <v>19</v>
      </c>
      <c r="J1615" s="211" t="s">
        <v>23</v>
      </c>
      <c r="K1615" s="183"/>
      <c r="P1615" s="172"/>
      <c r="Q1615" s="172"/>
      <c r="R1615" s="172"/>
      <c r="S1615" s="172"/>
    </row>
    <row r="1616" spans="2:19" s="182" customFormat="1" x14ac:dyDescent="0.2">
      <c r="B1616" s="214">
        <v>5000</v>
      </c>
      <c r="C1616" s="197" t="s">
        <v>25</v>
      </c>
      <c r="D1616" s="189">
        <v>115</v>
      </c>
      <c r="E1616" s="189" t="s">
        <v>32</v>
      </c>
      <c r="F1616" s="196">
        <v>3235.2470000000003</v>
      </c>
      <c r="G1616" s="213">
        <v>2.4864309463237015</v>
      </c>
      <c r="H1616" s="194">
        <v>1610</v>
      </c>
      <c r="I1616" s="212">
        <v>19</v>
      </c>
      <c r="J1616" s="211" t="s">
        <v>23</v>
      </c>
      <c r="K1616" s="183"/>
      <c r="P1616" s="172"/>
      <c r="Q1616" s="172"/>
      <c r="R1616" s="172"/>
      <c r="S1616" s="172"/>
    </row>
    <row r="1617" spans="1:24" s="182" customFormat="1" x14ac:dyDescent="0.2">
      <c r="B1617" s="222">
        <v>267</v>
      </c>
      <c r="C1617" s="221" t="s">
        <v>31</v>
      </c>
      <c r="D1617" s="220">
        <v>1</v>
      </c>
      <c r="E1617" s="220" t="s">
        <v>18</v>
      </c>
      <c r="F1617" s="219">
        <v>1602.683</v>
      </c>
      <c r="G1617" s="218">
        <v>2.5123825953788947</v>
      </c>
      <c r="H1617" s="217">
        <v>1611</v>
      </c>
      <c r="I1617" s="216">
        <v>19</v>
      </c>
      <c r="J1617" s="215" t="s">
        <v>30</v>
      </c>
      <c r="K1617" s="183"/>
      <c r="P1617" s="172"/>
      <c r="Q1617" s="172"/>
      <c r="R1617" s="172"/>
      <c r="S1617" s="172"/>
    </row>
    <row r="1618" spans="1:24" s="182" customFormat="1" x14ac:dyDescent="0.2">
      <c r="B1618" s="214">
        <v>4000</v>
      </c>
      <c r="C1618" s="197" t="s">
        <v>22</v>
      </c>
      <c r="D1618" s="189">
        <v>941</v>
      </c>
      <c r="E1618" s="189" t="s">
        <v>29</v>
      </c>
      <c r="F1618" s="196">
        <v>2286.9239999999991</v>
      </c>
      <c r="G1618" s="213">
        <v>2.5944463571376701</v>
      </c>
      <c r="H1618" s="194">
        <v>1612</v>
      </c>
      <c r="I1618" s="212">
        <v>20</v>
      </c>
      <c r="J1618" s="211" t="s">
        <v>20</v>
      </c>
      <c r="K1618" s="183"/>
      <c r="P1618" s="172"/>
      <c r="Q1618" s="172"/>
      <c r="R1618" s="172"/>
      <c r="S1618" s="172"/>
    </row>
    <row r="1619" spans="1:24" s="182" customFormat="1" x14ac:dyDescent="0.2">
      <c r="B1619" s="214">
        <v>2650</v>
      </c>
      <c r="C1619" s="197" t="s">
        <v>28</v>
      </c>
      <c r="D1619" s="189">
        <v>33</v>
      </c>
      <c r="E1619" s="189" t="s">
        <v>27</v>
      </c>
      <c r="F1619" s="196">
        <v>2048.8219999999997</v>
      </c>
      <c r="G1619" s="213">
        <v>2.6074307618012837</v>
      </c>
      <c r="H1619" s="194">
        <v>1613</v>
      </c>
      <c r="I1619" s="212">
        <v>20</v>
      </c>
      <c r="J1619" s="211" t="s">
        <v>26</v>
      </c>
      <c r="K1619" s="183"/>
      <c r="P1619" s="172"/>
      <c r="Q1619" s="172"/>
      <c r="R1619" s="172"/>
      <c r="S1619" s="172"/>
    </row>
    <row r="1620" spans="1:24" s="182" customFormat="1" x14ac:dyDescent="0.2">
      <c r="B1620" s="214">
        <v>5000</v>
      </c>
      <c r="C1620" s="197" t="s">
        <v>25</v>
      </c>
      <c r="D1620" s="189">
        <v>211</v>
      </c>
      <c r="E1620" s="189" t="s">
        <v>24</v>
      </c>
      <c r="F1620" s="196">
        <v>4789.9309999999987</v>
      </c>
      <c r="G1620" s="213">
        <v>2.7597474264914252</v>
      </c>
      <c r="H1620" s="194">
        <v>1614</v>
      </c>
      <c r="I1620" s="212">
        <v>20</v>
      </c>
      <c r="J1620" s="211" t="s">
        <v>23</v>
      </c>
      <c r="K1620" s="183"/>
      <c r="P1620" s="172"/>
      <c r="Q1620" s="172"/>
      <c r="R1620" s="172"/>
      <c r="S1620" s="172"/>
    </row>
    <row r="1621" spans="1:24" s="182" customFormat="1" x14ac:dyDescent="0.2">
      <c r="B1621" s="214">
        <v>4000</v>
      </c>
      <c r="C1621" s="197" t="s">
        <v>22</v>
      </c>
      <c r="D1621" s="189">
        <v>944</v>
      </c>
      <c r="E1621" s="189" t="s">
        <v>21</v>
      </c>
      <c r="F1621" s="196">
        <v>4733.7159999999985</v>
      </c>
      <c r="G1621" s="213">
        <v>2.8927689952028679</v>
      </c>
      <c r="H1621" s="194">
        <v>1615</v>
      </c>
      <c r="I1621" s="212">
        <v>20</v>
      </c>
      <c r="J1621" s="211" t="s">
        <v>20</v>
      </c>
      <c r="K1621" s="183"/>
      <c r="P1621" s="172"/>
      <c r="Q1621" s="172"/>
      <c r="R1621" s="172"/>
      <c r="S1621" s="172"/>
    </row>
    <row r="1622" spans="1:24" s="182" customFormat="1" ht="13.5" thickBot="1" x14ac:dyDescent="0.25">
      <c r="B1622" s="210">
        <v>587</v>
      </c>
      <c r="C1622" s="209" t="s">
        <v>19</v>
      </c>
      <c r="D1622" s="208">
        <v>1</v>
      </c>
      <c r="E1622" s="208" t="s">
        <v>18</v>
      </c>
      <c r="F1622" s="207">
        <v>2969.0489999999991</v>
      </c>
      <c r="G1622" s="206">
        <v>3.1454558724936428</v>
      </c>
      <c r="H1622" s="205">
        <v>1616</v>
      </c>
      <c r="I1622" s="204">
        <v>20</v>
      </c>
      <c r="J1622" s="203" t="s">
        <v>17</v>
      </c>
      <c r="K1622" s="183"/>
    </row>
    <row r="1623" spans="1:24" s="198" customFormat="1" ht="15" customHeight="1" thickTop="1" x14ac:dyDescent="0.2">
      <c r="A1623" s="202" t="s">
        <v>14</v>
      </c>
      <c r="B1623" s="592" t="s">
        <v>16</v>
      </c>
      <c r="C1623" s="592"/>
      <c r="D1623" s="592"/>
      <c r="E1623" s="592"/>
      <c r="F1623" s="600" t="s">
        <v>15</v>
      </c>
      <c r="G1623" s="600"/>
      <c r="H1623" s="600"/>
      <c r="I1623" s="600"/>
      <c r="J1623" s="600"/>
      <c r="K1623" s="201" t="s">
        <v>14</v>
      </c>
    </row>
    <row r="1624" spans="1:24" s="198" customFormat="1" ht="15" customHeight="1" x14ac:dyDescent="0.2">
      <c r="A1624" s="202" t="s">
        <v>11</v>
      </c>
      <c r="B1624" s="589" t="s">
        <v>13</v>
      </c>
      <c r="C1624" s="589"/>
      <c r="D1624" s="589"/>
      <c r="E1624" s="589"/>
      <c r="F1624" s="599" t="s">
        <v>12</v>
      </c>
      <c r="G1624" s="599"/>
      <c r="H1624" s="599"/>
      <c r="I1624" s="599"/>
      <c r="J1624" s="599"/>
      <c r="K1624" s="201" t="s">
        <v>11</v>
      </c>
    </row>
    <row r="1625" spans="1:24" s="198" customFormat="1" ht="15" customHeight="1" x14ac:dyDescent="0.2">
      <c r="A1625" s="200" t="s">
        <v>8</v>
      </c>
      <c r="B1625" s="591" t="s">
        <v>10</v>
      </c>
      <c r="C1625" s="591"/>
      <c r="D1625" s="591"/>
      <c r="E1625" s="591"/>
      <c r="F1625" s="599" t="s">
        <v>9</v>
      </c>
      <c r="G1625" s="599"/>
      <c r="H1625" s="599"/>
      <c r="I1625" s="599"/>
      <c r="J1625" s="599"/>
      <c r="K1625" s="199" t="s">
        <v>8</v>
      </c>
    </row>
    <row r="1626" spans="1:24" s="182" customFormat="1" x14ac:dyDescent="0.2">
      <c r="B1626" s="188"/>
      <c r="C1626" s="190"/>
      <c r="D1626" s="189"/>
      <c r="E1626" s="188"/>
      <c r="F1626" s="187"/>
      <c r="G1626" s="186"/>
      <c r="H1626" s="185"/>
      <c r="I1626" s="184"/>
      <c r="K1626" s="183"/>
    </row>
    <row r="1627" spans="1:24" s="182" customFormat="1" x14ac:dyDescent="0.2">
      <c r="B1627" s="188"/>
      <c r="C1627" s="190"/>
      <c r="D1627" s="189"/>
      <c r="E1627" s="188"/>
      <c r="F1627" s="187"/>
      <c r="G1627" s="186"/>
      <c r="H1627" s="185"/>
      <c r="I1627" s="184"/>
      <c r="K1627" s="183"/>
    </row>
    <row r="1628" spans="1:24" s="183" customFormat="1" ht="13.5" customHeight="1" x14ac:dyDescent="0.2">
      <c r="B1628" s="189"/>
      <c r="C1628" s="197"/>
      <c r="D1628" s="189"/>
      <c r="E1628" s="189"/>
      <c r="F1628" s="196"/>
      <c r="G1628" s="195"/>
      <c r="H1628" s="194"/>
      <c r="I1628" s="193"/>
      <c r="J1628" s="192"/>
      <c r="K1628" s="192"/>
      <c r="L1628" s="192"/>
      <c r="M1628" s="192"/>
      <c r="N1628" s="192"/>
      <c r="O1628" s="192"/>
      <c r="P1628" s="192"/>
      <c r="Q1628" s="192"/>
      <c r="R1628" s="192"/>
      <c r="S1628" s="192"/>
      <c r="T1628" s="192"/>
      <c r="U1628" s="192"/>
      <c r="V1628" s="192"/>
      <c r="W1628" s="192"/>
      <c r="X1628" s="192"/>
    </row>
    <row r="1629" spans="1:24" s="182" customFormat="1" x14ac:dyDescent="0.2">
      <c r="B1629" s="188"/>
      <c r="C1629" s="190"/>
      <c r="D1629" s="189"/>
      <c r="E1629" s="188"/>
      <c r="F1629" s="187"/>
      <c r="G1629" s="186"/>
      <c r="H1629" s="185"/>
      <c r="I1629" s="184"/>
      <c r="J1629" s="191"/>
      <c r="K1629" s="192"/>
      <c r="L1629" s="191"/>
      <c r="M1629" s="191"/>
      <c r="N1629" s="191"/>
      <c r="O1629" s="191"/>
      <c r="P1629" s="191"/>
      <c r="Q1629" s="191"/>
      <c r="R1629" s="191"/>
      <c r="S1629" s="191"/>
      <c r="T1629" s="191"/>
      <c r="U1629" s="191"/>
      <c r="V1629" s="191"/>
      <c r="W1629" s="191"/>
      <c r="X1629" s="191"/>
    </row>
    <row r="1630" spans="1:24" s="182" customFormat="1" x14ac:dyDescent="0.2">
      <c r="B1630" s="188"/>
      <c r="C1630" s="190"/>
      <c r="D1630" s="189"/>
      <c r="E1630" s="188"/>
      <c r="F1630" s="187"/>
      <c r="G1630" s="186"/>
      <c r="H1630" s="185"/>
      <c r="I1630" s="184"/>
      <c r="J1630" s="191"/>
      <c r="K1630" s="192"/>
      <c r="L1630" s="191"/>
      <c r="M1630" s="191"/>
      <c r="N1630" s="191"/>
      <c r="O1630" s="191"/>
      <c r="P1630" s="191"/>
      <c r="Q1630" s="191"/>
      <c r="R1630" s="191"/>
      <c r="S1630" s="191"/>
      <c r="T1630" s="191"/>
      <c r="U1630" s="191"/>
      <c r="V1630" s="191"/>
      <c r="W1630" s="191"/>
      <c r="X1630" s="191"/>
    </row>
    <row r="1631" spans="1:24" s="182" customFormat="1" x14ac:dyDescent="0.2">
      <c r="B1631" s="188"/>
      <c r="C1631" s="190"/>
      <c r="D1631" s="189"/>
      <c r="E1631" s="188"/>
      <c r="F1631" s="187"/>
      <c r="G1631" s="186"/>
      <c r="H1631" s="185"/>
      <c r="I1631" s="184"/>
      <c r="K1631" s="183"/>
    </row>
    <row r="1632" spans="1:24" s="182" customFormat="1" x14ac:dyDescent="0.2">
      <c r="B1632" s="188"/>
      <c r="C1632" s="190"/>
      <c r="D1632" s="189"/>
      <c r="E1632" s="188"/>
      <c r="F1632" s="187"/>
      <c r="G1632" s="186"/>
      <c r="H1632" s="185"/>
      <c r="I1632" s="184"/>
      <c r="K1632" s="183"/>
    </row>
    <row r="1633" spans="2:11" s="182" customFormat="1" x14ac:dyDescent="0.2">
      <c r="B1633" s="188"/>
      <c r="C1633" s="190"/>
      <c r="D1633" s="189"/>
      <c r="E1633" s="188"/>
      <c r="F1633" s="187"/>
      <c r="G1633" s="186"/>
      <c r="H1633" s="185"/>
      <c r="I1633" s="184"/>
      <c r="K1633" s="183"/>
    </row>
    <row r="1634" spans="2:11" s="182" customFormat="1" x14ac:dyDescent="0.2">
      <c r="B1634" s="188"/>
      <c r="C1634" s="190"/>
      <c r="D1634" s="189"/>
      <c r="E1634" s="188"/>
      <c r="F1634" s="187"/>
      <c r="G1634" s="186"/>
      <c r="H1634" s="185"/>
      <c r="I1634" s="184"/>
      <c r="K1634" s="183"/>
    </row>
    <row r="1635" spans="2:11" s="182" customFormat="1" x14ac:dyDescent="0.2">
      <c r="B1635" s="188"/>
      <c r="C1635" s="190"/>
      <c r="D1635" s="189"/>
      <c r="E1635" s="188"/>
      <c r="F1635" s="187"/>
      <c r="G1635" s="186"/>
      <c r="H1635" s="185"/>
      <c r="I1635" s="184"/>
      <c r="K1635" s="183"/>
    </row>
    <row r="1636" spans="2:11" s="182" customFormat="1" x14ac:dyDescent="0.2">
      <c r="B1636" s="188"/>
      <c r="C1636" s="190"/>
      <c r="D1636" s="189"/>
      <c r="E1636" s="188"/>
      <c r="F1636" s="187"/>
      <c r="G1636" s="186"/>
      <c r="H1636" s="185"/>
      <c r="I1636" s="184"/>
      <c r="K1636" s="183"/>
    </row>
    <row r="1637" spans="2:11" s="182" customFormat="1" x14ac:dyDescent="0.2">
      <c r="B1637" s="188"/>
      <c r="C1637" s="190"/>
      <c r="D1637" s="189"/>
      <c r="E1637" s="188"/>
      <c r="F1637" s="187"/>
      <c r="G1637" s="186"/>
      <c r="H1637" s="185"/>
      <c r="I1637" s="184"/>
      <c r="K1637" s="183"/>
    </row>
    <row r="1638" spans="2:11" s="182" customFormat="1" x14ac:dyDescent="0.2">
      <c r="B1638" s="188"/>
      <c r="C1638" s="190"/>
      <c r="D1638" s="189"/>
      <c r="E1638" s="188"/>
      <c r="F1638" s="187"/>
      <c r="G1638" s="186"/>
      <c r="H1638" s="185"/>
      <c r="I1638" s="184"/>
      <c r="K1638" s="183"/>
    </row>
    <row r="1639" spans="2:11" s="182" customFormat="1" x14ac:dyDescent="0.2">
      <c r="B1639" s="188"/>
      <c r="C1639" s="190"/>
      <c r="D1639" s="189"/>
      <c r="E1639" s="188"/>
      <c r="F1639" s="187"/>
      <c r="G1639" s="186"/>
      <c r="H1639" s="185"/>
      <c r="I1639" s="184"/>
      <c r="K1639" s="183"/>
    </row>
    <row r="1640" spans="2:11" s="182" customFormat="1" x14ac:dyDescent="0.2">
      <c r="B1640" s="188"/>
      <c r="C1640" s="190"/>
      <c r="D1640" s="189"/>
      <c r="E1640" s="188"/>
      <c r="F1640" s="187"/>
      <c r="G1640" s="186"/>
      <c r="H1640" s="185"/>
      <c r="I1640" s="184"/>
      <c r="K1640" s="183"/>
    </row>
    <row r="1641" spans="2:11" s="182" customFormat="1" x14ac:dyDescent="0.2">
      <c r="B1641" s="188"/>
      <c r="C1641" s="190"/>
      <c r="D1641" s="189"/>
      <c r="E1641" s="188"/>
      <c r="F1641" s="187"/>
      <c r="G1641" s="186"/>
      <c r="H1641" s="185"/>
      <c r="I1641" s="184"/>
      <c r="K1641" s="183"/>
    </row>
    <row r="1642" spans="2:11" s="182" customFormat="1" x14ac:dyDescent="0.2">
      <c r="B1642" s="188"/>
      <c r="C1642" s="190"/>
      <c r="D1642" s="189"/>
      <c r="E1642" s="188"/>
      <c r="F1642" s="187"/>
      <c r="G1642" s="186"/>
      <c r="H1642" s="185"/>
      <c r="I1642" s="184"/>
      <c r="K1642" s="183"/>
    </row>
    <row r="1643" spans="2:11" s="182" customFormat="1" x14ac:dyDescent="0.2">
      <c r="B1643" s="188"/>
      <c r="C1643" s="190"/>
      <c r="D1643" s="189"/>
      <c r="E1643" s="188"/>
      <c r="F1643" s="187"/>
      <c r="G1643" s="186"/>
      <c r="H1643" s="185"/>
      <c r="I1643" s="184"/>
      <c r="K1643" s="183"/>
    </row>
    <row r="1644" spans="2:11" s="182" customFormat="1" x14ac:dyDescent="0.2">
      <c r="B1644" s="188"/>
      <c r="C1644" s="190"/>
      <c r="D1644" s="189"/>
      <c r="E1644" s="188"/>
      <c r="F1644" s="187"/>
      <c r="G1644" s="186"/>
      <c r="H1644" s="185"/>
      <c r="I1644" s="184"/>
      <c r="K1644" s="183"/>
    </row>
    <row r="1645" spans="2:11" s="182" customFormat="1" x14ac:dyDescent="0.2">
      <c r="B1645" s="188"/>
      <c r="C1645" s="190"/>
      <c r="D1645" s="189"/>
      <c r="E1645" s="188"/>
      <c r="F1645" s="187"/>
      <c r="G1645" s="186"/>
      <c r="H1645" s="185"/>
      <c r="I1645" s="184"/>
      <c r="K1645" s="183"/>
    </row>
    <row r="1646" spans="2:11" s="182" customFormat="1" x14ac:dyDescent="0.2">
      <c r="B1646" s="188"/>
      <c r="C1646" s="190"/>
      <c r="D1646" s="189"/>
      <c r="E1646" s="188"/>
      <c r="F1646" s="187"/>
      <c r="G1646" s="186"/>
      <c r="H1646" s="185"/>
      <c r="I1646" s="184"/>
      <c r="K1646" s="183"/>
    </row>
    <row r="1647" spans="2:11" s="182" customFormat="1" x14ac:dyDescent="0.2">
      <c r="B1647" s="188"/>
      <c r="C1647" s="190"/>
      <c r="D1647" s="189"/>
      <c r="E1647" s="188"/>
      <c r="F1647" s="187"/>
      <c r="G1647" s="186"/>
      <c r="H1647" s="185"/>
      <c r="I1647" s="184"/>
      <c r="K1647" s="183"/>
    </row>
    <row r="1648" spans="2:11" s="182" customFormat="1" x14ac:dyDescent="0.2">
      <c r="B1648" s="188"/>
      <c r="C1648" s="190"/>
      <c r="D1648" s="189"/>
      <c r="E1648" s="188"/>
      <c r="F1648" s="187"/>
      <c r="G1648" s="186"/>
      <c r="H1648" s="185"/>
      <c r="I1648" s="184"/>
      <c r="K1648" s="183"/>
    </row>
    <row r="1649" spans="2:11" s="182" customFormat="1" x14ac:dyDescent="0.2">
      <c r="B1649" s="188"/>
      <c r="C1649" s="190"/>
      <c r="D1649" s="189"/>
      <c r="E1649" s="188"/>
      <c r="F1649" s="187"/>
      <c r="G1649" s="186"/>
      <c r="H1649" s="185"/>
      <c r="I1649" s="184"/>
      <c r="K1649" s="183"/>
    </row>
    <row r="1650" spans="2:11" s="182" customFormat="1" x14ac:dyDescent="0.2">
      <c r="B1650" s="188"/>
      <c r="C1650" s="190"/>
      <c r="D1650" s="189"/>
      <c r="E1650" s="188"/>
      <c r="F1650" s="187"/>
      <c r="G1650" s="186"/>
      <c r="H1650" s="185"/>
      <c r="I1650" s="184"/>
      <c r="K1650" s="183"/>
    </row>
    <row r="1651" spans="2:11" s="182" customFormat="1" x14ac:dyDescent="0.2">
      <c r="B1651" s="188"/>
      <c r="C1651" s="190"/>
      <c r="D1651" s="189"/>
      <c r="E1651" s="188"/>
      <c r="F1651" s="187"/>
      <c r="G1651" s="186"/>
      <c r="H1651" s="185"/>
      <c r="I1651" s="184"/>
      <c r="K1651" s="183"/>
    </row>
    <row r="1652" spans="2:11" s="182" customFormat="1" x14ac:dyDescent="0.2">
      <c r="B1652" s="188"/>
      <c r="C1652" s="190"/>
      <c r="D1652" s="189"/>
      <c r="E1652" s="188"/>
      <c r="F1652" s="187"/>
      <c r="G1652" s="186"/>
      <c r="H1652" s="185"/>
      <c r="I1652" s="184"/>
      <c r="K1652" s="183"/>
    </row>
    <row r="1653" spans="2:11" s="182" customFormat="1" x14ac:dyDescent="0.2">
      <c r="B1653" s="188"/>
      <c r="C1653" s="190"/>
      <c r="D1653" s="189"/>
      <c r="E1653" s="188"/>
      <c r="F1653" s="187"/>
      <c r="G1653" s="186"/>
      <c r="H1653" s="185"/>
      <c r="I1653" s="184"/>
      <c r="K1653" s="183"/>
    </row>
    <row r="1654" spans="2:11" s="182" customFormat="1" x14ac:dyDescent="0.2">
      <c r="B1654" s="188"/>
      <c r="C1654" s="190"/>
      <c r="D1654" s="189"/>
      <c r="E1654" s="188"/>
      <c r="F1654" s="187"/>
      <c r="G1654" s="186"/>
      <c r="H1654" s="185"/>
      <c r="I1654" s="184"/>
      <c r="K1654" s="183"/>
    </row>
    <row r="1655" spans="2:11" s="182" customFormat="1" x14ac:dyDescent="0.2">
      <c r="B1655" s="188"/>
      <c r="C1655" s="190"/>
      <c r="D1655" s="189"/>
      <c r="E1655" s="188"/>
      <c r="F1655" s="187"/>
      <c r="G1655" s="186"/>
      <c r="H1655" s="185"/>
      <c r="I1655" s="184"/>
      <c r="K1655" s="183"/>
    </row>
    <row r="1656" spans="2:11" s="182" customFormat="1" x14ac:dyDescent="0.2">
      <c r="B1656" s="188"/>
      <c r="C1656" s="190"/>
      <c r="D1656" s="189"/>
      <c r="E1656" s="188"/>
      <c r="F1656" s="187"/>
      <c r="G1656" s="186"/>
      <c r="H1656" s="185"/>
      <c r="I1656" s="184"/>
      <c r="K1656" s="183"/>
    </row>
    <row r="1657" spans="2:11" s="182" customFormat="1" x14ac:dyDescent="0.2">
      <c r="B1657" s="188"/>
      <c r="C1657" s="190"/>
      <c r="D1657" s="189"/>
      <c r="E1657" s="188"/>
      <c r="F1657" s="187"/>
      <c r="G1657" s="186"/>
      <c r="H1657" s="185"/>
      <c r="I1657" s="184"/>
      <c r="K1657" s="183"/>
    </row>
    <row r="1658" spans="2:11" s="182" customFormat="1" x14ac:dyDescent="0.2">
      <c r="B1658" s="188"/>
      <c r="C1658" s="190"/>
      <c r="D1658" s="189"/>
      <c r="E1658" s="188"/>
      <c r="F1658" s="187"/>
      <c r="G1658" s="186"/>
      <c r="H1658" s="185"/>
      <c r="I1658" s="184"/>
      <c r="K1658" s="183"/>
    </row>
    <row r="1659" spans="2:11" s="182" customFormat="1" x14ac:dyDescent="0.2">
      <c r="B1659" s="188"/>
      <c r="C1659" s="190"/>
      <c r="D1659" s="189"/>
      <c r="E1659" s="188"/>
      <c r="F1659" s="187"/>
      <c r="G1659" s="186"/>
      <c r="H1659" s="185"/>
      <c r="I1659" s="184"/>
      <c r="K1659" s="183"/>
    </row>
    <row r="1660" spans="2:11" s="182" customFormat="1" x14ac:dyDescent="0.2">
      <c r="B1660" s="188"/>
      <c r="C1660" s="190"/>
      <c r="D1660" s="189"/>
      <c r="E1660" s="188"/>
      <c r="F1660" s="187"/>
      <c r="G1660" s="186"/>
      <c r="H1660" s="185"/>
      <c r="I1660" s="184"/>
      <c r="K1660" s="183"/>
    </row>
    <row r="1661" spans="2:11" s="182" customFormat="1" x14ac:dyDescent="0.2">
      <c r="B1661" s="188"/>
      <c r="C1661" s="190"/>
      <c r="D1661" s="189"/>
      <c r="E1661" s="188"/>
      <c r="F1661" s="187"/>
      <c r="G1661" s="186"/>
      <c r="H1661" s="185"/>
      <c r="I1661" s="184"/>
      <c r="K1661" s="183"/>
    </row>
    <row r="1662" spans="2:11" s="182" customFormat="1" x14ac:dyDescent="0.2">
      <c r="B1662" s="188"/>
      <c r="C1662" s="190"/>
      <c r="D1662" s="189"/>
      <c r="E1662" s="188"/>
      <c r="F1662" s="187"/>
      <c r="G1662" s="186"/>
      <c r="H1662" s="185"/>
      <c r="I1662" s="184"/>
      <c r="K1662" s="183"/>
    </row>
    <row r="1663" spans="2:11" s="182" customFormat="1" x14ac:dyDescent="0.2">
      <c r="B1663" s="188"/>
      <c r="C1663" s="190"/>
      <c r="D1663" s="189"/>
      <c r="E1663" s="188"/>
      <c r="F1663" s="187"/>
      <c r="G1663" s="186"/>
      <c r="H1663" s="185"/>
      <c r="I1663" s="184"/>
      <c r="K1663" s="183"/>
    </row>
    <row r="1664" spans="2:11" s="182" customFormat="1" x14ac:dyDescent="0.2">
      <c r="B1664" s="188"/>
      <c r="C1664" s="190"/>
      <c r="D1664" s="189"/>
      <c r="E1664" s="188"/>
      <c r="F1664" s="187"/>
      <c r="G1664" s="186"/>
      <c r="H1664" s="185"/>
      <c r="I1664" s="184"/>
      <c r="K1664" s="183"/>
    </row>
    <row r="1665" spans="2:11" s="182" customFormat="1" x14ac:dyDescent="0.2">
      <c r="B1665" s="188"/>
      <c r="C1665" s="190"/>
      <c r="D1665" s="189"/>
      <c r="E1665" s="188"/>
      <c r="F1665" s="187"/>
      <c r="G1665" s="186"/>
      <c r="H1665" s="185"/>
      <c r="I1665" s="184"/>
      <c r="K1665" s="183"/>
    </row>
    <row r="1666" spans="2:11" s="182" customFormat="1" x14ac:dyDescent="0.2">
      <c r="B1666" s="188"/>
      <c r="C1666" s="190"/>
      <c r="D1666" s="189"/>
      <c r="E1666" s="188"/>
      <c r="F1666" s="187"/>
      <c r="G1666" s="186"/>
      <c r="H1666" s="185"/>
      <c r="I1666" s="184"/>
      <c r="K1666" s="183"/>
    </row>
    <row r="1667" spans="2:11" s="182" customFormat="1" x14ac:dyDescent="0.2">
      <c r="B1667" s="188"/>
      <c r="C1667" s="190"/>
      <c r="D1667" s="189"/>
      <c r="E1667" s="188"/>
      <c r="F1667" s="187"/>
      <c r="G1667" s="186"/>
      <c r="H1667" s="185"/>
      <c r="I1667" s="184"/>
      <c r="K1667" s="183"/>
    </row>
    <row r="1668" spans="2:11" s="182" customFormat="1" x14ac:dyDescent="0.2">
      <c r="B1668" s="188"/>
      <c r="C1668" s="190"/>
      <c r="D1668" s="189"/>
      <c r="E1668" s="188"/>
      <c r="F1668" s="187"/>
      <c r="G1668" s="186"/>
      <c r="H1668" s="185"/>
      <c r="I1668" s="184"/>
      <c r="K1668" s="183"/>
    </row>
    <row r="1669" spans="2:11" s="182" customFormat="1" x14ac:dyDescent="0.2">
      <c r="B1669" s="188"/>
      <c r="C1669" s="190"/>
      <c r="D1669" s="189"/>
      <c r="E1669" s="188"/>
      <c r="F1669" s="187"/>
      <c r="G1669" s="186"/>
      <c r="H1669" s="185"/>
      <c r="I1669" s="184"/>
      <c r="K1669" s="183"/>
    </row>
    <row r="1670" spans="2:11" s="182" customFormat="1" x14ac:dyDescent="0.2">
      <c r="B1670" s="188"/>
      <c r="C1670" s="190"/>
      <c r="D1670" s="189"/>
      <c r="E1670" s="188"/>
      <c r="F1670" s="187"/>
      <c r="G1670" s="186"/>
      <c r="H1670" s="185"/>
      <c r="I1670" s="184"/>
      <c r="K1670" s="183"/>
    </row>
    <row r="1671" spans="2:11" s="182" customFormat="1" x14ac:dyDescent="0.2">
      <c r="B1671" s="188"/>
      <c r="C1671" s="190"/>
      <c r="D1671" s="189"/>
      <c r="E1671" s="188"/>
      <c r="F1671" s="187"/>
      <c r="G1671" s="186"/>
      <c r="H1671" s="185"/>
      <c r="I1671" s="184"/>
      <c r="K1671" s="183"/>
    </row>
    <row r="1672" spans="2:11" s="182" customFormat="1" x14ac:dyDescent="0.2">
      <c r="B1672" s="188"/>
      <c r="C1672" s="190"/>
      <c r="D1672" s="189"/>
      <c r="E1672" s="188"/>
      <c r="F1672" s="187"/>
      <c r="G1672" s="186"/>
      <c r="H1672" s="185"/>
      <c r="I1672" s="184"/>
      <c r="K1672" s="183"/>
    </row>
    <row r="1673" spans="2:11" s="182" customFormat="1" x14ac:dyDescent="0.2">
      <c r="B1673" s="188"/>
      <c r="C1673" s="190"/>
      <c r="D1673" s="189"/>
      <c r="E1673" s="188"/>
      <c r="F1673" s="187"/>
      <c r="G1673" s="186"/>
      <c r="H1673" s="185"/>
      <c r="I1673" s="184"/>
      <c r="K1673" s="183"/>
    </row>
    <row r="1674" spans="2:11" s="182" customFormat="1" x14ac:dyDescent="0.2">
      <c r="B1674" s="188"/>
      <c r="C1674" s="190"/>
      <c r="D1674" s="189"/>
      <c r="E1674" s="188"/>
      <c r="F1674" s="187"/>
      <c r="G1674" s="186"/>
      <c r="H1674" s="185"/>
      <c r="I1674" s="184"/>
      <c r="K1674" s="183"/>
    </row>
    <row r="1675" spans="2:11" s="182" customFormat="1" x14ac:dyDescent="0.2">
      <c r="B1675" s="188"/>
      <c r="C1675" s="190"/>
      <c r="D1675" s="189"/>
      <c r="E1675" s="188"/>
      <c r="F1675" s="187"/>
      <c r="G1675" s="186"/>
      <c r="H1675" s="185"/>
      <c r="I1675" s="184"/>
      <c r="K1675" s="183"/>
    </row>
    <row r="1676" spans="2:11" s="182" customFormat="1" x14ac:dyDescent="0.2">
      <c r="B1676" s="188"/>
      <c r="C1676" s="190"/>
      <c r="D1676" s="189"/>
      <c r="E1676" s="188"/>
      <c r="F1676" s="187"/>
      <c r="G1676" s="186"/>
      <c r="H1676" s="185"/>
      <c r="I1676" s="184"/>
      <c r="K1676" s="183"/>
    </row>
    <row r="1677" spans="2:11" s="182" customFormat="1" x14ac:dyDescent="0.2">
      <c r="B1677" s="188"/>
      <c r="C1677" s="190"/>
      <c r="D1677" s="189"/>
      <c r="E1677" s="188"/>
      <c r="F1677" s="187"/>
      <c r="G1677" s="186"/>
      <c r="H1677" s="185"/>
      <c r="I1677" s="184"/>
      <c r="K1677" s="183"/>
    </row>
    <row r="1678" spans="2:11" s="182" customFormat="1" x14ac:dyDescent="0.2">
      <c r="B1678" s="188"/>
      <c r="C1678" s="190"/>
      <c r="D1678" s="189"/>
      <c r="E1678" s="188"/>
      <c r="F1678" s="187"/>
      <c r="G1678" s="186"/>
      <c r="H1678" s="185"/>
      <c r="I1678" s="184"/>
      <c r="K1678" s="183"/>
    </row>
    <row r="1679" spans="2:11" s="182" customFormat="1" x14ac:dyDescent="0.2">
      <c r="B1679" s="188"/>
      <c r="C1679" s="190"/>
      <c r="D1679" s="189"/>
      <c r="E1679" s="188"/>
      <c r="F1679" s="187"/>
      <c r="G1679" s="186"/>
      <c r="H1679" s="185"/>
      <c r="I1679" s="184"/>
      <c r="K1679" s="183"/>
    </row>
    <row r="1680" spans="2:11" s="182" customFormat="1" x14ac:dyDescent="0.2">
      <c r="B1680" s="188"/>
      <c r="C1680" s="190"/>
      <c r="D1680" s="189"/>
      <c r="E1680" s="188"/>
      <c r="F1680" s="187"/>
      <c r="G1680" s="186"/>
      <c r="H1680" s="185"/>
      <c r="I1680" s="184"/>
      <c r="K1680" s="183"/>
    </row>
    <row r="1681" spans="2:11" s="182" customFormat="1" x14ac:dyDescent="0.2">
      <c r="B1681" s="188"/>
      <c r="C1681" s="190"/>
      <c r="D1681" s="189"/>
      <c r="E1681" s="188"/>
      <c r="F1681" s="187"/>
      <c r="G1681" s="186"/>
      <c r="H1681" s="185"/>
      <c r="I1681" s="184"/>
      <c r="K1681" s="183"/>
    </row>
    <row r="1682" spans="2:11" s="182" customFormat="1" x14ac:dyDescent="0.2">
      <c r="B1682" s="188"/>
      <c r="C1682" s="190"/>
      <c r="D1682" s="189"/>
      <c r="E1682" s="188"/>
      <c r="F1682" s="187"/>
      <c r="G1682" s="186"/>
      <c r="H1682" s="185"/>
      <c r="I1682" s="184"/>
      <c r="K1682" s="183"/>
    </row>
    <row r="1683" spans="2:11" s="182" customFormat="1" x14ac:dyDescent="0.2">
      <c r="B1683" s="188"/>
      <c r="C1683" s="190"/>
      <c r="D1683" s="189"/>
      <c r="E1683" s="188"/>
      <c r="F1683" s="187"/>
      <c r="G1683" s="186"/>
      <c r="H1683" s="185"/>
      <c r="I1683" s="184"/>
      <c r="K1683" s="183"/>
    </row>
    <row r="1684" spans="2:11" s="182" customFormat="1" x14ac:dyDescent="0.2">
      <c r="B1684" s="188"/>
      <c r="C1684" s="190"/>
      <c r="D1684" s="189"/>
      <c r="E1684" s="188"/>
      <c r="F1684" s="187"/>
      <c r="G1684" s="186"/>
      <c r="H1684" s="185"/>
      <c r="I1684" s="184"/>
      <c r="K1684" s="183"/>
    </row>
    <row r="1685" spans="2:11" s="182" customFormat="1" x14ac:dyDescent="0.2">
      <c r="B1685" s="188"/>
      <c r="C1685" s="190"/>
      <c r="D1685" s="189"/>
      <c r="E1685" s="188"/>
      <c r="F1685" s="187"/>
      <c r="G1685" s="186"/>
      <c r="H1685" s="185"/>
      <c r="I1685" s="184"/>
      <c r="K1685" s="183"/>
    </row>
    <row r="1686" spans="2:11" s="182" customFormat="1" x14ac:dyDescent="0.2">
      <c r="B1686" s="188"/>
      <c r="C1686" s="190"/>
      <c r="D1686" s="189"/>
      <c r="E1686" s="188"/>
      <c r="F1686" s="187"/>
      <c r="G1686" s="186"/>
      <c r="H1686" s="185"/>
      <c r="I1686" s="184"/>
      <c r="K1686" s="183"/>
    </row>
    <row r="1687" spans="2:11" s="182" customFormat="1" x14ac:dyDescent="0.2">
      <c r="B1687" s="188"/>
      <c r="C1687" s="190"/>
      <c r="D1687" s="189"/>
      <c r="E1687" s="188"/>
      <c r="F1687" s="187"/>
      <c r="G1687" s="186"/>
      <c r="H1687" s="185"/>
      <c r="I1687" s="184"/>
      <c r="K1687" s="183"/>
    </row>
    <row r="1688" spans="2:11" s="182" customFormat="1" x14ac:dyDescent="0.2">
      <c r="B1688" s="188"/>
      <c r="C1688" s="190"/>
      <c r="D1688" s="189"/>
      <c r="E1688" s="188"/>
      <c r="F1688" s="187"/>
      <c r="G1688" s="186"/>
      <c r="H1688" s="185"/>
      <c r="I1688" s="184"/>
      <c r="K1688" s="183"/>
    </row>
    <row r="1689" spans="2:11" s="182" customFormat="1" x14ac:dyDescent="0.2">
      <c r="B1689" s="188"/>
      <c r="C1689" s="190"/>
      <c r="D1689" s="189"/>
      <c r="E1689" s="188"/>
      <c r="F1689" s="187"/>
      <c r="G1689" s="186"/>
      <c r="H1689" s="185"/>
      <c r="I1689" s="184"/>
      <c r="K1689" s="183"/>
    </row>
    <row r="1690" spans="2:11" s="182" customFormat="1" x14ac:dyDescent="0.2">
      <c r="B1690" s="188"/>
      <c r="C1690" s="190"/>
      <c r="D1690" s="189"/>
      <c r="E1690" s="188"/>
      <c r="F1690" s="187"/>
      <c r="G1690" s="186"/>
      <c r="H1690" s="185"/>
      <c r="I1690" s="184"/>
      <c r="K1690" s="183"/>
    </row>
    <row r="1691" spans="2:11" s="182" customFormat="1" x14ac:dyDescent="0.2">
      <c r="B1691" s="188"/>
      <c r="C1691" s="190"/>
      <c r="D1691" s="189"/>
      <c r="E1691" s="188"/>
      <c r="F1691" s="187"/>
      <c r="G1691" s="186"/>
      <c r="H1691" s="185"/>
      <c r="I1691" s="184"/>
      <c r="K1691" s="183"/>
    </row>
    <row r="1692" spans="2:11" s="182" customFormat="1" x14ac:dyDescent="0.2">
      <c r="B1692" s="188"/>
      <c r="C1692" s="190"/>
      <c r="D1692" s="189"/>
      <c r="E1692" s="188"/>
      <c r="F1692" s="187"/>
      <c r="G1692" s="186"/>
      <c r="H1692" s="185"/>
      <c r="I1692" s="184"/>
      <c r="K1692" s="183"/>
    </row>
    <row r="1693" spans="2:11" s="182" customFormat="1" x14ac:dyDescent="0.2">
      <c r="B1693" s="188"/>
      <c r="C1693" s="190"/>
      <c r="D1693" s="189"/>
      <c r="E1693" s="188"/>
      <c r="F1693" s="187"/>
      <c r="G1693" s="186"/>
      <c r="H1693" s="185"/>
      <c r="I1693" s="184"/>
      <c r="K1693" s="183"/>
    </row>
    <row r="1694" spans="2:11" s="182" customFormat="1" x14ac:dyDescent="0.2">
      <c r="B1694" s="188"/>
      <c r="C1694" s="190"/>
      <c r="D1694" s="189"/>
      <c r="E1694" s="188"/>
      <c r="F1694" s="187"/>
      <c r="G1694" s="186"/>
      <c r="H1694" s="185"/>
      <c r="I1694" s="184"/>
      <c r="K1694" s="183"/>
    </row>
    <row r="1695" spans="2:11" s="182" customFormat="1" x14ac:dyDescent="0.2">
      <c r="B1695" s="188"/>
      <c r="C1695" s="190"/>
      <c r="D1695" s="189"/>
      <c r="E1695" s="188"/>
      <c r="F1695" s="187"/>
      <c r="G1695" s="186"/>
      <c r="H1695" s="185"/>
      <c r="I1695" s="184"/>
      <c r="K1695" s="183"/>
    </row>
    <row r="1696" spans="2:11" s="182" customFormat="1" x14ac:dyDescent="0.2">
      <c r="B1696" s="188"/>
      <c r="C1696" s="190"/>
      <c r="D1696" s="189"/>
      <c r="E1696" s="188"/>
      <c r="F1696" s="187"/>
      <c r="G1696" s="186"/>
      <c r="H1696" s="185"/>
      <c r="I1696" s="184"/>
      <c r="K1696" s="183"/>
    </row>
    <row r="1697" spans="2:11" s="182" customFormat="1" x14ac:dyDescent="0.2">
      <c r="B1697" s="188"/>
      <c r="C1697" s="190"/>
      <c r="D1697" s="189"/>
      <c r="E1697" s="188"/>
      <c r="F1697" s="187"/>
      <c r="G1697" s="186"/>
      <c r="H1697" s="185"/>
      <c r="I1697" s="184"/>
      <c r="K1697" s="183"/>
    </row>
    <row r="1698" spans="2:11" s="182" customFormat="1" x14ac:dyDescent="0.2">
      <c r="B1698" s="188"/>
      <c r="C1698" s="190"/>
      <c r="D1698" s="189"/>
      <c r="E1698" s="188"/>
      <c r="F1698" s="187"/>
      <c r="G1698" s="186"/>
      <c r="H1698" s="185"/>
      <c r="I1698" s="184"/>
      <c r="K1698" s="183"/>
    </row>
    <row r="1699" spans="2:11" s="182" customFormat="1" x14ac:dyDescent="0.2">
      <c r="B1699" s="188"/>
      <c r="C1699" s="190"/>
      <c r="D1699" s="189"/>
      <c r="E1699" s="188"/>
      <c r="F1699" s="187"/>
      <c r="G1699" s="186"/>
      <c r="H1699" s="185"/>
      <c r="I1699" s="184"/>
      <c r="K1699" s="183"/>
    </row>
    <row r="1700" spans="2:11" s="182" customFormat="1" x14ac:dyDescent="0.2">
      <c r="B1700" s="188"/>
      <c r="C1700" s="190"/>
      <c r="D1700" s="189"/>
      <c r="E1700" s="188"/>
      <c r="F1700" s="187"/>
      <c r="G1700" s="186"/>
      <c r="H1700" s="185"/>
      <c r="I1700" s="184"/>
      <c r="K1700" s="183"/>
    </row>
    <row r="1701" spans="2:11" s="182" customFormat="1" x14ac:dyDescent="0.2">
      <c r="B1701" s="188"/>
      <c r="C1701" s="190"/>
      <c r="D1701" s="189"/>
      <c r="E1701" s="188"/>
      <c r="F1701" s="187"/>
      <c r="G1701" s="186"/>
      <c r="H1701" s="185"/>
      <c r="I1701" s="184"/>
      <c r="K1701" s="183"/>
    </row>
    <row r="1702" spans="2:11" s="182" customFormat="1" x14ac:dyDescent="0.2">
      <c r="B1702" s="188"/>
      <c r="C1702" s="190"/>
      <c r="D1702" s="189"/>
      <c r="E1702" s="188"/>
      <c r="F1702" s="187"/>
      <c r="G1702" s="186"/>
      <c r="H1702" s="185"/>
      <c r="I1702" s="184"/>
      <c r="K1702" s="183"/>
    </row>
    <row r="1703" spans="2:11" s="182" customFormat="1" x14ac:dyDescent="0.2">
      <c r="B1703" s="188"/>
      <c r="C1703" s="190"/>
      <c r="D1703" s="189"/>
      <c r="E1703" s="188"/>
      <c r="F1703" s="187"/>
      <c r="G1703" s="186"/>
      <c r="H1703" s="185"/>
      <c r="I1703" s="184"/>
      <c r="K1703" s="183"/>
    </row>
    <row r="1704" spans="2:11" s="182" customFormat="1" x14ac:dyDescent="0.2">
      <c r="B1704" s="188"/>
      <c r="C1704" s="190"/>
      <c r="D1704" s="189"/>
      <c r="E1704" s="188"/>
      <c r="F1704" s="187"/>
      <c r="G1704" s="186"/>
      <c r="H1704" s="185"/>
      <c r="I1704" s="184"/>
      <c r="K1704" s="183"/>
    </row>
    <row r="1705" spans="2:11" s="182" customFormat="1" x14ac:dyDescent="0.2">
      <c r="B1705" s="188"/>
      <c r="C1705" s="190"/>
      <c r="D1705" s="189"/>
      <c r="E1705" s="188"/>
      <c r="F1705" s="187"/>
      <c r="G1705" s="186"/>
      <c r="H1705" s="185"/>
      <c r="I1705" s="184"/>
      <c r="K1705" s="183"/>
    </row>
    <row r="1706" spans="2:11" s="182" customFormat="1" x14ac:dyDescent="0.2">
      <c r="B1706" s="188"/>
      <c r="C1706" s="190"/>
      <c r="D1706" s="189"/>
      <c r="E1706" s="188"/>
      <c r="F1706" s="187"/>
      <c r="G1706" s="186"/>
      <c r="H1706" s="185"/>
      <c r="I1706" s="184"/>
      <c r="K1706" s="183"/>
    </row>
    <row r="1707" spans="2:11" s="182" customFormat="1" x14ac:dyDescent="0.2">
      <c r="B1707" s="188"/>
      <c r="C1707" s="190"/>
      <c r="D1707" s="189"/>
      <c r="E1707" s="188"/>
      <c r="F1707" s="187"/>
      <c r="G1707" s="186"/>
      <c r="H1707" s="185"/>
      <c r="I1707" s="184"/>
      <c r="K1707" s="183"/>
    </row>
    <row r="1708" spans="2:11" s="182" customFormat="1" x14ac:dyDescent="0.2">
      <c r="B1708" s="188"/>
      <c r="C1708" s="190"/>
      <c r="D1708" s="189"/>
      <c r="E1708" s="188"/>
      <c r="F1708" s="187"/>
      <c r="G1708" s="186"/>
      <c r="H1708" s="185"/>
      <c r="I1708" s="184"/>
      <c r="K1708" s="183"/>
    </row>
    <row r="1709" spans="2:11" s="182" customFormat="1" x14ac:dyDescent="0.2">
      <c r="B1709" s="188"/>
      <c r="C1709" s="190"/>
      <c r="D1709" s="189"/>
      <c r="E1709" s="188"/>
      <c r="F1709" s="187"/>
      <c r="G1709" s="186"/>
      <c r="H1709" s="185"/>
      <c r="I1709" s="184"/>
      <c r="K1709" s="183"/>
    </row>
    <row r="1710" spans="2:11" s="182" customFormat="1" x14ac:dyDescent="0.2">
      <c r="B1710" s="188"/>
      <c r="C1710" s="190"/>
      <c r="D1710" s="189"/>
      <c r="E1710" s="188"/>
      <c r="F1710" s="187"/>
      <c r="G1710" s="186"/>
      <c r="H1710" s="185"/>
      <c r="I1710" s="184"/>
      <c r="K1710" s="183"/>
    </row>
    <row r="1711" spans="2:11" s="182" customFormat="1" x14ac:dyDescent="0.2">
      <c r="B1711" s="188"/>
      <c r="C1711" s="190"/>
      <c r="D1711" s="189"/>
      <c r="E1711" s="188"/>
      <c r="F1711" s="187"/>
      <c r="G1711" s="186"/>
      <c r="H1711" s="185"/>
      <c r="I1711" s="184"/>
      <c r="K1711" s="183"/>
    </row>
    <row r="1712" spans="2:11" s="182" customFormat="1" x14ac:dyDescent="0.2">
      <c r="B1712" s="188"/>
      <c r="C1712" s="190"/>
      <c r="D1712" s="189"/>
      <c r="E1712" s="188"/>
      <c r="F1712" s="187"/>
      <c r="G1712" s="186"/>
      <c r="H1712" s="185"/>
      <c r="I1712" s="184"/>
      <c r="K1712" s="183"/>
    </row>
    <row r="1713" spans="2:11" s="182" customFormat="1" x14ac:dyDescent="0.2">
      <c r="B1713" s="188"/>
      <c r="C1713" s="190"/>
      <c r="D1713" s="189"/>
      <c r="E1713" s="188"/>
      <c r="F1713" s="187"/>
      <c r="G1713" s="186"/>
      <c r="H1713" s="185"/>
      <c r="I1713" s="184"/>
      <c r="K1713" s="183"/>
    </row>
    <row r="1714" spans="2:11" s="182" customFormat="1" x14ac:dyDescent="0.2">
      <c r="B1714" s="188"/>
      <c r="C1714" s="190"/>
      <c r="D1714" s="189"/>
      <c r="E1714" s="188"/>
      <c r="F1714" s="187"/>
      <c r="G1714" s="186"/>
      <c r="H1714" s="185"/>
      <c r="I1714" s="184"/>
      <c r="K1714" s="183"/>
    </row>
    <row r="1715" spans="2:11" s="182" customFormat="1" x14ac:dyDescent="0.2">
      <c r="B1715" s="188"/>
      <c r="C1715" s="190"/>
      <c r="D1715" s="189"/>
      <c r="E1715" s="188"/>
      <c r="F1715" s="187"/>
      <c r="G1715" s="186"/>
      <c r="H1715" s="185"/>
      <c r="I1715" s="184"/>
      <c r="K1715" s="183"/>
    </row>
    <row r="1716" spans="2:11" s="182" customFormat="1" x14ac:dyDescent="0.2">
      <c r="B1716" s="188"/>
      <c r="C1716" s="190"/>
      <c r="D1716" s="189"/>
      <c r="E1716" s="188"/>
      <c r="F1716" s="187"/>
      <c r="G1716" s="186"/>
      <c r="H1716" s="185"/>
      <c r="I1716" s="184"/>
      <c r="K1716" s="183"/>
    </row>
    <row r="1717" spans="2:11" s="182" customFormat="1" x14ac:dyDescent="0.2">
      <c r="B1717" s="188"/>
      <c r="C1717" s="190"/>
      <c r="D1717" s="189"/>
      <c r="E1717" s="188"/>
      <c r="F1717" s="187"/>
      <c r="G1717" s="186"/>
      <c r="H1717" s="185"/>
      <c r="I1717" s="184"/>
      <c r="K1717" s="183"/>
    </row>
    <row r="1718" spans="2:11" s="182" customFormat="1" x14ac:dyDescent="0.2">
      <c r="B1718" s="188"/>
      <c r="C1718" s="190"/>
      <c r="D1718" s="189"/>
      <c r="E1718" s="188"/>
      <c r="F1718" s="187"/>
      <c r="G1718" s="186"/>
      <c r="H1718" s="185"/>
      <c r="I1718" s="184"/>
      <c r="K1718" s="183"/>
    </row>
    <row r="1719" spans="2:11" s="182" customFormat="1" x14ac:dyDescent="0.2">
      <c r="B1719" s="188"/>
      <c r="C1719" s="190"/>
      <c r="D1719" s="189"/>
      <c r="E1719" s="188"/>
      <c r="F1719" s="187"/>
      <c r="G1719" s="186"/>
      <c r="H1719" s="185"/>
      <c r="I1719" s="184"/>
      <c r="K1719" s="183"/>
    </row>
    <row r="1720" spans="2:11" s="182" customFormat="1" x14ac:dyDescent="0.2">
      <c r="B1720" s="188"/>
      <c r="C1720" s="190"/>
      <c r="D1720" s="189"/>
      <c r="E1720" s="188"/>
      <c r="F1720" s="187"/>
      <c r="G1720" s="186"/>
      <c r="H1720" s="185"/>
      <c r="I1720" s="184"/>
      <c r="K1720" s="183"/>
    </row>
    <row r="1721" spans="2:11" s="182" customFormat="1" x14ac:dyDescent="0.2">
      <c r="B1721" s="188"/>
      <c r="C1721" s="190"/>
      <c r="D1721" s="189"/>
      <c r="E1721" s="188"/>
      <c r="F1721" s="187"/>
      <c r="G1721" s="186"/>
      <c r="H1721" s="185"/>
      <c r="I1721" s="184"/>
      <c r="K1721" s="183"/>
    </row>
    <row r="1722" spans="2:11" s="182" customFormat="1" x14ac:dyDescent="0.2">
      <c r="B1722" s="188"/>
      <c r="C1722" s="190"/>
      <c r="D1722" s="189"/>
      <c r="E1722" s="188"/>
      <c r="F1722" s="187"/>
      <c r="G1722" s="186"/>
      <c r="H1722" s="185"/>
      <c r="I1722" s="184"/>
      <c r="K1722" s="183"/>
    </row>
    <row r="1723" spans="2:11" s="182" customFormat="1" x14ac:dyDescent="0.2">
      <c r="B1723" s="188"/>
      <c r="C1723" s="190"/>
      <c r="D1723" s="189"/>
      <c r="E1723" s="188"/>
      <c r="F1723" s="187"/>
      <c r="G1723" s="186"/>
      <c r="H1723" s="185"/>
      <c r="I1723" s="184"/>
      <c r="K1723" s="183"/>
    </row>
    <row r="1724" spans="2:11" s="182" customFormat="1" x14ac:dyDescent="0.2">
      <c r="B1724" s="188"/>
      <c r="C1724" s="190"/>
      <c r="D1724" s="189"/>
      <c r="E1724" s="188"/>
      <c r="F1724" s="187"/>
      <c r="G1724" s="186"/>
      <c r="H1724" s="185"/>
      <c r="I1724" s="184"/>
      <c r="K1724" s="183"/>
    </row>
    <row r="1725" spans="2:11" s="182" customFormat="1" x14ac:dyDescent="0.2">
      <c r="B1725" s="188"/>
      <c r="C1725" s="190"/>
      <c r="D1725" s="189"/>
      <c r="E1725" s="188"/>
      <c r="F1725" s="187"/>
      <c r="G1725" s="186"/>
      <c r="H1725" s="185"/>
      <c r="I1725" s="184"/>
      <c r="K1725" s="183"/>
    </row>
    <row r="1726" spans="2:11" s="182" customFormat="1" x14ac:dyDescent="0.2">
      <c r="B1726" s="188"/>
      <c r="C1726" s="190"/>
      <c r="D1726" s="189"/>
      <c r="E1726" s="188"/>
      <c r="F1726" s="187"/>
      <c r="G1726" s="186"/>
      <c r="H1726" s="185"/>
      <c r="I1726" s="184"/>
      <c r="K1726" s="183"/>
    </row>
    <row r="1727" spans="2:11" s="182" customFormat="1" x14ac:dyDescent="0.2">
      <c r="B1727" s="188"/>
      <c r="C1727" s="190"/>
      <c r="D1727" s="189"/>
      <c r="E1727" s="188"/>
      <c r="F1727" s="187"/>
      <c r="G1727" s="186"/>
      <c r="H1727" s="185"/>
      <c r="I1727" s="184"/>
      <c r="K1727" s="183"/>
    </row>
    <row r="1728" spans="2:11" s="182" customFormat="1" x14ac:dyDescent="0.2">
      <c r="B1728" s="188"/>
      <c r="C1728" s="190"/>
      <c r="D1728" s="189"/>
      <c r="E1728" s="188"/>
      <c r="F1728" s="187"/>
      <c r="G1728" s="186"/>
      <c r="H1728" s="185"/>
      <c r="I1728" s="184"/>
      <c r="K1728" s="183"/>
    </row>
    <row r="1729" spans="2:11" s="182" customFormat="1" x14ac:dyDescent="0.2">
      <c r="B1729" s="188"/>
      <c r="C1729" s="190"/>
      <c r="D1729" s="189"/>
      <c r="E1729" s="188"/>
      <c r="F1729" s="187"/>
      <c r="G1729" s="186"/>
      <c r="H1729" s="185"/>
      <c r="I1729" s="184"/>
      <c r="K1729" s="183"/>
    </row>
    <row r="1730" spans="2:11" s="182" customFormat="1" x14ac:dyDescent="0.2">
      <c r="B1730" s="188"/>
      <c r="C1730" s="190"/>
      <c r="D1730" s="189"/>
      <c r="E1730" s="188"/>
      <c r="F1730" s="187"/>
      <c r="G1730" s="186"/>
      <c r="H1730" s="185"/>
      <c r="I1730" s="184"/>
      <c r="K1730" s="183"/>
    </row>
    <row r="1731" spans="2:11" s="182" customFormat="1" x14ac:dyDescent="0.2">
      <c r="B1731" s="188"/>
      <c r="C1731" s="190"/>
      <c r="D1731" s="189"/>
      <c r="E1731" s="188"/>
      <c r="F1731" s="187"/>
      <c r="G1731" s="186"/>
      <c r="H1731" s="185"/>
      <c r="I1731" s="184"/>
      <c r="K1731" s="183"/>
    </row>
    <row r="1732" spans="2:11" s="182" customFormat="1" x14ac:dyDescent="0.2">
      <c r="B1732" s="188"/>
      <c r="C1732" s="190"/>
      <c r="D1732" s="189"/>
      <c r="E1732" s="188"/>
      <c r="F1732" s="187"/>
      <c r="G1732" s="186"/>
      <c r="H1732" s="185"/>
      <c r="I1732" s="184"/>
      <c r="K1732" s="183"/>
    </row>
    <row r="1733" spans="2:11" s="182" customFormat="1" x14ac:dyDescent="0.2">
      <c r="B1733" s="188"/>
      <c r="C1733" s="190"/>
      <c r="D1733" s="189"/>
      <c r="E1733" s="188"/>
      <c r="F1733" s="187"/>
      <c r="G1733" s="186"/>
      <c r="H1733" s="185"/>
      <c r="I1733" s="184"/>
      <c r="K1733" s="183"/>
    </row>
    <row r="1734" spans="2:11" s="182" customFormat="1" x14ac:dyDescent="0.2">
      <c r="B1734" s="188"/>
      <c r="C1734" s="190"/>
      <c r="D1734" s="189"/>
      <c r="E1734" s="188"/>
      <c r="F1734" s="187"/>
      <c r="G1734" s="186"/>
      <c r="H1734" s="185"/>
      <c r="I1734" s="184"/>
      <c r="K1734" s="183"/>
    </row>
    <row r="1735" spans="2:11" s="182" customFormat="1" x14ac:dyDescent="0.2">
      <c r="B1735" s="188"/>
      <c r="C1735" s="190"/>
      <c r="D1735" s="189"/>
      <c r="E1735" s="188"/>
      <c r="F1735" s="187"/>
      <c r="G1735" s="186"/>
      <c r="H1735" s="185"/>
      <c r="I1735" s="184"/>
      <c r="K1735" s="183"/>
    </row>
  </sheetData>
  <autoFilter ref="P5:AL5" xr:uid="{00000000-0009-0000-0000-000001000000}">
    <sortState xmlns:xlrd2="http://schemas.microsoft.com/office/spreadsheetml/2017/richdata2" ref="P6:AL204">
      <sortCondition ref="R5"/>
    </sortState>
  </autoFilter>
  <mergeCells count="16">
    <mergeCell ref="B1625:E1625"/>
    <mergeCell ref="B1623:E1623"/>
    <mergeCell ref="C5:C6"/>
    <mergeCell ref="F1:J1"/>
    <mergeCell ref="G3:I3"/>
    <mergeCell ref="F1625:J1625"/>
    <mergeCell ref="F1623:J1623"/>
    <mergeCell ref="F1624:J1624"/>
    <mergeCell ref="J5:J6"/>
    <mergeCell ref="G4:I4"/>
    <mergeCell ref="AO207:AO216"/>
    <mergeCell ref="C1:E1"/>
    <mergeCell ref="C2:E2"/>
    <mergeCell ref="F2:J2"/>
    <mergeCell ref="B1624:E1624"/>
    <mergeCell ref="S4:AL4"/>
  </mergeCells>
  <conditionalFormatting sqref="P6:P204">
    <cfRule type="duplicateValues" dxfId="9" priority="51" stopIfTrue="1"/>
  </conditionalFormatting>
  <conditionalFormatting sqref="AQ223:BJ223 AR231:BJ231 AQ232:BJ241 AQ262:BJ262 AR261:BJ261 AR244:BJ244 AQ245:BJ260 S6:AL204 S207:AL216 AQ6:BJ204 AQ207:BJ216">
    <cfRule type="cellIs" dxfId="8" priority="50" stopIfTrue="1" operator="greaterThan">
      <formula>0</formula>
    </cfRule>
  </conditionalFormatting>
  <conditionalFormatting sqref="AN6:AN204">
    <cfRule type="duplicateValues" dxfId="7" priority="48" stopIfTrue="1"/>
  </conditionalFormatting>
  <conditionalFormatting sqref="AQ207:BJ207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08:BJ20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09:BJ20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10:BJ21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11:BJ21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12:BJ21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13:BJ21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14:BJ21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15:BJ21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16:BJ21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57">
    <cfRule type="duplicateValues" dxfId="6" priority="32" stopIfTrue="1"/>
  </conditionalFormatting>
  <conditionalFormatting sqref="AQ224:BJ224">
    <cfRule type="cellIs" dxfId="5" priority="6" stopIfTrue="1" operator="greaterThan">
      <formula>0</formula>
    </cfRule>
  </conditionalFormatting>
  <conditionalFormatting sqref="AQ222:BJ222">
    <cfRule type="cellIs" dxfId="4" priority="5" stopIfTrue="1" operator="greaterThan">
      <formula>0</formula>
    </cfRule>
  </conditionalFormatting>
  <conditionalFormatting sqref="AQ224:BJ224">
    <cfRule type="cellIs" dxfId="3" priority="4" stopIfTrue="1" operator="greaterThan">
      <formula>0</formula>
    </cfRule>
  </conditionalFormatting>
  <conditionalFormatting sqref="AQ225:BJ225">
    <cfRule type="cellIs" dxfId="2" priority="3" stopIfTrue="1" operator="greaterThan">
      <formula>0</formula>
    </cfRule>
  </conditionalFormatting>
  <conditionalFormatting sqref="AQ226:BJ226">
    <cfRule type="cellIs" dxfId="1" priority="2" stopIfTrue="1" operator="greaterThan">
      <formula>0</formula>
    </cfRule>
  </conditionalFormatting>
  <conditionalFormatting sqref="AQ227:BJ227">
    <cfRule type="cellIs" dxfId="0" priority="1" stopIfTrue="1" operator="greaterThan">
      <formula>0</formula>
    </cfRule>
  </conditionalFormatting>
  <hyperlinks>
    <hyperlink ref="E5" r:id="rId1" xr:uid="{00000000-0004-0000-0100-000000000000}"/>
    <hyperlink ref="E6" r:id="rId2" xr:uid="{00000000-0004-0000-0100-000001000000}"/>
  </hyperlinks>
  <pageMargins left="0.5" right="0.5" top="0.6" bottom="0.6" header="0" footer="0"/>
  <pageSetup paperSize="9" scale="65" fitToHeight="31" orientation="portrait" r:id="rId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E267"/>
  <sheetViews>
    <sheetView rightToLeft="1" tabSelected="1" topLeftCell="B1" workbookViewId="0">
      <selection activeCell="D1" sqref="D1:K1"/>
    </sheetView>
  </sheetViews>
  <sheetFormatPr defaultColWidth="9.125" defaultRowHeight="12" x14ac:dyDescent="0.2"/>
  <cols>
    <col min="1" max="1" width="30.375" style="321" customWidth="1"/>
    <col min="2" max="2" width="10.625" style="176" customWidth="1"/>
    <col min="3" max="3" width="9" style="179" customWidth="1"/>
    <col min="4" max="4" width="17.5" style="316" customWidth="1"/>
    <col min="5" max="5" width="12" style="178" customWidth="1"/>
    <col min="6" max="6" width="7.375" style="177" customWidth="1"/>
    <col min="7" max="7" width="6.875" style="316" customWidth="1"/>
    <col min="8" max="8" width="8.5" style="175" customWidth="1"/>
    <col min="9" max="9" width="6.375" style="319" customWidth="1"/>
    <col min="10" max="10" width="8.125" style="316" customWidth="1"/>
    <col min="11" max="11" width="6.375" style="319" customWidth="1"/>
    <col min="12" max="12" width="6.5" style="320" customWidth="1"/>
    <col min="13" max="13" width="8.375" style="316" customWidth="1"/>
    <col min="14" max="14" width="6.125" style="316" customWidth="1"/>
    <col min="15" max="15" width="5.875" style="316" customWidth="1"/>
    <col min="16" max="16" width="8.125" style="316" customWidth="1"/>
    <col min="17" max="17" width="5.875" style="319" customWidth="1"/>
    <col min="18" max="18" width="6.375" style="316" customWidth="1"/>
    <col min="19" max="19" width="8" style="316" customWidth="1"/>
    <col min="20" max="20" width="5.875" style="316" customWidth="1"/>
    <col min="21" max="21" width="6.5" style="316" customWidth="1"/>
    <col min="22" max="22" width="8" style="316" customWidth="1"/>
    <col min="23" max="23" width="6.375" style="319" customWidth="1"/>
    <col min="24" max="24" width="6.375" style="316" customWidth="1"/>
    <col min="25" max="25" width="7.875" style="316" customWidth="1"/>
    <col min="26" max="26" width="6" style="316" customWidth="1"/>
    <col min="27" max="27" width="6.375" style="316" customWidth="1"/>
    <col min="28" max="28" width="7.875" style="316" customWidth="1"/>
    <col min="29" max="29" width="6.375" style="316" customWidth="1"/>
    <col min="30" max="30" width="6.125" style="316" customWidth="1"/>
    <col min="31" max="31" width="7.875" style="316" customWidth="1"/>
    <col min="32" max="32" width="5.125" style="319" customWidth="1"/>
    <col min="33" max="33" width="6" style="316" customWidth="1"/>
    <col min="34" max="34" width="7.875" style="316" customWidth="1"/>
    <col min="35" max="35" width="6" style="316" customWidth="1"/>
    <col min="36" max="36" width="6.125" style="316" customWidth="1"/>
    <col min="37" max="37" width="7.875" style="316" customWidth="1"/>
    <col min="38" max="38" width="5.625" style="316" customWidth="1"/>
    <col min="39" max="39" width="6.125" style="317" customWidth="1"/>
    <col min="40" max="40" width="8" style="316" customWidth="1"/>
    <col min="41" max="41" width="6.5" style="316" customWidth="1"/>
    <col min="42" max="42" width="6.125" style="318" customWidth="1"/>
    <col min="43" max="43" width="7.875" style="316" customWidth="1"/>
    <col min="44" max="44" width="5.625" style="316" customWidth="1"/>
    <col min="45" max="45" width="6" style="317" customWidth="1"/>
    <col min="46" max="46" width="8.375" style="316" customWidth="1"/>
    <col min="47" max="47" width="5.375" style="316" customWidth="1"/>
    <col min="48" max="48" width="6.375" style="317" customWidth="1"/>
    <col min="49" max="49" width="7.875" style="316" customWidth="1"/>
    <col min="50" max="50" width="6.125" style="316" customWidth="1"/>
    <col min="51" max="51" width="6.125" style="317" customWidth="1"/>
    <col min="52" max="52" width="7.875" style="316" customWidth="1"/>
    <col min="53" max="53" width="5.5" style="316" customWidth="1"/>
    <col min="54" max="54" width="6.125" style="316" customWidth="1"/>
    <col min="55" max="55" width="8" style="316" customWidth="1"/>
    <col min="56" max="56" width="5.625" style="316" customWidth="1"/>
    <col min="57" max="57" width="25.125" style="174" customWidth="1"/>
    <col min="58" max="16384" width="9.125" style="316"/>
  </cols>
  <sheetData>
    <row r="1" spans="1:57" s="486" customFormat="1" ht="24.75" customHeight="1" x14ac:dyDescent="0.25">
      <c r="A1" s="492"/>
      <c r="C1" s="491" t="s">
        <v>1077</v>
      </c>
      <c r="D1" s="606" t="s">
        <v>1076</v>
      </c>
      <c r="E1" s="606"/>
      <c r="F1" s="606"/>
      <c r="G1" s="606"/>
      <c r="H1" s="606"/>
      <c r="I1" s="606"/>
      <c r="J1" s="606"/>
      <c r="K1" s="606"/>
      <c r="L1" s="490"/>
      <c r="Q1" s="489"/>
      <c r="W1" s="489"/>
      <c r="AF1" s="489"/>
      <c r="AI1" s="488"/>
      <c r="AJ1" s="488"/>
      <c r="AK1" s="488"/>
      <c r="AL1" s="488"/>
      <c r="AM1" s="616" t="s">
        <v>1075</v>
      </c>
      <c r="AN1" s="617"/>
      <c r="AO1" s="617"/>
      <c r="AP1" s="617"/>
      <c r="AQ1" s="617"/>
      <c r="AR1" s="617"/>
      <c r="AS1" s="617"/>
      <c r="AT1" s="617"/>
      <c r="AU1" s="617"/>
      <c r="AV1" s="617"/>
      <c r="AW1" s="617"/>
      <c r="AX1" s="617"/>
      <c r="AY1" s="617"/>
      <c r="AZ1" s="617"/>
      <c r="BA1" s="617"/>
      <c r="BB1" s="617"/>
      <c r="BC1" s="617"/>
      <c r="BD1" s="617"/>
      <c r="BE1" s="487" t="s">
        <v>1074</v>
      </c>
    </row>
    <row r="2" spans="1:57" s="480" customFormat="1" ht="27.75" customHeight="1" thickBot="1" x14ac:dyDescent="0.25">
      <c r="A2" s="485"/>
      <c r="C2" s="484"/>
      <c r="D2" s="607" t="s">
        <v>1073</v>
      </c>
      <c r="E2" s="607"/>
      <c r="F2" s="607"/>
      <c r="G2" s="607"/>
      <c r="H2" s="607"/>
      <c r="I2" s="607"/>
      <c r="J2" s="607"/>
      <c r="K2" s="607"/>
      <c r="L2" s="483"/>
      <c r="Q2" s="482"/>
      <c r="W2" s="482"/>
      <c r="AF2" s="482"/>
      <c r="AI2" s="481"/>
      <c r="AJ2" s="481"/>
      <c r="AK2" s="481"/>
      <c r="AL2" s="481"/>
      <c r="AM2" s="588" t="s">
        <v>1072</v>
      </c>
      <c r="AN2" s="588"/>
      <c r="AO2" s="588"/>
      <c r="AP2" s="588"/>
      <c r="AQ2" s="588"/>
      <c r="AR2" s="588"/>
      <c r="AS2" s="588"/>
      <c r="AT2" s="588"/>
      <c r="AU2" s="588"/>
      <c r="AV2" s="588"/>
      <c r="AW2" s="588"/>
      <c r="AX2" s="588"/>
      <c r="AY2" s="588"/>
      <c r="AZ2" s="588"/>
      <c r="BA2" s="588"/>
      <c r="BB2" s="588"/>
      <c r="BC2" s="588"/>
      <c r="BD2" s="588"/>
    </row>
    <row r="3" spans="1:57" s="464" customFormat="1" ht="33" customHeight="1" thickTop="1" x14ac:dyDescent="0.2">
      <c r="A3" s="479"/>
      <c r="B3" s="478"/>
      <c r="C3" s="477"/>
      <c r="D3" s="476"/>
      <c r="E3" s="475"/>
      <c r="F3" s="638" t="s">
        <v>891</v>
      </c>
      <c r="G3" s="639"/>
      <c r="H3" s="640"/>
      <c r="I3" s="636" t="s">
        <v>1071</v>
      </c>
      <c r="J3" s="637"/>
      <c r="K3" s="637"/>
      <c r="L3" s="474"/>
      <c r="M3" s="473"/>
      <c r="N3" s="473"/>
      <c r="O3" s="625" t="s">
        <v>1070</v>
      </c>
      <c r="P3" s="626"/>
      <c r="Q3" s="627"/>
      <c r="R3" s="645" t="s">
        <v>1069</v>
      </c>
      <c r="S3" s="648"/>
      <c r="T3" s="648"/>
      <c r="U3" s="471"/>
      <c r="V3" s="472"/>
      <c r="W3" s="471"/>
      <c r="X3" s="646" t="s">
        <v>1068</v>
      </c>
      <c r="Y3" s="646"/>
      <c r="Z3" s="647"/>
      <c r="AA3" s="644" t="s">
        <v>1067</v>
      </c>
      <c r="AB3" s="645"/>
      <c r="AC3" s="645"/>
      <c r="AD3" s="466"/>
      <c r="AE3" s="466"/>
      <c r="AF3" s="470"/>
      <c r="AG3" s="466"/>
      <c r="AH3" s="466"/>
      <c r="AI3" s="466"/>
      <c r="AJ3" s="469"/>
      <c r="AK3" s="469"/>
      <c r="AL3" s="468"/>
      <c r="AM3" s="620" t="s">
        <v>1066</v>
      </c>
      <c r="AN3" s="620"/>
      <c r="AO3" s="621"/>
      <c r="AP3" s="628" t="s">
        <v>1065</v>
      </c>
      <c r="AQ3" s="629"/>
      <c r="AR3" s="629"/>
      <c r="AS3" s="467"/>
      <c r="AT3" s="466"/>
      <c r="AU3" s="466"/>
      <c r="AV3" s="467"/>
      <c r="AW3" s="466"/>
      <c r="AX3" s="466"/>
      <c r="AY3" s="467"/>
      <c r="AZ3" s="466"/>
      <c r="BA3" s="466"/>
      <c r="BB3" s="625" t="s">
        <v>1064</v>
      </c>
      <c r="BC3" s="626"/>
      <c r="BD3" s="627"/>
      <c r="BE3" s="465"/>
    </row>
    <row r="4" spans="1:57" s="459" customFormat="1" ht="60.75" customHeight="1" x14ac:dyDescent="0.2">
      <c r="A4" s="424"/>
      <c r="B4" s="463"/>
      <c r="C4" s="462"/>
      <c r="D4" s="424"/>
      <c r="E4" s="461"/>
      <c r="F4" s="641"/>
      <c r="G4" s="642"/>
      <c r="H4" s="643"/>
      <c r="I4" s="630" t="s">
        <v>1063</v>
      </c>
      <c r="J4" s="614"/>
      <c r="K4" s="615"/>
      <c r="L4" s="618" t="s">
        <v>1062</v>
      </c>
      <c r="M4" s="618"/>
      <c r="N4" s="619"/>
      <c r="O4" s="613" t="s">
        <v>1061</v>
      </c>
      <c r="P4" s="614"/>
      <c r="Q4" s="622"/>
      <c r="R4" s="618" t="s">
        <v>1060</v>
      </c>
      <c r="S4" s="614"/>
      <c r="T4" s="615"/>
      <c r="U4" s="613" t="s">
        <v>1059</v>
      </c>
      <c r="V4" s="614"/>
      <c r="W4" s="615"/>
      <c r="X4" s="613" t="s">
        <v>1058</v>
      </c>
      <c r="Y4" s="614"/>
      <c r="Z4" s="622"/>
      <c r="AA4" s="630" t="s">
        <v>1057</v>
      </c>
      <c r="AB4" s="614"/>
      <c r="AC4" s="615"/>
      <c r="AD4" s="613" t="s">
        <v>1056</v>
      </c>
      <c r="AE4" s="614"/>
      <c r="AF4" s="615"/>
      <c r="AG4" s="613" t="s">
        <v>1055</v>
      </c>
      <c r="AH4" s="614"/>
      <c r="AI4" s="615"/>
      <c r="AJ4" s="613" t="s">
        <v>1054</v>
      </c>
      <c r="AK4" s="614"/>
      <c r="AL4" s="615"/>
      <c r="AM4" s="613" t="s">
        <v>1053</v>
      </c>
      <c r="AN4" s="614"/>
      <c r="AO4" s="622"/>
      <c r="AP4" s="630" t="s">
        <v>1052</v>
      </c>
      <c r="AQ4" s="614"/>
      <c r="AR4" s="615"/>
      <c r="AS4" s="613" t="s">
        <v>1051</v>
      </c>
      <c r="AT4" s="614"/>
      <c r="AU4" s="615"/>
      <c r="AV4" s="613" t="s">
        <v>1050</v>
      </c>
      <c r="AW4" s="614"/>
      <c r="AX4" s="615"/>
      <c r="AY4" s="613" t="s">
        <v>1049</v>
      </c>
      <c r="AZ4" s="614"/>
      <c r="BA4" s="615"/>
      <c r="BB4" s="613" t="s">
        <v>1048</v>
      </c>
      <c r="BC4" s="614"/>
      <c r="BD4" s="622"/>
      <c r="BE4" s="460"/>
    </row>
    <row r="5" spans="1:57" s="426" customFormat="1" ht="68.25" customHeight="1" x14ac:dyDescent="0.2">
      <c r="A5" s="424"/>
      <c r="B5" s="458"/>
      <c r="C5" s="457"/>
      <c r="D5" s="424"/>
      <c r="E5" s="456"/>
      <c r="F5" s="633" t="s">
        <v>1047</v>
      </c>
      <c r="G5" s="634"/>
      <c r="H5" s="635"/>
      <c r="I5" s="608" t="s">
        <v>1046</v>
      </c>
      <c r="J5" s="609"/>
      <c r="K5" s="610"/>
      <c r="L5" s="632" t="s">
        <v>1045</v>
      </c>
      <c r="M5" s="609"/>
      <c r="N5" s="610"/>
      <c r="O5" s="611" t="s">
        <v>1044</v>
      </c>
      <c r="P5" s="609"/>
      <c r="Q5" s="612"/>
      <c r="R5" s="632" t="s">
        <v>1043</v>
      </c>
      <c r="S5" s="609"/>
      <c r="T5" s="610"/>
      <c r="U5" s="611" t="s">
        <v>1042</v>
      </c>
      <c r="V5" s="609"/>
      <c r="W5" s="610"/>
      <c r="X5" s="611" t="s">
        <v>1041</v>
      </c>
      <c r="Y5" s="609"/>
      <c r="Z5" s="612"/>
      <c r="AA5" s="608" t="s">
        <v>1040</v>
      </c>
      <c r="AB5" s="609"/>
      <c r="AC5" s="610"/>
      <c r="AD5" s="611" t="s">
        <v>1039</v>
      </c>
      <c r="AE5" s="609"/>
      <c r="AF5" s="610"/>
      <c r="AG5" s="611" t="s">
        <v>1038</v>
      </c>
      <c r="AH5" s="609"/>
      <c r="AI5" s="610"/>
      <c r="AJ5" s="611" t="s">
        <v>1037</v>
      </c>
      <c r="AK5" s="609"/>
      <c r="AL5" s="610"/>
      <c r="AM5" s="611" t="s">
        <v>1036</v>
      </c>
      <c r="AN5" s="609"/>
      <c r="AO5" s="612"/>
      <c r="AP5" s="608" t="s">
        <v>1035</v>
      </c>
      <c r="AQ5" s="609"/>
      <c r="AR5" s="610"/>
      <c r="AS5" s="611" t="s">
        <v>1034</v>
      </c>
      <c r="AT5" s="609"/>
      <c r="AU5" s="610"/>
      <c r="AV5" s="611" t="s">
        <v>1033</v>
      </c>
      <c r="AW5" s="609"/>
      <c r="AX5" s="610"/>
      <c r="AY5" s="611" t="s">
        <v>1032</v>
      </c>
      <c r="AZ5" s="609"/>
      <c r="BA5" s="610"/>
      <c r="BB5" s="611" t="s">
        <v>1031</v>
      </c>
      <c r="BC5" s="609"/>
      <c r="BD5" s="612"/>
      <c r="BE5" s="455"/>
    </row>
    <row r="6" spans="1:57" s="441" customFormat="1" ht="31.5" customHeight="1" x14ac:dyDescent="0.2">
      <c r="A6" s="631"/>
      <c r="B6" s="454" t="s">
        <v>1030</v>
      </c>
      <c r="C6" s="293" t="s">
        <v>879</v>
      </c>
      <c r="D6" s="593" t="s">
        <v>1029</v>
      </c>
      <c r="E6" s="453" t="s">
        <v>884</v>
      </c>
      <c r="F6" s="452" t="s">
        <v>883</v>
      </c>
      <c r="G6" s="451" t="s">
        <v>882</v>
      </c>
      <c r="H6" s="450" t="s">
        <v>881</v>
      </c>
      <c r="I6" s="449" t="s">
        <v>1026</v>
      </c>
      <c r="J6" s="443" t="s">
        <v>1025</v>
      </c>
      <c r="K6" s="443" t="s">
        <v>882</v>
      </c>
      <c r="L6" s="448" t="s">
        <v>1026</v>
      </c>
      <c r="M6" s="443" t="s">
        <v>1028</v>
      </c>
      <c r="N6" s="443" t="s">
        <v>1027</v>
      </c>
      <c r="O6" s="444" t="s">
        <v>1026</v>
      </c>
      <c r="P6" s="443" t="s">
        <v>1028</v>
      </c>
      <c r="Q6" s="446" t="s">
        <v>1027</v>
      </c>
      <c r="R6" s="447" t="s">
        <v>1026</v>
      </c>
      <c r="S6" s="443" t="s">
        <v>1025</v>
      </c>
      <c r="T6" s="443" t="s">
        <v>882</v>
      </c>
      <c r="U6" s="444" t="s">
        <v>1026</v>
      </c>
      <c r="V6" s="443" t="s">
        <v>1025</v>
      </c>
      <c r="W6" s="443" t="s">
        <v>882</v>
      </c>
      <c r="X6" s="444" t="s">
        <v>1026</v>
      </c>
      <c r="Y6" s="443" t="s">
        <v>1025</v>
      </c>
      <c r="Z6" s="446" t="s">
        <v>882</v>
      </c>
      <c r="AA6" s="445" t="s">
        <v>1026</v>
      </c>
      <c r="AB6" s="443" t="s">
        <v>1025</v>
      </c>
      <c r="AC6" s="443" t="s">
        <v>882</v>
      </c>
      <c r="AD6" s="444" t="s">
        <v>1026</v>
      </c>
      <c r="AE6" s="443" t="s">
        <v>1028</v>
      </c>
      <c r="AF6" s="443" t="s">
        <v>1027</v>
      </c>
      <c r="AG6" s="444" t="s">
        <v>1026</v>
      </c>
      <c r="AH6" s="443" t="s">
        <v>1025</v>
      </c>
      <c r="AI6" s="443" t="s">
        <v>882</v>
      </c>
      <c r="AJ6" s="444" t="s">
        <v>1026</v>
      </c>
      <c r="AK6" s="443" t="s">
        <v>1028</v>
      </c>
      <c r="AL6" s="443" t="s">
        <v>1027</v>
      </c>
      <c r="AM6" s="444" t="s">
        <v>1026</v>
      </c>
      <c r="AN6" s="443" t="s">
        <v>1028</v>
      </c>
      <c r="AO6" s="446" t="s">
        <v>1027</v>
      </c>
      <c r="AP6" s="445" t="s">
        <v>1026</v>
      </c>
      <c r="AQ6" s="443" t="s">
        <v>1025</v>
      </c>
      <c r="AR6" s="443" t="s">
        <v>882</v>
      </c>
      <c r="AS6" s="444" t="s">
        <v>1026</v>
      </c>
      <c r="AT6" s="443" t="s">
        <v>1025</v>
      </c>
      <c r="AU6" s="443" t="s">
        <v>882</v>
      </c>
      <c r="AV6" s="444" t="s">
        <v>1026</v>
      </c>
      <c r="AW6" s="443" t="s">
        <v>1025</v>
      </c>
      <c r="AX6" s="443" t="s">
        <v>882</v>
      </c>
      <c r="AY6" s="444" t="s">
        <v>1026</v>
      </c>
      <c r="AZ6" s="443" t="s">
        <v>1025</v>
      </c>
      <c r="BA6" s="443" t="s">
        <v>882</v>
      </c>
      <c r="BB6" s="444" t="s">
        <v>1026</v>
      </c>
      <c r="BC6" s="443" t="s">
        <v>1025</v>
      </c>
      <c r="BD6" s="442" t="s">
        <v>882</v>
      </c>
      <c r="BE6" s="623" t="s">
        <v>1024</v>
      </c>
    </row>
    <row r="7" spans="1:57" s="426" customFormat="1" ht="48.75" customHeight="1" thickBot="1" x14ac:dyDescent="0.25">
      <c r="A7" s="631"/>
      <c r="B7" s="440" t="s">
        <v>1023</v>
      </c>
      <c r="C7" s="439" t="s">
        <v>876</v>
      </c>
      <c r="D7" s="594"/>
      <c r="E7" s="438" t="s">
        <v>873</v>
      </c>
      <c r="F7" s="437" t="s">
        <v>872</v>
      </c>
      <c r="G7" s="436" t="s">
        <v>871</v>
      </c>
      <c r="H7" s="435" t="s">
        <v>870</v>
      </c>
      <c r="I7" s="434" t="s">
        <v>1020</v>
      </c>
      <c r="J7" s="428" t="s">
        <v>1019</v>
      </c>
      <c r="K7" s="428" t="s">
        <v>871</v>
      </c>
      <c r="L7" s="433" t="s">
        <v>1020</v>
      </c>
      <c r="M7" s="428" t="s">
        <v>1022</v>
      </c>
      <c r="N7" s="428" t="s">
        <v>1021</v>
      </c>
      <c r="O7" s="429" t="s">
        <v>1020</v>
      </c>
      <c r="P7" s="428" t="s">
        <v>1022</v>
      </c>
      <c r="Q7" s="431" t="s">
        <v>1021</v>
      </c>
      <c r="R7" s="432" t="s">
        <v>1020</v>
      </c>
      <c r="S7" s="428" t="s">
        <v>1019</v>
      </c>
      <c r="T7" s="428" t="s">
        <v>871</v>
      </c>
      <c r="U7" s="429" t="s">
        <v>1020</v>
      </c>
      <c r="V7" s="428" t="s">
        <v>1019</v>
      </c>
      <c r="W7" s="428" t="s">
        <v>871</v>
      </c>
      <c r="X7" s="429" t="s">
        <v>1020</v>
      </c>
      <c r="Y7" s="428" t="s">
        <v>1019</v>
      </c>
      <c r="Z7" s="431" t="s">
        <v>871</v>
      </c>
      <c r="AA7" s="430" t="s">
        <v>1020</v>
      </c>
      <c r="AB7" s="428" t="s">
        <v>1019</v>
      </c>
      <c r="AC7" s="428" t="s">
        <v>871</v>
      </c>
      <c r="AD7" s="429" t="s">
        <v>1020</v>
      </c>
      <c r="AE7" s="428" t="s">
        <v>1022</v>
      </c>
      <c r="AF7" s="428" t="s">
        <v>1021</v>
      </c>
      <c r="AG7" s="429" t="s">
        <v>1020</v>
      </c>
      <c r="AH7" s="428" t="s">
        <v>1019</v>
      </c>
      <c r="AI7" s="428" t="s">
        <v>871</v>
      </c>
      <c r="AJ7" s="429" t="s">
        <v>1020</v>
      </c>
      <c r="AK7" s="428" t="s">
        <v>1022</v>
      </c>
      <c r="AL7" s="428" t="s">
        <v>1021</v>
      </c>
      <c r="AM7" s="429" t="s">
        <v>1020</v>
      </c>
      <c r="AN7" s="428" t="s">
        <v>1022</v>
      </c>
      <c r="AO7" s="431" t="s">
        <v>1021</v>
      </c>
      <c r="AP7" s="430" t="s">
        <v>1020</v>
      </c>
      <c r="AQ7" s="428" t="s">
        <v>1019</v>
      </c>
      <c r="AR7" s="428" t="s">
        <v>871</v>
      </c>
      <c r="AS7" s="429" t="s">
        <v>1020</v>
      </c>
      <c r="AT7" s="428" t="s">
        <v>1019</v>
      </c>
      <c r="AU7" s="428" t="s">
        <v>871</v>
      </c>
      <c r="AV7" s="429" t="s">
        <v>1020</v>
      </c>
      <c r="AW7" s="428" t="s">
        <v>1019</v>
      </c>
      <c r="AX7" s="428" t="s">
        <v>871</v>
      </c>
      <c r="AY7" s="429" t="s">
        <v>1020</v>
      </c>
      <c r="AZ7" s="428" t="s">
        <v>1019</v>
      </c>
      <c r="BA7" s="428" t="s">
        <v>871</v>
      </c>
      <c r="BB7" s="429" t="s">
        <v>1020</v>
      </c>
      <c r="BC7" s="428" t="s">
        <v>1019</v>
      </c>
      <c r="BD7" s="427" t="s">
        <v>871</v>
      </c>
      <c r="BE7" s="624"/>
    </row>
    <row r="8" spans="1:57" s="405" customFormat="1" ht="17.25" customHeight="1" thickTop="1" x14ac:dyDescent="0.2">
      <c r="A8" s="419"/>
      <c r="B8" s="420"/>
      <c r="C8" s="425"/>
      <c r="D8" s="424" t="s">
        <v>1018</v>
      </c>
      <c r="E8" s="423"/>
      <c r="F8" s="422"/>
      <c r="G8" s="419"/>
      <c r="H8" s="421"/>
      <c r="I8" s="420">
        <v>27</v>
      </c>
      <c r="J8" s="419"/>
      <c r="K8" s="419"/>
      <c r="L8" s="409">
        <v>89.3</v>
      </c>
      <c r="M8" s="408"/>
      <c r="N8" s="417"/>
      <c r="O8" s="409">
        <v>3.6</v>
      </c>
      <c r="P8" s="408"/>
      <c r="Q8" s="407"/>
      <c r="R8" s="408">
        <v>13.2</v>
      </c>
      <c r="S8" s="408"/>
      <c r="T8" s="417"/>
      <c r="U8" s="409">
        <v>28.2</v>
      </c>
      <c r="V8" s="408"/>
      <c r="W8" s="417"/>
      <c r="X8" s="409">
        <v>17.5</v>
      </c>
      <c r="Y8" s="408"/>
      <c r="Z8" s="407"/>
      <c r="AA8" s="418">
        <v>63.5</v>
      </c>
      <c r="AB8" s="408"/>
      <c r="AC8" s="417"/>
      <c r="AD8" s="409">
        <v>33.200000000000003</v>
      </c>
      <c r="AE8" s="408"/>
      <c r="AF8" s="417"/>
      <c r="AG8" s="409">
        <v>12.4</v>
      </c>
      <c r="AH8" s="408"/>
      <c r="AI8" s="417"/>
      <c r="AJ8" s="409">
        <v>42.3</v>
      </c>
      <c r="AK8" s="408"/>
      <c r="AL8" s="417"/>
      <c r="AM8" s="412">
        <v>3.77</v>
      </c>
      <c r="AN8" s="411"/>
      <c r="AO8" s="416"/>
      <c r="AP8" s="415">
        <v>4821</v>
      </c>
      <c r="AQ8" s="414"/>
      <c r="AR8" s="413"/>
      <c r="AS8" s="412">
        <v>0.42</v>
      </c>
      <c r="AT8" s="411"/>
      <c r="AU8" s="410"/>
      <c r="AV8" s="412">
        <v>1.42</v>
      </c>
      <c r="AW8" s="411"/>
      <c r="AX8" s="410"/>
      <c r="AY8" s="412">
        <v>0.65</v>
      </c>
      <c r="AZ8" s="411"/>
      <c r="BA8" s="410"/>
      <c r="BB8" s="409">
        <v>62.9</v>
      </c>
      <c r="BC8" s="408"/>
      <c r="BD8" s="407"/>
      <c r="BE8" s="406" t="s">
        <v>1017</v>
      </c>
    </row>
    <row r="9" spans="1:57" s="384" customFormat="1" ht="17.25" customHeight="1" x14ac:dyDescent="0.2">
      <c r="A9" s="398"/>
      <c r="B9" s="399"/>
      <c r="C9" s="404"/>
      <c r="D9" s="403" t="s">
        <v>1016</v>
      </c>
      <c r="E9" s="402"/>
      <c r="F9" s="401"/>
      <c r="G9" s="398"/>
      <c r="H9" s="400"/>
      <c r="I9" s="399">
        <v>29</v>
      </c>
      <c r="J9" s="398"/>
      <c r="K9" s="398"/>
      <c r="L9" s="388">
        <v>81.099999999999994</v>
      </c>
      <c r="M9" s="387"/>
      <c r="N9" s="396"/>
      <c r="O9" s="388">
        <v>3.2</v>
      </c>
      <c r="P9" s="387"/>
      <c r="Q9" s="386"/>
      <c r="R9" s="387">
        <v>13.5</v>
      </c>
      <c r="S9" s="387"/>
      <c r="T9" s="396"/>
      <c r="U9" s="388">
        <v>30.6</v>
      </c>
      <c r="V9" s="387"/>
      <c r="W9" s="396"/>
      <c r="X9" s="388">
        <v>19.100000000000001</v>
      </c>
      <c r="Y9" s="387"/>
      <c r="Z9" s="386"/>
      <c r="AA9" s="397">
        <v>64.7</v>
      </c>
      <c r="AB9" s="387"/>
      <c r="AC9" s="396"/>
      <c r="AD9" s="388">
        <v>24.9</v>
      </c>
      <c r="AE9" s="387"/>
      <c r="AF9" s="396"/>
      <c r="AG9" s="388">
        <v>14.2</v>
      </c>
      <c r="AH9" s="387"/>
      <c r="AI9" s="396"/>
      <c r="AJ9" s="388">
        <v>39.700000000000003</v>
      </c>
      <c r="AK9" s="387"/>
      <c r="AL9" s="396"/>
      <c r="AM9" s="391">
        <v>4.5199999999999996</v>
      </c>
      <c r="AN9" s="390"/>
      <c r="AO9" s="395"/>
      <c r="AP9" s="394">
        <v>5235</v>
      </c>
      <c r="AQ9" s="393"/>
      <c r="AR9" s="392"/>
      <c r="AS9" s="391">
        <v>0.4</v>
      </c>
      <c r="AT9" s="390"/>
      <c r="AU9" s="389"/>
      <c r="AV9" s="391">
        <v>1.5</v>
      </c>
      <c r="AW9" s="390"/>
      <c r="AX9" s="389"/>
      <c r="AY9" s="391">
        <v>0.69</v>
      </c>
      <c r="AZ9" s="390"/>
      <c r="BA9" s="389"/>
      <c r="BB9" s="388">
        <v>65.099999999999994</v>
      </c>
      <c r="BC9" s="387"/>
      <c r="BD9" s="386"/>
      <c r="BE9" s="385" t="s">
        <v>1015</v>
      </c>
    </row>
    <row r="10" spans="1:57" s="182" customFormat="1" ht="12.75" x14ac:dyDescent="0.2">
      <c r="A10" s="361"/>
      <c r="B10" s="375">
        <v>67</v>
      </c>
      <c r="C10" s="236"/>
      <c r="D10" s="237" t="s">
        <v>1014</v>
      </c>
      <c r="E10" s="235">
        <v>11052.23</v>
      </c>
      <c r="F10" s="374">
        <v>-1.6473885834607149</v>
      </c>
      <c r="G10" s="361">
        <v>7</v>
      </c>
      <c r="H10" s="373">
        <v>1</v>
      </c>
      <c r="I10" s="238">
        <v>13</v>
      </c>
      <c r="J10" s="364">
        <v>-2.1901094482934402</v>
      </c>
      <c r="K10" s="182">
        <v>6.5</v>
      </c>
      <c r="L10" s="365">
        <v>174.9527077252838</v>
      </c>
      <c r="M10" s="364">
        <v>-3.1076637194554482</v>
      </c>
      <c r="N10" s="366">
        <v>7</v>
      </c>
      <c r="O10" s="365">
        <v>3.979279517686213</v>
      </c>
      <c r="P10" s="364">
        <v>-0.53137002565982816</v>
      </c>
      <c r="Q10" s="372">
        <v>73</v>
      </c>
      <c r="R10" s="371">
        <v>5.3830628655253756</v>
      </c>
      <c r="S10" s="364">
        <v>-4.0051323275515065</v>
      </c>
      <c r="T10" s="366">
        <v>2</v>
      </c>
      <c r="U10" s="365">
        <v>2.5161770611790462</v>
      </c>
      <c r="V10" s="364">
        <v>-1.547107572142755</v>
      </c>
      <c r="W10" s="369">
        <v>4</v>
      </c>
      <c r="X10" s="365">
        <v>5.6625499051219741</v>
      </c>
      <c r="Y10" s="364">
        <v>-1.0927396215658189</v>
      </c>
      <c r="Z10" s="363">
        <v>14</v>
      </c>
      <c r="AA10" s="370">
        <v>33.669891899758269</v>
      </c>
      <c r="AB10" s="364">
        <v>-2.7205416858607907</v>
      </c>
      <c r="AC10" s="366">
        <v>3</v>
      </c>
      <c r="AD10" s="365">
        <v>94.502171691288254</v>
      </c>
      <c r="AE10" s="364">
        <v>-2.1971606409906546</v>
      </c>
      <c r="AF10" s="369">
        <v>2</v>
      </c>
      <c r="AG10" s="365">
        <v>3.0814928201764054</v>
      </c>
      <c r="AH10" s="364">
        <v>-0.98673812958338525</v>
      </c>
      <c r="AI10" s="366">
        <v>28</v>
      </c>
      <c r="AJ10" s="365">
        <v>52.567322235585884</v>
      </c>
      <c r="AK10" s="364">
        <v>-1.1613063441597558</v>
      </c>
      <c r="AL10" s="366">
        <v>33</v>
      </c>
      <c r="AM10" s="367">
        <v>9.6258221191560445</v>
      </c>
      <c r="AN10" s="364">
        <v>-1.7749904180939502</v>
      </c>
      <c r="AO10" s="363">
        <v>16</v>
      </c>
      <c r="AP10" s="368">
        <v>1596.1069696809154</v>
      </c>
      <c r="AQ10" s="364">
        <v>-1.2467170731562205</v>
      </c>
      <c r="AR10" s="366">
        <v>4</v>
      </c>
      <c r="AS10" s="367">
        <v>0.2250812604492872</v>
      </c>
      <c r="AT10" s="364">
        <v>-1.1742817642343699</v>
      </c>
      <c r="AU10" s="366">
        <v>20</v>
      </c>
      <c r="AV10" s="367">
        <v>1.4091874711450525</v>
      </c>
      <c r="AW10" s="364">
        <v>-3.612811873222959E-2</v>
      </c>
      <c r="AX10" s="366">
        <v>99</v>
      </c>
      <c r="AY10" s="367">
        <v>0.50183367277939306</v>
      </c>
      <c r="AZ10" s="364">
        <v>-0.8694178971949903</v>
      </c>
      <c r="BA10" s="366">
        <v>59</v>
      </c>
      <c r="BB10" s="365">
        <v>2.5083124958369978</v>
      </c>
      <c r="BC10" s="364">
        <v>-2.7868641646756749</v>
      </c>
      <c r="BD10" s="363">
        <v>1</v>
      </c>
      <c r="BE10" s="362" t="s">
        <v>1013</v>
      </c>
    </row>
    <row r="11" spans="1:57" s="182" customFormat="1" ht="12.75" x14ac:dyDescent="0.2">
      <c r="A11" s="361"/>
      <c r="B11" s="375">
        <v>99</v>
      </c>
      <c r="C11" s="236">
        <v>472</v>
      </c>
      <c r="D11" s="237" t="s">
        <v>840</v>
      </c>
      <c r="E11" s="235">
        <v>5822.4039999999995</v>
      </c>
      <c r="F11" s="374">
        <v>-1.3541531519983234</v>
      </c>
      <c r="G11" s="361">
        <v>19</v>
      </c>
      <c r="H11" s="373">
        <v>2</v>
      </c>
      <c r="I11" s="238">
        <v>23</v>
      </c>
      <c r="J11" s="364">
        <v>-0.58944941067758494</v>
      </c>
      <c r="K11" s="182">
        <v>77.5</v>
      </c>
      <c r="L11" s="365">
        <v>87.506710580512319</v>
      </c>
      <c r="M11" s="364">
        <v>6.6454489645067324E-2</v>
      </c>
      <c r="N11" s="366">
        <v>101</v>
      </c>
      <c r="O11" s="365">
        <v>4.0536729772029769</v>
      </c>
      <c r="P11" s="364">
        <v>-0.63796049697892565</v>
      </c>
      <c r="Q11" s="372">
        <v>70</v>
      </c>
      <c r="R11" s="371">
        <v>11.187428226656115</v>
      </c>
      <c r="S11" s="364">
        <v>-1.0015788579619105</v>
      </c>
      <c r="T11" s="366">
        <v>41</v>
      </c>
      <c r="U11" s="365">
        <v>7.9661576151745681</v>
      </c>
      <c r="V11" s="364">
        <v>-1.2193656821135874</v>
      </c>
      <c r="W11" s="369">
        <v>16</v>
      </c>
      <c r="X11" s="365">
        <v>6.1478312905871126</v>
      </c>
      <c r="Y11" s="364">
        <v>-1.0477982455650572</v>
      </c>
      <c r="Z11" s="363">
        <v>21</v>
      </c>
      <c r="AA11" s="370">
        <v>51.213805965926916</v>
      </c>
      <c r="AB11" s="364">
        <v>-1.1217382547554289</v>
      </c>
      <c r="AC11" s="366">
        <v>34</v>
      </c>
      <c r="AD11" s="365">
        <v>90.413579319981878</v>
      </c>
      <c r="AE11" s="364">
        <v>-2.0505998317374372</v>
      </c>
      <c r="AF11" s="369">
        <v>6</v>
      </c>
      <c r="AG11" s="365">
        <v>2.6447106039005295</v>
      </c>
      <c r="AH11" s="364">
        <v>-1.0329310833708782</v>
      </c>
      <c r="AI11" s="366">
        <v>21</v>
      </c>
      <c r="AJ11" s="365">
        <v>51.275277183407859</v>
      </c>
      <c r="AK11" s="364">
        <v>-1.0154567885412564</v>
      </c>
      <c r="AL11" s="366">
        <v>42</v>
      </c>
      <c r="AM11" s="367">
        <v>4.4138812765311384</v>
      </c>
      <c r="AN11" s="364">
        <v>-0.19403073101967708</v>
      </c>
      <c r="AO11" s="363">
        <v>94</v>
      </c>
      <c r="AP11" s="368">
        <v>2465.8793951202347</v>
      </c>
      <c r="AQ11" s="364">
        <v>-0.91043022328127432</v>
      </c>
      <c r="AR11" s="366">
        <v>35</v>
      </c>
      <c r="AS11" s="367">
        <v>0.26475843841610919</v>
      </c>
      <c r="AT11" s="364">
        <v>-0.9404992760558013</v>
      </c>
      <c r="AU11" s="366">
        <v>34</v>
      </c>
      <c r="AV11" s="367">
        <v>0.95421565236060968</v>
      </c>
      <c r="AW11" s="364">
        <v>-1.6361553497065493</v>
      </c>
      <c r="AX11" s="366">
        <v>17</v>
      </c>
      <c r="AY11" s="367">
        <v>0.35389980008987654</v>
      </c>
      <c r="AZ11" s="364">
        <v>-1.7212303084608889</v>
      </c>
      <c r="BA11" s="366">
        <v>4</v>
      </c>
      <c r="BB11" s="365">
        <v>21.246679031530391</v>
      </c>
      <c r="BC11" s="364">
        <v>-1.9214401879673211</v>
      </c>
      <c r="BD11" s="363">
        <v>13</v>
      </c>
      <c r="BE11" s="362" t="s">
        <v>839</v>
      </c>
    </row>
    <row r="12" spans="1:57" s="182" customFormat="1" ht="12.75" x14ac:dyDescent="0.2">
      <c r="A12" s="361"/>
      <c r="B12" s="375">
        <v>99</v>
      </c>
      <c r="C12" s="236">
        <v>473</v>
      </c>
      <c r="D12" s="237" t="s">
        <v>715</v>
      </c>
      <c r="E12" s="235">
        <v>12237.723999999998</v>
      </c>
      <c r="F12" s="374">
        <v>-0.96959005957945033</v>
      </c>
      <c r="G12" s="361">
        <v>56</v>
      </c>
      <c r="H12" s="373">
        <v>3</v>
      </c>
      <c r="I12" s="238">
        <v>24</v>
      </c>
      <c r="J12" s="364">
        <v>-0.42938340691599941</v>
      </c>
      <c r="K12" s="182">
        <v>86.5</v>
      </c>
      <c r="L12" s="365">
        <v>90.142302302625794</v>
      </c>
      <c r="M12" s="364">
        <v>-2.9212321301866472E-2</v>
      </c>
      <c r="N12" s="366">
        <v>97</v>
      </c>
      <c r="O12" s="365">
        <v>4.4274275154292306</v>
      </c>
      <c r="P12" s="364">
        <v>-1.1734736004959183</v>
      </c>
      <c r="Q12" s="372">
        <v>33</v>
      </c>
      <c r="R12" s="371">
        <v>11.782531464297525</v>
      </c>
      <c r="S12" s="364">
        <v>-0.69363401249242163</v>
      </c>
      <c r="T12" s="366">
        <v>64</v>
      </c>
      <c r="U12" s="365">
        <v>17.859547071645075</v>
      </c>
      <c r="V12" s="364">
        <v>-0.62441343831500395</v>
      </c>
      <c r="W12" s="369">
        <v>87</v>
      </c>
      <c r="X12" s="365">
        <v>12.854212889743961</v>
      </c>
      <c r="Y12" s="364">
        <v>-0.42672761298059564</v>
      </c>
      <c r="Z12" s="363">
        <v>108</v>
      </c>
      <c r="AA12" s="370">
        <v>54.395602791428935</v>
      </c>
      <c r="AB12" s="364">
        <v>-0.83177629629471217</v>
      </c>
      <c r="AC12" s="366">
        <v>63</v>
      </c>
      <c r="AD12" s="365">
        <v>57.045223039119854</v>
      </c>
      <c r="AE12" s="364">
        <v>-0.85446853376453202</v>
      </c>
      <c r="AF12" s="369">
        <v>65</v>
      </c>
      <c r="AG12" s="365">
        <v>4.7621986879079303</v>
      </c>
      <c r="AH12" s="364">
        <v>-0.80899103827448815</v>
      </c>
      <c r="AI12" s="366">
        <v>68</v>
      </c>
      <c r="AJ12" s="365">
        <v>53.460092117048355</v>
      </c>
      <c r="AK12" s="364">
        <v>-1.2620846337878024</v>
      </c>
      <c r="AL12" s="366">
        <v>29</v>
      </c>
      <c r="AM12" s="367">
        <v>4.0392396494642293</v>
      </c>
      <c r="AN12" s="364">
        <v>-8.0389128519369621E-2</v>
      </c>
      <c r="AO12" s="363">
        <v>101</v>
      </c>
      <c r="AP12" s="368">
        <v>2897.5113733124517</v>
      </c>
      <c r="AQ12" s="364">
        <v>-0.74354500824558689</v>
      </c>
      <c r="AR12" s="366">
        <v>65</v>
      </c>
      <c r="AS12" s="367">
        <v>0.34928747006378136</v>
      </c>
      <c r="AT12" s="364">
        <v>-0.44244451625301873</v>
      </c>
      <c r="AU12" s="366">
        <v>105</v>
      </c>
      <c r="AV12" s="367">
        <v>0.95822573310072734</v>
      </c>
      <c r="AW12" s="364">
        <v>-1.6220528534250516</v>
      </c>
      <c r="AX12" s="366">
        <v>19</v>
      </c>
      <c r="AY12" s="367">
        <v>0.47944624960906396</v>
      </c>
      <c r="AZ12" s="364">
        <v>-0.99832606789347489</v>
      </c>
      <c r="BA12" s="366">
        <v>47</v>
      </c>
      <c r="BB12" s="365">
        <v>46.52847195314444</v>
      </c>
      <c r="BC12" s="364">
        <v>-0.75381067624527842</v>
      </c>
      <c r="BD12" s="363">
        <v>62</v>
      </c>
      <c r="BE12" s="362" t="s">
        <v>714</v>
      </c>
    </row>
    <row r="13" spans="1:57" s="182" customFormat="1" ht="12.75" x14ac:dyDescent="0.2">
      <c r="A13" s="361"/>
      <c r="B13" s="375">
        <v>99</v>
      </c>
      <c r="C13" s="236">
        <v>182</v>
      </c>
      <c r="D13" s="237" t="s">
        <v>246</v>
      </c>
      <c r="E13" s="235">
        <v>9644.8790000000045</v>
      </c>
      <c r="F13" s="374">
        <v>1.3704774537434989</v>
      </c>
      <c r="G13" s="361">
        <v>233</v>
      </c>
      <c r="H13" s="373">
        <v>8</v>
      </c>
      <c r="I13" s="238">
        <v>32</v>
      </c>
      <c r="J13" s="364">
        <v>0.85114462317668471</v>
      </c>
      <c r="K13" s="182">
        <v>199</v>
      </c>
      <c r="L13" s="365">
        <v>66.10987156247711</v>
      </c>
      <c r="M13" s="364">
        <v>0.84311778541490401</v>
      </c>
      <c r="N13" s="366">
        <v>224</v>
      </c>
      <c r="O13" s="365">
        <v>3.5452596949090283</v>
      </c>
      <c r="P13" s="364">
        <v>9.0490790763508577E-2</v>
      </c>
      <c r="Q13" s="372">
        <v>129</v>
      </c>
      <c r="R13" s="371">
        <v>15.11801676506774</v>
      </c>
      <c r="S13" s="364">
        <v>1.0323614796214351</v>
      </c>
      <c r="T13" s="366">
        <v>221</v>
      </c>
      <c r="U13" s="365">
        <v>51.040520588196088</v>
      </c>
      <c r="V13" s="364">
        <v>1.3709689058200756</v>
      </c>
      <c r="W13" s="369">
        <v>228</v>
      </c>
      <c r="X13" s="365">
        <v>30.210020976597072</v>
      </c>
      <c r="Y13" s="364">
        <v>1.1805747076734479</v>
      </c>
      <c r="Z13" s="363">
        <v>221</v>
      </c>
      <c r="AA13" s="370">
        <v>79.44251364124942</v>
      </c>
      <c r="AB13" s="364">
        <v>1.4507865830176812</v>
      </c>
      <c r="AC13" s="366">
        <v>245</v>
      </c>
      <c r="AD13" s="365">
        <v>7.7081456507413098</v>
      </c>
      <c r="AE13" s="364">
        <v>0.91408194316133851</v>
      </c>
      <c r="AF13" s="369">
        <v>235</v>
      </c>
      <c r="AG13" s="365">
        <v>27.60075104227025</v>
      </c>
      <c r="AH13" s="364">
        <v>1.6063549949805858</v>
      </c>
      <c r="AI13" s="366">
        <v>231</v>
      </c>
      <c r="AJ13" s="365">
        <v>34.16428560701393</v>
      </c>
      <c r="AK13" s="364">
        <v>0.91607842642822712</v>
      </c>
      <c r="AL13" s="366">
        <v>202</v>
      </c>
      <c r="AM13" s="367">
        <v>0.50473417033018231</v>
      </c>
      <c r="AN13" s="364">
        <v>0.99174711496105517</v>
      </c>
      <c r="AO13" s="363">
        <v>209</v>
      </c>
      <c r="AP13" s="368">
        <v>9482.3169662666223</v>
      </c>
      <c r="AQ13" s="364">
        <v>1.8023893823221619</v>
      </c>
      <c r="AR13" s="366">
        <v>241</v>
      </c>
      <c r="AS13" s="367">
        <v>0.7123033922335712</v>
      </c>
      <c r="AT13" s="364">
        <v>1.6964869774196567</v>
      </c>
      <c r="AU13" s="366">
        <v>239</v>
      </c>
      <c r="AV13" s="367">
        <v>1.6254973731194391</v>
      </c>
      <c r="AW13" s="364">
        <v>0.72458214770381291</v>
      </c>
      <c r="AX13" s="366">
        <v>192</v>
      </c>
      <c r="AY13" s="367">
        <v>0.86365017109950115</v>
      </c>
      <c r="AZ13" s="364">
        <v>1.2139439337812366</v>
      </c>
      <c r="BA13" s="366">
        <v>227</v>
      </c>
      <c r="BB13" s="365">
        <v>84.905090975923642</v>
      </c>
      <c r="BC13" s="364">
        <v>1.0185981505354205</v>
      </c>
      <c r="BD13" s="363">
        <v>217</v>
      </c>
      <c r="BE13" s="362" t="s">
        <v>245</v>
      </c>
    </row>
    <row r="14" spans="1:57" s="182" customFormat="1" ht="12.75" x14ac:dyDescent="0.2">
      <c r="A14" s="361"/>
      <c r="B14" s="375">
        <v>0</v>
      </c>
      <c r="C14" s="236">
        <v>2710</v>
      </c>
      <c r="D14" s="237" t="s">
        <v>765</v>
      </c>
      <c r="E14" s="235">
        <v>45012.542999999998</v>
      </c>
      <c r="F14" s="374">
        <v>-1.3149507779718923</v>
      </c>
      <c r="G14" s="361">
        <v>20</v>
      </c>
      <c r="H14" s="373">
        <v>2</v>
      </c>
      <c r="I14" s="238">
        <v>20</v>
      </c>
      <c r="J14" s="364">
        <v>-1.0696474219623415</v>
      </c>
      <c r="K14" s="182">
        <v>41</v>
      </c>
      <c r="L14" s="365">
        <v>113.39368669129139</v>
      </c>
      <c r="M14" s="364">
        <v>-0.87319197714219898</v>
      </c>
      <c r="N14" s="366">
        <v>34</v>
      </c>
      <c r="O14" s="365">
        <v>4.3212711941289434</v>
      </c>
      <c r="P14" s="364">
        <v>-1.0213735046756753</v>
      </c>
      <c r="Q14" s="372">
        <v>44</v>
      </c>
      <c r="R14" s="371">
        <v>10.610967245876635</v>
      </c>
      <c r="S14" s="364">
        <v>-1.2998769958596137</v>
      </c>
      <c r="T14" s="366">
        <v>19</v>
      </c>
      <c r="U14" s="365">
        <v>8.6986290369040162</v>
      </c>
      <c r="V14" s="364">
        <v>-1.1753175307905583</v>
      </c>
      <c r="W14" s="369">
        <v>22</v>
      </c>
      <c r="X14" s="365">
        <v>8.519790672557221</v>
      </c>
      <c r="Y14" s="364">
        <v>-0.82813369292313266</v>
      </c>
      <c r="Z14" s="363">
        <v>55</v>
      </c>
      <c r="AA14" s="370">
        <v>44.657342890552904</v>
      </c>
      <c r="AB14" s="364">
        <v>-1.7192386541125957</v>
      </c>
      <c r="AC14" s="366">
        <v>9</v>
      </c>
      <c r="AD14" s="365">
        <v>82.350291880159673</v>
      </c>
      <c r="AE14" s="364">
        <v>-1.7615610073451557</v>
      </c>
      <c r="AF14" s="369">
        <v>21</v>
      </c>
      <c r="AG14" s="365">
        <v>3.8509918218797461</v>
      </c>
      <c r="AH14" s="364">
        <v>-0.90535791193561932</v>
      </c>
      <c r="AI14" s="366">
        <v>45</v>
      </c>
      <c r="AJ14" s="365">
        <v>53.409372997011694</v>
      </c>
      <c r="AK14" s="364">
        <v>-1.2563593217282591</v>
      </c>
      <c r="AL14" s="366">
        <v>30</v>
      </c>
      <c r="AM14" s="367">
        <v>7.7125258175260232</v>
      </c>
      <c r="AN14" s="364">
        <v>-1.1946222954231736</v>
      </c>
      <c r="AO14" s="363">
        <v>42</v>
      </c>
      <c r="AP14" s="368">
        <v>2211.9363134769337</v>
      </c>
      <c r="AQ14" s="364">
        <v>-1.0086142039130215</v>
      </c>
      <c r="AR14" s="366">
        <v>22</v>
      </c>
      <c r="AS14" s="367">
        <v>0.27697447795818436</v>
      </c>
      <c r="AT14" s="364">
        <v>-0.86852096846995896</v>
      </c>
      <c r="AU14" s="366">
        <v>49</v>
      </c>
      <c r="AV14" s="367">
        <v>1.0404421821994665</v>
      </c>
      <c r="AW14" s="364">
        <v>-1.3329172367544244</v>
      </c>
      <c r="AX14" s="366">
        <v>35</v>
      </c>
      <c r="AY14" s="367">
        <v>0.46182005622995803</v>
      </c>
      <c r="AZ14" s="364">
        <v>-1.0998187822443459</v>
      </c>
      <c r="BA14" s="366">
        <v>39</v>
      </c>
      <c r="BB14" s="365">
        <v>36.761860144069558</v>
      </c>
      <c r="BC14" s="364">
        <v>-1.2048777430931938</v>
      </c>
      <c r="BD14" s="363">
        <v>32</v>
      </c>
      <c r="BE14" s="362" t="s">
        <v>763</v>
      </c>
    </row>
    <row r="15" spans="1:57" s="182" customFormat="1" ht="12.75" x14ac:dyDescent="0.2">
      <c r="A15" s="361"/>
      <c r="B15" s="375">
        <v>0</v>
      </c>
      <c r="C15" s="236">
        <v>31</v>
      </c>
      <c r="D15" s="237" t="s">
        <v>630</v>
      </c>
      <c r="E15" s="235">
        <v>23163.113000000005</v>
      </c>
      <c r="F15" s="374">
        <v>-0.76150945335813192</v>
      </c>
      <c r="G15" s="361">
        <v>75</v>
      </c>
      <c r="H15" s="373">
        <v>3</v>
      </c>
      <c r="I15" s="238">
        <v>26</v>
      </c>
      <c r="J15" s="364">
        <v>-0.10925139939282839</v>
      </c>
      <c r="K15" s="182">
        <v>107.5</v>
      </c>
      <c r="L15" s="365">
        <v>90.679534652994292</v>
      </c>
      <c r="M15" s="364">
        <v>-4.8712802072866254E-2</v>
      </c>
      <c r="N15" s="366">
        <v>95</v>
      </c>
      <c r="O15" s="365">
        <v>3.5509548730612255</v>
      </c>
      <c r="P15" s="364">
        <v>8.2330776060171196E-2</v>
      </c>
      <c r="Q15" s="372">
        <v>128</v>
      </c>
      <c r="R15" s="371">
        <v>12.48698981954062</v>
      </c>
      <c r="S15" s="364">
        <v>-0.32910176728937579</v>
      </c>
      <c r="T15" s="366">
        <v>84</v>
      </c>
      <c r="U15" s="365">
        <v>11.172347319106095</v>
      </c>
      <c r="V15" s="364">
        <v>-1.0265571641844353</v>
      </c>
      <c r="W15" s="369">
        <v>38</v>
      </c>
      <c r="X15" s="365">
        <v>7.6222867260831846</v>
      </c>
      <c r="Y15" s="364">
        <v>-0.91125054745073075</v>
      </c>
      <c r="Z15" s="363">
        <v>39</v>
      </c>
      <c r="AA15" s="370">
        <v>58.577800801673789</v>
      </c>
      <c r="AB15" s="364">
        <v>-0.45064626435756117</v>
      </c>
      <c r="AC15" s="366">
        <v>91</v>
      </c>
      <c r="AD15" s="365">
        <v>25.042080388485061</v>
      </c>
      <c r="AE15" s="364">
        <v>0.29272494006776456</v>
      </c>
      <c r="AF15" s="369">
        <v>104</v>
      </c>
      <c r="AG15" s="365">
        <v>4.0784055832517847</v>
      </c>
      <c r="AH15" s="364">
        <v>-0.88130722264871042</v>
      </c>
      <c r="AI15" s="366">
        <v>50</v>
      </c>
      <c r="AJ15" s="365">
        <v>50.516500180639966</v>
      </c>
      <c r="AK15" s="364">
        <v>-0.92980397908180301</v>
      </c>
      <c r="AL15" s="366">
        <v>49</v>
      </c>
      <c r="AM15" s="367">
        <v>10.659465331797163</v>
      </c>
      <c r="AN15" s="364">
        <v>-2.0885297116789743</v>
      </c>
      <c r="AO15" s="363">
        <v>8</v>
      </c>
      <c r="AP15" s="368">
        <v>3148.2334208323264</v>
      </c>
      <c r="AQ15" s="364">
        <v>-0.64660640098625899</v>
      </c>
      <c r="AR15" s="366">
        <v>79</v>
      </c>
      <c r="AS15" s="367">
        <v>0.17706041037406975</v>
      </c>
      <c r="AT15" s="364">
        <v>-1.4572261264675377</v>
      </c>
      <c r="AU15" s="366">
        <v>12</v>
      </c>
      <c r="AV15" s="367">
        <v>1.385839457432182</v>
      </c>
      <c r="AW15" s="364">
        <v>-0.11823750702261504</v>
      </c>
      <c r="AX15" s="366">
        <v>94</v>
      </c>
      <c r="AY15" s="367">
        <v>0.55898423121804719</v>
      </c>
      <c r="AZ15" s="364">
        <v>-0.54034143820851177</v>
      </c>
      <c r="BA15" s="366">
        <v>82</v>
      </c>
      <c r="BB15" s="365">
        <v>46.071923846853593</v>
      </c>
      <c r="BC15" s="364">
        <v>-0.7748961682465304</v>
      </c>
      <c r="BD15" s="363">
        <v>60</v>
      </c>
      <c r="BE15" s="362" t="s">
        <v>629</v>
      </c>
    </row>
    <row r="16" spans="1:57" s="182" customFormat="1" ht="12.75" x14ac:dyDescent="0.2">
      <c r="A16" s="361"/>
      <c r="B16" s="375">
        <v>0</v>
      </c>
      <c r="C16" s="236">
        <v>2400</v>
      </c>
      <c r="D16" s="237" t="s">
        <v>259</v>
      </c>
      <c r="E16" s="235">
        <v>33475.23599999999</v>
      </c>
      <c r="F16" s="374">
        <v>-0.10043490021968066</v>
      </c>
      <c r="G16" s="361">
        <v>114</v>
      </c>
      <c r="H16" s="373">
        <v>5</v>
      </c>
      <c r="I16" s="238">
        <v>31</v>
      </c>
      <c r="J16" s="364">
        <v>0.69107861941509918</v>
      </c>
      <c r="K16" s="182">
        <v>182.5</v>
      </c>
      <c r="L16" s="365">
        <v>72.535678297009852</v>
      </c>
      <c r="M16" s="364">
        <v>0.60987360237386679</v>
      </c>
      <c r="N16" s="366">
        <v>177</v>
      </c>
      <c r="O16" s="365">
        <v>3.3453143544003598</v>
      </c>
      <c r="P16" s="364">
        <v>0.37697119134326462</v>
      </c>
      <c r="Q16" s="372">
        <v>156</v>
      </c>
      <c r="R16" s="371">
        <v>12.104206307022668</v>
      </c>
      <c r="S16" s="364">
        <v>-0.52717867589063117</v>
      </c>
      <c r="T16" s="366">
        <v>73</v>
      </c>
      <c r="U16" s="365">
        <v>17.169598824047103</v>
      </c>
      <c r="V16" s="364">
        <v>-0.66590440153033015</v>
      </c>
      <c r="W16" s="369">
        <v>84</v>
      </c>
      <c r="X16" s="365">
        <v>10.5738075608974</v>
      </c>
      <c r="Y16" s="364">
        <v>-0.63791344533969851</v>
      </c>
      <c r="Z16" s="363">
        <v>83</v>
      </c>
      <c r="AA16" s="370">
        <v>66.834021626436041</v>
      </c>
      <c r="AB16" s="364">
        <v>0.3017556302714261</v>
      </c>
      <c r="AC16" s="366">
        <v>140</v>
      </c>
      <c r="AD16" s="365">
        <v>23.630912127140654</v>
      </c>
      <c r="AE16" s="364">
        <v>0.34331006658381508</v>
      </c>
      <c r="AF16" s="369">
        <v>110</v>
      </c>
      <c r="AG16" s="365">
        <v>10.466652880915293</v>
      </c>
      <c r="AH16" s="364">
        <v>-0.20570276530591405</v>
      </c>
      <c r="AI16" s="366">
        <v>129</v>
      </c>
      <c r="AJ16" s="365">
        <v>41.129315644163825</v>
      </c>
      <c r="AK16" s="364">
        <v>0.12984691377672952</v>
      </c>
      <c r="AL16" s="366">
        <v>135</v>
      </c>
      <c r="AM16" s="367">
        <v>3.5153419082691486</v>
      </c>
      <c r="AN16" s="364">
        <v>7.8526951687241761E-2</v>
      </c>
      <c r="AO16" s="363">
        <v>113</v>
      </c>
      <c r="AP16" s="368">
        <v>4719.0725969101286</v>
      </c>
      <c r="AQ16" s="364">
        <v>-3.9260683034184833E-2</v>
      </c>
      <c r="AR16" s="366">
        <v>143</v>
      </c>
      <c r="AS16" s="367">
        <v>0.37311251578029364</v>
      </c>
      <c r="AT16" s="364">
        <v>-0.30206461138095553</v>
      </c>
      <c r="AU16" s="366">
        <v>125</v>
      </c>
      <c r="AV16" s="367">
        <v>1.479561676199197</v>
      </c>
      <c r="AW16" s="364">
        <v>0.21136115378060241</v>
      </c>
      <c r="AX16" s="366">
        <v>122</v>
      </c>
      <c r="AY16" s="367">
        <v>0.61649537978452407</v>
      </c>
      <c r="AZ16" s="364">
        <v>-0.20918867890841927</v>
      </c>
      <c r="BA16" s="366">
        <v>113</v>
      </c>
      <c r="BB16" s="365">
        <v>60.747042653031997</v>
      </c>
      <c r="BC16" s="364">
        <v>-9.7131665576633983E-2</v>
      </c>
      <c r="BD16" s="363">
        <v>107</v>
      </c>
      <c r="BE16" s="362" t="s">
        <v>257</v>
      </c>
    </row>
    <row r="17" spans="1:57" s="182" customFormat="1" ht="12.75" x14ac:dyDescent="0.2">
      <c r="A17" s="361"/>
      <c r="B17" s="375">
        <v>0</v>
      </c>
      <c r="C17" s="236">
        <v>1020</v>
      </c>
      <c r="D17" s="237" t="s">
        <v>500</v>
      </c>
      <c r="E17" s="235">
        <v>15852.055000000006</v>
      </c>
      <c r="F17" s="374">
        <v>-0.32312700806464434</v>
      </c>
      <c r="G17" s="361">
        <v>103</v>
      </c>
      <c r="H17" s="373">
        <v>4</v>
      </c>
      <c r="I17" s="238">
        <v>33</v>
      </c>
      <c r="J17" s="364">
        <v>1.0112106269382704</v>
      </c>
      <c r="K17" s="182">
        <v>214.5</v>
      </c>
      <c r="L17" s="365">
        <v>68.73039229147895</v>
      </c>
      <c r="M17" s="364">
        <v>0.74799802196273057</v>
      </c>
      <c r="N17" s="366">
        <v>207</v>
      </c>
      <c r="O17" s="365">
        <v>3.3102035438182833</v>
      </c>
      <c r="P17" s="364">
        <v>0.42727773539497332</v>
      </c>
      <c r="Q17" s="372">
        <v>161</v>
      </c>
      <c r="R17" s="371">
        <v>12.618704397748768</v>
      </c>
      <c r="S17" s="364">
        <v>-0.26094413871867084</v>
      </c>
      <c r="T17" s="366">
        <v>92</v>
      </c>
      <c r="U17" s="365">
        <v>18.370859375892724</v>
      </c>
      <c r="V17" s="364">
        <v>-0.59366498713632265</v>
      </c>
      <c r="W17" s="369">
        <v>90</v>
      </c>
      <c r="X17" s="365">
        <v>7.2171672460451015</v>
      </c>
      <c r="Y17" s="364">
        <v>-0.9487682174519686</v>
      </c>
      <c r="Z17" s="363">
        <v>33</v>
      </c>
      <c r="AA17" s="370">
        <v>69.411777866032764</v>
      </c>
      <c r="AB17" s="364">
        <v>0.53667045628325571</v>
      </c>
      <c r="AC17" s="366">
        <v>153</v>
      </c>
      <c r="AD17" s="365">
        <v>15.042336959548722</v>
      </c>
      <c r="AE17" s="364">
        <v>0.65117849967296837</v>
      </c>
      <c r="AF17" s="369">
        <v>145</v>
      </c>
      <c r="AG17" s="365">
        <v>4.1693775976855756</v>
      </c>
      <c r="AH17" s="364">
        <v>-0.87168625846540437</v>
      </c>
      <c r="AI17" s="366">
        <v>52</v>
      </c>
      <c r="AJ17" s="365">
        <v>44.573869875546471</v>
      </c>
      <c r="AK17" s="364">
        <v>-0.25898372576180478</v>
      </c>
      <c r="AL17" s="366">
        <v>105</v>
      </c>
      <c r="AM17" s="367">
        <v>8.0145129448516297</v>
      </c>
      <c r="AN17" s="364">
        <v>-1.2862253064191118</v>
      </c>
      <c r="AO17" s="363">
        <v>33</v>
      </c>
      <c r="AP17" s="368">
        <v>4041.9432837383306</v>
      </c>
      <c r="AQ17" s="364">
        <v>-0.30106443425050389</v>
      </c>
      <c r="AR17" s="366">
        <v>120</v>
      </c>
      <c r="AS17" s="367">
        <v>0.27363976972044352</v>
      </c>
      <c r="AT17" s="364">
        <v>-0.88816945228653799</v>
      </c>
      <c r="AU17" s="366">
        <v>45</v>
      </c>
      <c r="AV17" s="367">
        <v>1.3825034242600347</v>
      </c>
      <c r="AW17" s="364">
        <v>-0.12996953898259492</v>
      </c>
      <c r="AX17" s="366">
        <v>93</v>
      </c>
      <c r="AY17" s="367">
        <v>0.60229511907992006</v>
      </c>
      <c r="AZ17" s="364">
        <v>-0.29095466050196622</v>
      </c>
      <c r="BA17" s="366">
        <v>103</v>
      </c>
      <c r="BB17" s="365">
        <v>63.798731468917609</v>
      </c>
      <c r="BC17" s="364">
        <v>4.3809363925028828E-2</v>
      </c>
      <c r="BD17" s="363">
        <v>116</v>
      </c>
      <c r="BE17" s="362" t="s">
        <v>499</v>
      </c>
    </row>
    <row r="18" spans="1:57" s="182" customFormat="1" ht="12.75" x14ac:dyDescent="0.2">
      <c r="A18" s="361"/>
      <c r="B18" s="375">
        <v>99</v>
      </c>
      <c r="C18" s="236">
        <v>3760</v>
      </c>
      <c r="D18" s="237" t="s">
        <v>231</v>
      </c>
      <c r="E18" s="235">
        <v>5656.1560000000036</v>
      </c>
      <c r="F18" s="374">
        <v>1.4348294465379465</v>
      </c>
      <c r="G18" s="361">
        <v>236</v>
      </c>
      <c r="H18" s="373">
        <v>8</v>
      </c>
      <c r="I18" s="238">
        <v>29</v>
      </c>
      <c r="J18" s="364">
        <v>0.37094661189192818</v>
      </c>
      <c r="K18" s="182">
        <v>147.5</v>
      </c>
      <c r="L18" s="365">
        <v>66.758878795642588</v>
      </c>
      <c r="M18" s="364">
        <v>0.81956009559614651</v>
      </c>
      <c r="N18" s="366">
        <v>220</v>
      </c>
      <c r="O18" s="365">
        <v>3.9728426886187824</v>
      </c>
      <c r="P18" s="364">
        <v>-0.52214737828525237</v>
      </c>
      <c r="Q18" s="372">
        <v>76</v>
      </c>
      <c r="R18" s="371">
        <v>14.952098636920319</v>
      </c>
      <c r="S18" s="364">
        <v>0.94650472553042175</v>
      </c>
      <c r="T18" s="366">
        <v>215</v>
      </c>
      <c r="U18" s="365">
        <v>46.647600991647245</v>
      </c>
      <c r="V18" s="364">
        <v>1.1067947941778655</v>
      </c>
      <c r="W18" s="369">
        <v>210</v>
      </c>
      <c r="X18" s="365">
        <v>30.734286138025755</v>
      </c>
      <c r="Y18" s="364">
        <v>1.2291263283404621</v>
      </c>
      <c r="Z18" s="363">
        <v>223</v>
      </c>
      <c r="AA18" s="370">
        <v>77.539802678819669</v>
      </c>
      <c r="AB18" s="364">
        <v>1.2773896543926875</v>
      </c>
      <c r="AC18" s="366">
        <v>229</v>
      </c>
      <c r="AD18" s="365">
        <v>15.444026153807487</v>
      </c>
      <c r="AE18" s="364">
        <v>0.63677943808101356</v>
      </c>
      <c r="AF18" s="369">
        <v>142</v>
      </c>
      <c r="AG18" s="365">
        <v>27.200542004553181</v>
      </c>
      <c r="AH18" s="364">
        <v>1.5640299256537586</v>
      </c>
      <c r="AI18" s="366">
        <v>230</v>
      </c>
      <c r="AJ18" s="365">
        <v>29.849595655774642</v>
      </c>
      <c r="AK18" s="364">
        <v>1.4031323499419923</v>
      </c>
      <c r="AL18" s="366">
        <v>236</v>
      </c>
      <c r="AM18" s="367">
        <v>0.97833228079282053</v>
      </c>
      <c r="AN18" s="364">
        <v>0.84808863089067765</v>
      </c>
      <c r="AO18" s="363">
        <v>183</v>
      </c>
      <c r="AP18" s="368">
        <v>9845.1764932494552</v>
      </c>
      <c r="AQ18" s="364">
        <v>1.9426845718535333</v>
      </c>
      <c r="AR18" s="366">
        <v>243</v>
      </c>
      <c r="AS18" s="367">
        <v>0.74860127858884606</v>
      </c>
      <c r="AT18" s="364">
        <v>1.9103582914242692</v>
      </c>
      <c r="AU18" s="366">
        <v>242</v>
      </c>
      <c r="AV18" s="367">
        <v>1.6940313728716887</v>
      </c>
      <c r="AW18" s="364">
        <v>0.9655998576449637</v>
      </c>
      <c r="AX18" s="366">
        <v>224</v>
      </c>
      <c r="AY18" s="367">
        <v>0.93995277245269382</v>
      </c>
      <c r="AZ18" s="364">
        <v>1.6532990433506058</v>
      </c>
      <c r="BA18" s="366">
        <v>245</v>
      </c>
      <c r="BB18" s="365">
        <v>97.740753878085684</v>
      </c>
      <c r="BC18" s="364">
        <v>1.6114081167252463</v>
      </c>
      <c r="BD18" s="363">
        <v>252</v>
      </c>
      <c r="BE18" s="362" t="s">
        <v>230</v>
      </c>
    </row>
    <row r="19" spans="1:57" s="182" customFormat="1" ht="12.75" x14ac:dyDescent="0.2">
      <c r="A19" s="376"/>
      <c r="B19" s="375">
        <v>99</v>
      </c>
      <c r="C19" s="236">
        <v>565</v>
      </c>
      <c r="D19" s="239" t="s">
        <v>350</v>
      </c>
      <c r="E19" s="235">
        <v>10452.291000000001</v>
      </c>
      <c r="F19" s="374">
        <v>0.69216812134012873</v>
      </c>
      <c r="G19" s="361">
        <v>186</v>
      </c>
      <c r="H19" s="373">
        <v>6</v>
      </c>
      <c r="I19" s="238">
        <v>33</v>
      </c>
      <c r="J19" s="364">
        <v>1.0112106269382704</v>
      </c>
      <c r="K19" s="182">
        <v>214.5</v>
      </c>
      <c r="L19" s="365">
        <v>63.055037811117252</v>
      </c>
      <c r="M19" s="364">
        <v>0.95400225986275389</v>
      </c>
      <c r="N19" s="366">
        <v>234</v>
      </c>
      <c r="O19" s="365">
        <v>2.7947384337226659</v>
      </c>
      <c r="P19" s="364">
        <v>1.1658328367511783</v>
      </c>
      <c r="Q19" s="372">
        <v>224</v>
      </c>
      <c r="R19" s="371">
        <v>13.508789800569049</v>
      </c>
      <c r="S19" s="364">
        <v>0.199643528242236</v>
      </c>
      <c r="T19" s="366">
        <v>131</v>
      </c>
      <c r="U19" s="365">
        <v>27.2730403702761</v>
      </c>
      <c r="V19" s="364">
        <v>-5.832039359608325E-2</v>
      </c>
      <c r="W19" s="369">
        <v>135</v>
      </c>
      <c r="X19" s="365">
        <v>17.641198916431218</v>
      </c>
      <c r="Y19" s="364">
        <v>1.6589904194600255E-2</v>
      </c>
      <c r="Z19" s="363">
        <v>155</v>
      </c>
      <c r="AA19" s="370">
        <v>71.218440774527622</v>
      </c>
      <c r="AB19" s="364">
        <v>0.70131438044169059</v>
      </c>
      <c r="AC19" s="366">
        <v>176</v>
      </c>
      <c r="AD19" s="365">
        <v>15.229056616956205</v>
      </c>
      <c r="AE19" s="364">
        <v>0.64448529536011578</v>
      </c>
      <c r="AF19" s="369">
        <v>144</v>
      </c>
      <c r="AG19" s="365">
        <v>15.84900494619413</v>
      </c>
      <c r="AH19" s="364">
        <v>0.36352082245665962</v>
      </c>
      <c r="AI19" s="366">
        <v>177</v>
      </c>
      <c r="AJ19" s="365">
        <v>35.080404560633099</v>
      </c>
      <c r="AK19" s="364">
        <v>0.8126644301021686</v>
      </c>
      <c r="AL19" s="366">
        <v>196</v>
      </c>
      <c r="AM19" s="367">
        <v>1.303092307705555</v>
      </c>
      <c r="AN19" s="364">
        <v>0.74957782157312458</v>
      </c>
      <c r="AO19" s="363">
        <v>169</v>
      </c>
      <c r="AP19" s="368">
        <v>6405.1557597992332</v>
      </c>
      <c r="AQ19" s="364">
        <v>0.61264271018820804</v>
      </c>
      <c r="AR19" s="366">
        <v>195</v>
      </c>
      <c r="AS19" s="367">
        <v>0.52735199666808275</v>
      </c>
      <c r="AT19" s="364">
        <v>0.60673211926027615</v>
      </c>
      <c r="AU19" s="366">
        <v>179</v>
      </c>
      <c r="AV19" s="367">
        <v>1.7045457267584465</v>
      </c>
      <c r="AW19" s="364">
        <v>1.0025763292423919</v>
      </c>
      <c r="AX19" s="366">
        <v>226</v>
      </c>
      <c r="AY19" s="367">
        <v>0.78353662565289828</v>
      </c>
      <c r="AZ19" s="364">
        <v>0.75264517183266932</v>
      </c>
      <c r="BA19" s="366">
        <v>195</v>
      </c>
      <c r="BB19" s="365">
        <v>75.013750040441295</v>
      </c>
      <c r="BC19" s="364">
        <v>0.56177051878547402</v>
      </c>
      <c r="BD19" s="363">
        <v>164</v>
      </c>
      <c r="BE19" s="362" t="s">
        <v>349</v>
      </c>
    </row>
    <row r="20" spans="1:57" s="182" customFormat="1" ht="12.75" x14ac:dyDescent="0.2">
      <c r="A20" s="361"/>
      <c r="B20" s="375">
        <v>0</v>
      </c>
      <c r="C20" s="236">
        <v>2600</v>
      </c>
      <c r="D20" s="237" t="s">
        <v>353</v>
      </c>
      <c r="E20" s="235">
        <v>47266.944000000025</v>
      </c>
      <c r="F20" s="374">
        <v>0.22346196968225565</v>
      </c>
      <c r="G20" s="361">
        <v>143</v>
      </c>
      <c r="H20" s="373">
        <v>5</v>
      </c>
      <c r="I20" s="238">
        <v>30</v>
      </c>
      <c r="J20" s="364">
        <v>0.53101261565351365</v>
      </c>
      <c r="K20" s="182">
        <v>165</v>
      </c>
      <c r="L20" s="365">
        <v>54.835280905148224</v>
      </c>
      <c r="M20" s="364">
        <v>1.2523633160746446</v>
      </c>
      <c r="N20" s="366">
        <v>248</v>
      </c>
      <c r="O20" s="365">
        <v>2.660724392038373</v>
      </c>
      <c r="P20" s="364">
        <v>1.3578472955395484</v>
      </c>
      <c r="Q20" s="372">
        <v>234</v>
      </c>
      <c r="R20" s="371">
        <v>12.97093136028422</v>
      </c>
      <c r="S20" s="364">
        <v>-7.8679162345738338E-2</v>
      </c>
      <c r="T20" s="366">
        <v>101</v>
      </c>
      <c r="U20" s="365">
        <v>16.728281707404928</v>
      </c>
      <c r="V20" s="364">
        <v>-0.69244359822608548</v>
      </c>
      <c r="W20" s="369">
        <v>80</v>
      </c>
      <c r="X20" s="365">
        <v>10.261420825486052</v>
      </c>
      <c r="Y20" s="364">
        <v>-0.66684323773285925</v>
      </c>
      <c r="Z20" s="363">
        <v>80</v>
      </c>
      <c r="AA20" s="370">
        <v>79.545542206278498</v>
      </c>
      <c r="AB20" s="364">
        <v>1.4601757320210955</v>
      </c>
      <c r="AC20" s="366">
        <v>246</v>
      </c>
      <c r="AD20" s="365">
        <v>10.448915537365883</v>
      </c>
      <c r="AE20" s="364">
        <v>0.81583555025125265</v>
      </c>
      <c r="AF20" s="369">
        <v>208</v>
      </c>
      <c r="AG20" s="365">
        <v>9.4535112272368025</v>
      </c>
      <c r="AH20" s="364">
        <v>-0.3128499975984379</v>
      </c>
      <c r="AI20" s="366">
        <v>123</v>
      </c>
      <c r="AJ20" s="365">
        <v>38.260724564974183</v>
      </c>
      <c r="AK20" s="364">
        <v>0.45366126796331518</v>
      </c>
      <c r="AL20" s="366">
        <v>162</v>
      </c>
      <c r="AM20" s="367">
        <v>2.7214177417520342</v>
      </c>
      <c r="AN20" s="364">
        <v>0.31935127025825971</v>
      </c>
      <c r="AO20" s="363">
        <v>133</v>
      </c>
      <c r="AP20" s="368">
        <v>5111.3669224650048</v>
      </c>
      <c r="AQ20" s="364">
        <v>0.11241511066326638</v>
      </c>
      <c r="AR20" s="366">
        <v>165</v>
      </c>
      <c r="AS20" s="367">
        <v>0.35436055362257129</v>
      </c>
      <c r="AT20" s="364">
        <v>-0.41255332545050172</v>
      </c>
      <c r="AU20" s="366">
        <v>110</v>
      </c>
      <c r="AV20" s="367">
        <v>1.5899011613920984</v>
      </c>
      <c r="AW20" s="364">
        <v>0.59939877209290116</v>
      </c>
      <c r="AX20" s="366">
        <v>170</v>
      </c>
      <c r="AY20" s="367">
        <v>0.75604141056345819</v>
      </c>
      <c r="AZ20" s="364">
        <v>0.59432601856635858</v>
      </c>
      <c r="BA20" s="366">
        <v>181</v>
      </c>
      <c r="BB20" s="365">
        <v>70.252838636643958</v>
      </c>
      <c r="BC20" s="364">
        <v>0.34188972650925553</v>
      </c>
      <c r="BD20" s="363">
        <v>138</v>
      </c>
      <c r="BE20" s="362" t="s">
        <v>352</v>
      </c>
    </row>
    <row r="21" spans="1:57" s="182" customFormat="1" ht="12.75" x14ac:dyDescent="0.2">
      <c r="A21" s="361"/>
      <c r="B21" s="375">
        <v>99</v>
      </c>
      <c r="C21" s="236">
        <v>478</v>
      </c>
      <c r="D21" s="237" t="s">
        <v>756</v>
      </c>
      <c r="E21" s="235">
        <v>11847.108999999999</v>
      </c>
      <c r="F21" s="374">
        <v>-1.1488553568808189</v>
      </c>
      <c r="G21" s="361">
        <v>39</v>
      </c>
      <c r="H21" s="373">
        <v>2</v>
      </c>
      <c r="I21" s="238">
        <v>20</v>
      </c>
      <c r="J21" s="364">
        <v>-1.0696474219623415</v>
      </c>
      <c r="K21" s="182">
        <v>41</v>
      </c>
      <c r="L21" s="365">
        <v>107.67372508928648</v>
      </c>
      <c r="M21" s="364">
        <v>-0.6655685882039768</v>
      </c>
      <c r="N21" s="366">
        <v>44</v>
      </c>
      <c r="O21" s="365">
        <v>4.4132120974615416</v>
      </c>
      <c r="P21" s="364">
        <v>-1.1531058408700536</v>
      </c>
      <c r="Q21" s="372">
        <v>35</v>
      </c>
      <c r="R21" s="371">
        <v>10.962528476615777</v>
      </c>
      <c r="S21" s="364">
        <v>-1.1179565121094257</v>
      </c>
      <c r="T21" s="366">
        <v>35</v>
      </c>
      <c r="U21" s="365">
        <v>13.660275080265539</v>
      </c>
      <c r="V21" s="364">
        <v>-0.87694229150371683</v>
      </c>
      <c r="W21" s="369">
        <v>61</v>
      </c>
      <c r="X21" s="365">
        <v>5.7346733401415522</v>
      </c>
      <c r="Y21" s="364">
        <v>-1.0860603494800485</v>
      </c>
      <c r="Z21" s="363">
        <v>16</v>
      </c>
      <c r="AA21" s="370">
        <v>50.269865027801082</v>
      </c>
      <c r="AB21" s="364">
        <v>-1.2077610205387306</v>
      </c>
      <c r="AC21" s="366">
        <v>30</v>
      </c>
      <c r="AD21" s="365">
        <v>75.567971568657711</v>
      </c>
      <c r="AE21" s="364">
        <v>-1.5184400837617043</v>
      </c>
      <c r="AF21" s="369">
        <v>32</v>
      </c>
      <c r="AG21" s="365">
        <v>4.1958286024679836</v>
      </c>
      <c r="AH21" s="364">
        <v>-0.8688888688373092</v>
      </c>
      <c r="AI21" s="366">
        <v>53</v>
      </c>
      <c r="AJ21" s="365">
        <v>46.294634831670777</v>
      </c>
      <c r="AK21" s="364">
        <v>-0.4532283488510282</v>
      </c>
      <c r="AL21" s="366">
        <v>80</v>
      </c>
      <c r="AM21" s="367">
        <v>5.8682755430037759</v>
      </c>
      <c r="AN21" s="364">
        <v>-0.63519819124878718</v>
      </c>
      <c r="AO21" s="363">
        <v>68</v>
      </c>
      <c r="AP21" s="368">
        <v>2534.0253402094413</v>
      </c>
      <c r="AQ21" s="364">
        <v>-0.88408242869095344</v>
      </c>
      <c r="AR21" s="366">
        <v>41</v>
      </c>
      <c r="AS21" s="367">
        <v>0.32481360382947078</v>
      </c>
      <c r="AT21" s="364">
        <v>-0.5866473461113052</v>
      </c>
      <c r="AU21" s="366">
        <v>88</v>
      </c>
      <c r="AV21" s="367">
        <v>1.0923047686880618</v>
      </c>
      <c r="AW21" s="364">
        <v>-1.1505289058195176</v>
      </c>
      <c r="AX21" s="366">
        <v>38</v>
      </c>
      <c r="AY21" s="367">
        <v>0.38928039591149599</v>
      </c>
      <c r="AZ21" s="364">
        <v>-1.5175066440227201</v>
      </c>
      <c r="BA21" s="366">
        <v>14</v>
      </c>
      <c r="BB21" s="365">
        <v>48.765414622807384</v>
      </c>
      <c r="BC21" s="364">
        <v>-0.65049837219995299</v>
      </c>
      <c r="BD21" s="363">
        <v>70</v>
      </c>
      <c r="BE21" s="362" t="s">
        <v>755</v>
      </c>
    </row>
    <row r="22" spans="1:57" s="182" customFormat="1" ht="12.75" x14ac:dyDescent="0.2">
      <c r="A22" s="361"/>
      <c r="B22" s="375">
        <v>65</v>
      </c>
      <c r="C22" s="236"/>
      <c r="D22" s="237" t="s">
        <v>1012</v>
      </c>
      <c r="E22" s="235">
        <v>6424.6989999999987</v>
      </c>
      <c r="F22" s="374">
        <v>-1.790091182575607</v>
      </c>
      <c r="G22" s="361">
        <v>2</v>
      </c>
      <c r="H22" s="373">
        <v>1</v>
      </c>
      <c r="I22" s="238">
        <v>19</v>
      </c>
      <c r="J22" s="364">
        <v>-1.2297134257239271</v>
      </c>
      <c r="K22" s="182">
        <v>28.5</v>
      </c>
      <c r="L22" s="365">
        <v>120.91987436721121</v>
      </c>
      <c r="M22" s="364">
        <v>-1.1463778304374099</v>
      </c>
      <c r="N22" s="366">
        <v>23</v>
      </c>
      <c r="O22" s="365">
        <v>4.7438629627605886</v>
      </c>
      <c r="P22" s="364">
        <v>-1.626860278467499</v>
      </c>
      <c r="Q22" s="372">
        <v>13</v>
      </c>
      <c r="R22" s="371">
        <v>9.3571907645474113</v>
      </c>
      <c r="S22" s="364">
        <v>-1.9486619131227507</v>
      </c>
      <c r="T22" s="366">
        <v>7</v>
      </c>
      <c r="U22" s="365">
        <v>1.4689779023674452</v>
      </c>
      <c r="V22" s="364">
        <v>-1.6100822980423275</v>
      </c>
      <c r="W22" s="369">
        <v>3</v>
      </c>
      <c r="X22" s="365">
        <v>2.0056309081281154</v>
      </c>
      <c r="Y22" s="364">
        <v>-1.4314028725592691</v>
      </c>
      <c r="Z22" s="363">
        <v>3</v>
      </c>
      <c r="AA22" s="370">
        <v>46.828808000251556</v>
      </c>
      <c r="AB22" s="364">
        <v>-1.5213497534477987</v>
      </c>
      <c r="AC22" s="366">
        <v>14</v>
      </c>
      <c r="AD22" s="365">
        <v>88.693656624537439</v>
      </c>
      <c r="AE22" s="364">
        <v>-1.9889470086616141</v>
      </c>
      <c r="AF22" s="369">
        <v>8</v>
      </c>
      <c r="AG22" s="365">
        <v>1.941482104068198</v>
      </c>
      <c r="AH22" s="364">
        <v>-1.1073027047060415</v>
      </c>
      <c r="AI22" s="366">
        <v>8</v>
      </c>
      <c r="AJ22" s="365">
        <v>58.654721491491337</v>
      </c>
      <c r="AK22" s="364">
        <v>-1.8484685099445612</v>
      </c>
      <c r="AL22" s="366">
        <v>12</v>
      </c>
      <c r="AM22" s="367">
        <v>9.5425326540589719</v>
      </c>
      <c r="AN22" s="364">
        <v>-1.7497258783279663</v>
      </c>
      <c r="AO22" s="363">
        <v>17</v>
      </c>
      <c r="AP22" s="368">
        <v>2177.0865942268615</v>
      </c>
      <c r="AQ22" s="364">
        <v>-1.0220884208033922</v>
      </c>
      <c r="AR22" s="366">
        <v>15</v>
      </c>
      <c r="AS22" s="367">
        <v>0.2279584878391436</v>
      </c>
      <c r="AT22" s="364">
        <v>-1.1573288100999146</v>
      </c>
      <c r="AU22" s="366">
        <v>21</v>
      </c>
      <c r="AV22" s="367">
        <v>0.95673123467428389</v>
      </c>
      <c r="AW22" s="364">
        <v>-1.62730864747697</v>
      </c>
      <c r="AX22" s="366">
        <v>18</v>
      </c>
      <c r="AY22" s="367">
        <v>0.33514948070462347</v>
      </c>
      <c r="AZ22" s="364">
        <v>-1.8291958100541557</v>
      </c>
      <c r="BA22" s="366">
        <v>2</v>
      </c>
      <c r="BB22" s="365">
        <v>19.786711835772685</v>
      </c>
      <c r="BC22" s="364">
        <v>-1.9888681899764418</v>
      </c>
      <c r="BD22" s="363">
        <v>12</v>
      </c>
      <c r="BE22" s="362" t="s">
        <v>1011</v>
      </c>
    </row>
    <row r="23" spans="1:57" s="182" customFormat="1" ht="12.75" x14ac:dyDescent="0.2">
      <c r="A23" s="361"/>
      <c r="B23" s="375">
        <v>45</v>
      </c>
      <c r="C23" s="236"/>
      <c r="D23" s="237" t="s">
        <v>1010</v>
      </c>
      <c r="E23" s="235">
        <v>1746.9259999999997</v>
      </c>
      <c r="F23" s="374">
        <v>0.98044165874175082</v>
      </c>
      <c r="G23" s="361">
        <v>208</v>
      </c>
      <c r="H23" s="373">
        <v>7</v>
      </c>
      <c r="I23" s="214" t="s">
        <v>895</v>
      </c>
      <c r="J23" s="379" t="s">
        <v>895</v>
      </c>
      <c r="K23" s="378" t="s">
        <v>895</v>
      </c>
      <c r="L23" s="365" t="s">
        <v>895</v>
      </c>
      <c r="M23" s="364" t="s">
        <v>895</v>
      </c>
      <c r="N23" s="366" t="s">
        <v>895</v>
      </c>
      <c r="O23" s="365" t="s">
        <v>895</v>
      </c>
      <c r="P23" s="364" t="s">
        <v>895</v>
      </c>
      <c r="Q23" s="372" t="s">
        <v>895</v>
      </c>
      <c r="R23" s="371" t="s">
        <v>895</v>
      </c>
      <c r="S23" s="364" t="s">
        <v>895</v>
      </c>
      <c r="T23" s="366" t="s">
        <v>895</v>
      </c>
      <c r="U23" s="365" t="s">
        <v>895</v>
      </c>
      <c r="V23" s="364" t="s">
        <v>895</v>
      </c>
      <c r="W23" s="369" t="s">
        <v>895</v>
      </c>
      <c r="X23" s="365" t="s">
        <v>895</v>
      </c>
      <c r="Y23" s="364" t="s">
        <v>895</v>
      </c>
      <c r="Z23" s="363" t="s">
        <v>895</v>
      </c>
      <c r="AA23" s="370" t="s">
        <v>895</v>
      </c>
      <c r="AB23" s="364" t="s">
        <v>895</v>
      </c>
      <c r="AC23" s="366" t="s">
        <v>895</v>
      </c>
      <c r="AD23" s="365" t="s">
        <v>895</v>
      </c>
      <c r="AE23" s="364" t="s">
        <v>895</v>
      </c>
      <c r="AF23" s="369" t="s">
        <v>895</v>
      </c>
      <c r="AG23" s="365" t="s">
        <v>895</v>
      </c>
      <c r="AH23" s="364" t="s">
        <v>895</v>
      </c>
      <c r="AI23" s="366" t="s">
        <v>895</v>
      </c>
      <c r="AJ23" s="365" t="s">
        <v>895</v>
      </c>
      <c r="AK23" s="364" t="s">
        <v>895</v>
      </c>
      <c r="AL23" s="366" t="s">
        <v>895</v>
      </c>
      <c r="AM23" s="367" t="s">
        <v>895</v>
      </c>
      <c r="AN23" s="364" t="s">
        <v>895</v>
      </c>
      <c r="AO23" s="363" t="s">
        <v>895</v>
      </c>
      <c r="AP23" s="368" t="s">
        <v>895</v>
      </c>
      <c r="AQ23" s="364" t="s">
        <v>895</v>
      </c>
      <c r="AR23" s="366" t="s">
        <v>895</v>
      </c>
      <c r="AS23" s="367" t="s">
        <v>895</v>
      </c>
      <c r="AT23" s="364" t="s">
        <v>895</v>
      </c>
      <c r="AU23" s="366" t="s">
        <v>895</v>
      </c>
      <c r="AV23" s="367" t="s">
        <v>895</v>
      </c>
      <c r="AW23" s="364" t="s">
        <v>895</v>
      </c>
      <c r="AX23" s="366" t="s">
        <v>895</v>
      </c>
      <c r="AY23" s="367" t="s">
        <v>895</v>
      </c>
      <c r="AZ23" s="364" t="s">
        <v>895</v>
      </c>
      <c r="BA23" s="366" t="s">
        <v>895</v>
      </c>
      <c r="BB23" s="365" t="s">
        <v>895</v>
      </c>
      <c r="BC23" s="364" t="s">
        <v>895</v>
      </c>
      <c r="BD23" s="363" t="s">
        <v>895</v>
      </c>
      <c r="BE23" s="362" t="s">
        <v>1009</v>
      </c>
    </row>
    <row r="24" spans="1:57" s="182" customFormat="1" ht="12.75" x14ac:dyDescent="0.2">
      <c r="A24" s="361"/>
      <c r="B24" s="375">
        <v>99</v>
      </c>
      <c r="C24" s="236">
        <v>41</v>
      </c>
      <c r="D24" s="237" t="s">
        <v>480</v>
      </c>
      <c r="E24" s="235">
        <v>2906.4649999999992</v>
      </c>
      <c r="F24" s="374">
        <v>0.32242440673173761</v>
      </c>
      <c r="G24" s="361">
        <v>155</v>
      </c>
      <c r="H24" s="373">
        <v>5</v>
      </c>
      <c r="I24" s="238">
        <v>30</v>
      </c>
      <c r="J24" s="364">
        <v>0.53101261565351365</v>
      </c>
      <c r="K24" s="182">
        <v>165</v>
      </c>
      <c r="L24" s="365">
        <v>89.735242219716895</v>
      </c>
      <c r="M24" s="364">
        <v>-1.4436838563416673E-2</v>
      </c>
      <c r="N24" s="366">
        <v>98</v>
      </c>
      <c r="O24" s="365">
        <v>3.2370377712785015</v>
      </c>
      <c r="P24" s="364">
        <v>0.53210918469306434</v>
      </c>
      <c r="Q24" s="372">
        <v>175</v>
      </c>
      <c r="R24" s="371">
        <v>13.461835555226481</v>
      </c>
      <c r="S24" s="364">
        <v>0.1753463695114906</v>
      </c>
      <c r="T24" s="366">
        <v>126</v>
      </c>
      <c r="U24" s="365">
        <v>25.891493800330096</v>
      </c>
      <c r="V24" s="364">
        <v>-0.14140154948488071</v>
      </c>
      <c r="W24" s="369">
        <v>132</v>
      </c>
      <c r="X24" s="365">
        <v>14.095785606738797</v>
      </c>
      <c r="Y24" s="364">
        <v>-0.31174692759273487</v>
      </c>
      <c r="Z24" s="363">
        <v>121</v>
      </c>
      <c r="AA24" s="370">
        <v>72.250730728900422</v>
      </c>
      <c r="AB24" s="364">
        <v>0.79538852573914653</v>
      </c>
      <c r="AC24" s="366">
        <v>190</v>
      </c>
      <c r="AD24" s="365">
        <v>19.158781288682857</v>
      </c>
      <c r="AE24" s="364">
        <v>0.50361930146144607</v>
      </c>
      <c r="AF24" s="369">
        <v>119</v>
      </c>
      <c r="AG24" s="365">
        <v>10.317847927315137</v>
      </c>
      <c r="AH24" s="364">
        <v>-0.22143999106480461</v>
      </c>
      <c r="AI24" s="366">
        <v>126</v>
      </c>
      <c r="AJ24" s="365">
        <v>37.700488058870178</v>
      </c>
      <c r="AK24" s="364">
        <v>0.51690228677979477</v>
      </c>
      <c r="AL24" s="366">
        <v>169</v>
      </c>
      <c r="AM24" s="367">
        <v>1.606900478760281</v>
      </c>
      <c r="AN24" s="364">
        <v>0.65742242581092181</v>
      </c>
      <c r="AO24" s="363">
        <v>161</v>
      </c>
      <c r="AP24" s="368">
        <v>4350.6641238889342</v>
      </c>
      <c r="AQ24" s="364">
        <v>-0.18170130455303754</v>
      </c>
      <c r="AR24" s="366">
        <v>131</v>
      </c>
      <c r="AS24" s="367">
        <v>0.45647402887167082</v>
      </c>
      <c r="AT24" s="364">
        <v>0.18911099503764406</v>
      </c>
      <c r="AU24" s="366">
        <v>158</v>
      </c>
      <c r="AV24" s="367">
        <v>1.6893884379668085</v>
      </c>
      <c r="AW24" s="364">
        <v>0.94927176440328287</v>
      </c>
      <c r="AX24" s="366">
        <v>220</v>
      </c>
      <c r="AY24" s="367">
        <v>0.84250233540053587</v>
      </c>
      <c r="AZ24" s="364">
        <v>1.0921733846008037</v>
      </c>
      <c r="BA24" s="366">
        <v>217</v>
      </c>
      <c r="BB24" s="365">
        <v>58.125714183886842</v>
      </c>
      <c r="BC24" s="364">
        <v>-0.21819667429578782</v>
      </c>
      <c r="BD24" s="363">
        <v>93</v>
      </c>
      <c r="BE24" s="362" t="s">
        <v>479</v>
      </c>
    </row>
    <row r="25" spans="1:57" s="182" customFormat="1" ht="12.75" x14ac:dyDescent="0.2">
      <c r="A25" s="361"/>
      <c r="B25" s="375">
        <v>99</v>
      </c>
      <c r="C25" s="236">
        <v>1309</v>
      </c>
      <c r="D25" s="237" t="s">
        <v>686</v>
      </c>
      <c r="E25" s="235">
        <v>33594.477999999996</v>
      </c>
      <c r="F25" s="374">
        <v>-1.2123259828742194</v>
      </c>
      <c r="G25" s="361">
        <v>35</v>
      </c>
      <c r="H25" s="373">
        <v>2</v>
      </c>
      <c r="I25" s="238">
        <v>10</v>
      </c>
      <c r="J25" s="364">
        <v>-2.6703074595781966</v>
      </c>
      <c r="K25" s="182">
        <v>1.5</v>
      </c>
      <c r="L25" s="365">
        <v>155.39603687916778</v>
      </c>
      <c r="M25" s="364">
        <v>-2.3977949196375068</v>
      </c>
      <c r="N25" s="366">
        <v>12</v>
      </c>
      <c r="O25" s="365">
        <v>5.0996326901932933</v>
      </c>
      <c r="P25" s="364">
        <v>-2.1366048605106762</v>
      </c>
      <c r="Q25" s="372">
        <v>6</v>
      </c>
      <c r="R25" s="371">
        <v>13.46953729580075</v>
      </c>
      <c r="S25" s="364">
        <v>0.17933174744421596</v>
      </c>
      <c r="T25" s="366">
        <v>127</v>
      </c>
      <c r="U25" s="365">
        <v>13.801083734613261</v>
      </c>
      <c r="V25" s="364">
        <v>-0.86847457422451413</v>
      </c>
      <c r="W25" s="369">
        <v>62</v>
      </c>
      <c r="X25" s="365">
        <v>10.594231239965717</v>
      </c>
      <c r="Y25" s="364">
        <v>-0.63602203085766895</v>
      </c>
      <c r="Z25" s="363">
        <v>84</v>
      </c>
      <c r="AA25" s="370">
        <v>62.259417899280031</v>
      </c>
      <c r="AB25" s="364">
        <v>-0.11513492831996472</v>
      </c>
      <c r="AC25" s="366">
        <v>112</v>
      </c>
      <c r="AD25" s="365">
        <v>25.946428503735806</v>
      </c>
      <c r="AE25" s="364">
        <v>0.26030742822482644</v>
      </c>
      <c r="AF25" s="369">
        <v>98</v>
      </c>
      <c r="AG25" s="365">
        <v>5.4161517316670924</v>
      </c>
      <c r="AH25" s="364">
        <v>-0.73983066130877939</v>
      </c>
      <c r="AI25" s="366">
        <v>78</v>
      </c>
      <c r="AJ25" s="365">
        <v>51.389093976025407</v>
      </c>
      <c r="AK25" s="364">
        <v>-1.0283047373006355</v>
      </c>
      <c r="AL25" s="366">
        <v>38</v>
      </c>
      <c r="AM25" s="367">
        <v>2.3088645699450967</v>
      </c>
      <c r="AN25" s="364">
        <v>0.44449273926098731</v>
      </c>
      <c r="AO25" s="363">
        <v>141</v>
      </c>
      <c r="AP25" s="368">
        <v>2346.9090862481908</v>
      </c>
      <c r="AQ25" s="364">
        <v>-0.95642863531304345</v>
      </c>
      <c r="AR25" s="366">
        <v>27</v>
      </c>
      <c r="AS25" s="367">
        <v>0.26432661563868121</v>
      </c>
      <c r="AT25" s="364">
        <v>-0.94304362544082332</v>
      </c>
      <c r="AU25" s="366">
        <v>32</v>
      </c>
      <c r="AV25" s="367">
        <v>0.90641196518210687</v>
      </c>
      <c r="AW25" s="364">
        <v>-1.8042695011081347</v>
      </c>
      <c r="AX25" s="366">
        <v>12</v>
      </c>
      <c r="AY25" s="367">
        <v>0.52814322913302369</v>
      </c>
      <c r="AZ25" s="364">
        <v>-0.71792584044367458</v>
      </c>
      <c r="BA25" s="366">
        <v>69</v>
      </c>
      <c r="BB25" s="365">
        <v>29.479446847855815</v>
      </c>
      <c r="BC25" s="364">
        <v>-1.5412130935005059</v>
      </c>
      <c r="BD25" s="363">
        <v>21</v>
      </c>
      <c r="BE25" s="362" t="s">
        <v>685</v>
      </c>
    </row>
    <row r="26" spans="1:57" s="182" customFormat="1" ht="12.75" x14ac:dyDescent="0.2">
      <c r="A26" s="361"/>
      <c r="B26" s="375">
        <v>99</v>
      </c>
      <c r="C26" s="236">
        <v>3750</v>
      </c>
      <c r="D26" s="237" t="s">
        <v>265</v>
      </c>
      <c r="E26" s="235">
        <v>6339.46</v>
      </c>
      <c r="F26" s="374">
        <v>1.3267687688541168</v>
      </c>
      <c r="G26" s="361">
        <v>229</v>
      </c>
      <c r="H26" s="373">
        <v>8</v>
      </c>
      <c r="I26" s="238">
        <v>31</v>
      </c>
      <c r="J26" s="364">
        <v>0.69107861941509918</v>
      </c>
      <c r="K26" s="182">
        <v>182.5</v>
      </c>
      <c r="L26" s="365">
        <v>63.053003170030699</v>
      </c>
      <c r="M26" s="364">
        <v>0.954076113344133</v>
      </c>
      <c r="N26" s="366">
        <v>235</v>
      </c>
      <c r="O26" s="365">
        <v>3.8653759032427417</v>
      </c>
      <c r="P26" s="364">
        <v>-0.36816965794816825</v>
      </c>
      <c r="Q26" s="372">
        <v>89</v>
      </c>
      <c r="R26" s="371">
        <v>14.685548288120485</v>
      </c>
      <c r="S26" s="364">
        <v>0.8085743618907878</v>
      </c>
      <c r="T26" s="366">
        <v>196</v>
      </c>
      <c r="U26" s="365">
        <v>37.49892083555217</v>
      </c>
      <c r="V26" s="364">
        <v>0.55662664294790742</v>
      </c>
      <c r="W26" s="369">
        <v>180</v>
      </c>
      <c r="X26" s="365">
        <v>28.921671760755668</v>
      </c>
      <c r="Y26" s="364">
        <v>1.0612621021138544</v>
      </c>
      <c r="Z26" s="363">
        <v>216</v>
      </c>
      <c r="AA26" s="370">
        <v>80.689918425754897</v>
      </c>
      <c r="AB26" s="364">
        <v>1.5644644682331861</v>
      </c>
      <c r="AC26" s="366">
        <v>249</v>
      </c>
      <c r="AD26" s="365">
        <v>12.507433592632578</v>
      </c>
      <c r="AE26" s="364">
        <v>0.74204534456590376</v>
      </c>
      <c r="AF26" s="369">
        <v>176</v>
      </c>
      <c r="AG26" s="365">
        <v>23.463983080119085</v>
      </c>
      <c r="AH26" s="364">
        <v>1.1688611497995445</v>
      </c>
      <c r="AI26" s="366">
        <v>216</v>
      </c>
      <c r="AJ26" s="365">
        <v>26.294896458574318</v>
      </c>
      <c r="AK26" s="364">
        <v>1.8043964524553995</v>
      </c>
      <c r="AL26" s="366">
        <v>246</v>
      </c>
      <c r="AM26" s="367">
        <v>0.73514147892722703</v>
      </c>
      <c r="AN26" s="364">
        <v>0.92185670800936115</v>
      </c>
      <c r="AO26" s="363">
        <v>194</v>
      </c>
      <c r="AP26" s="368">
        <v>8473.3135798881085</v>
      </c>
      <c r="AQ26" s="364">
        <v>1.4122705875730677</v>
      </c>
      <c r="AR26" s="366">
        <v>234</v>
      </c>
      <c r="AS26" s="367">
        <v>0.76587133426901177</v>
      </c>
      <c r="AT26" s="364">
        <v>2.0121154423806114</v>
      </c>
      <c r="AU26" s="366">
        <v>247</v>
      </c>
      <c r="AV26" s="367">
        <v>1.7230572703011275</v>
      </c>
      <c r="AW26" s="364">
        <v>1.0676770069828068</v>
      </c>
      <c r="AX26" s="366">
        <v>230</v>
      </c>
      <c r="AY26" s="367">
        <v>0.89407202181624601</v>
      </c>
      <c r="AZ26" s="364">
        <v>1.3891148364492774</v>
      </c>
      <c r="BA26" s="366">
        <v>236</v>
      </c>
      <c r="BB26" s="365">
        <v>97.02590693162395</v>
      </c>
      <c r="BC26" s="364">
        <v>1.578393195922714</v>
      </c>
      <c r="BD26" s="363">
        <v>248</v>
      </c>
      <c r="BE26" s="362" t="s">
        <v>264</v>
      </c>
    </row>
    <row r="27" spans="1:57" s="182" customFormat="1" ht="12.75" x14ac:dyDescent="0.2">
      <c r="A27" s="361"/>
      <c r="B27" s="375">
        <v>99</v>
      </c>
      <c r="C27" s="236">
        <v>3560</v>
      </c>
      <c r="D27" s="237" t="s">
        <v>193</v>
      </c>
      <c r="E27" s="235">
        <v>3215.6579999999994</v>
      </c>
      <c r="F27" s="374">
        <v>1.5417632580782552</v>
      </c>
      <c r="G27" s="361">
        <v>241</v>
      </c>
      <c r="H27" s="373">
        <v>8</v>
      </c>
      <c r="I27" s="238">
        <v>25</v>
      </c>
      <c r="J27" s="364">
        <v>-0.26931740315441394</v>
      </c>
      <c r="K27" s="182">
        <v>98</v>
      </c>
      <c r="L27" s="365">
        <v>70.515407938930338</v>
      </c>
      <c r="M27" s="364">
        <v>0.68320545449134962</v>
      </c>
      <c r="N27" s="366">
        <v>193</v>
      </c>
      <c r="O27" s="365">
        <v>4.1672980051604309</v>
      </c>
      <c r="P27" s="364">
        <v>-0.80076170776146027</v>
      </c>
      <c r="Q27" s="372">
        <v>61</v>
      </c>
      <c r="R27" s="371">
        <v>15.953040741101301</v>
      </c>
      <c r="S27" s="364">
        <v>1.4644568086304131</v>
      </c>
      <c r="T27" s="366">
        <v>243</v>
      </c>
      <c r="U27" s="365">
        <v>71.51988378774081</v>
      </c>
      <c r="V27" s="364">
        <v>2.6025228783735859</v>
      </c>
      <c r="W27" s="369">
        <v>251</v>
      </c>
      <c r="X27" s="365">
        <v>55.454949964521511</v>
      </c>
      <c r="Y27" s="364">
        <v>3.5184798483608275</v>
      </c>
      <c r="Z27" s="363">
        <v>250</v>
      </c>
      <c r="AA27" s="370">
        <v>80.027322973758373</v>
      </c>
      <c r="AB27" s="364">
        <v>1.5040811422495222</v>
      </c>
      <c r="AC27" s="366">
        <v>248</v>
      </c>
      <c r="AD27" s="365">
        <v>12.180208384288024</v>
      </c>
      <c r="AE27" s="364">
        <v>0.7537751495911249</v>
      </c>
      <c r="AF27" s="369">
        <v>182</v>
      </c>
      <c r="AG27" s="365">
        <v>29.145163922378313</v>
      </c>
      <c r="AH27" s="364">
        <v>1.7696880935849961</v>
      </c>
      <c r="AI27" s="366">
        <v>237</v>
      </c>
      <c r="AJ27" s="365">
        <v>39.091207899661697</v>
      </c>
      <c r="AK27" s="364">
        <v>0.35991405295052631</v>
      </c>
      <c r="AL27" s="366">
        <v>156</v>
      </c>
      <c r="AM27" s="367">
        <v>0</v>
      </c>
      <c r="AN27" s="364">
        <v>1.1448502295349758</v>
      </c>
      <c r="AO27" s="363">
        <v>249</v>
      </c>
      <c r="AP27" s="368">
        <v>8724.4072725476872</v>
      </c>
      <c r="AQ27" s="364">
        <v>1.5093528868714243</v>
      </c>
      <c r="AR27" s="366">
        <v>237</v>
      </c>
      <c r="AS27" s="367">
        <v>0.67471188026556395</v>
      </c>
      <c r="AT27" s="364">
        <v>1.4749934727751506</v>
      </c>
      <c r="AU27" s="366">
        <v>227</v>
      </c>
      <c r="AV27" s="367">
        <v>1.6276714125202931</v>
      </c>
      <c r="AW27" s="364">
        <v>0.73222772507577227</v>
      </c>
      <c r="AX27" s="366">
        <v>193</v>
      </c>
      <c r="AY27" s="367">
        <v>0.83994107085696923</v>
      </c>
      <c r="AZ27" s="364">
        <v>1.0774254645532813</v>
      </c>
      <c r="BA27" s="366">
        <v>215</v>
      </c>
      <c r="BB27" s="365">
        <v>93.043785905621931</v>
      </c>
      <c r="BC27" s="364">
        <v>1.3944805262942195</v>
      </c>
      <c r="BD27" s="363">
        <v>238</v>
      </c>
      <c r="BE27" s="362" t="s">
        <v>192</v>
      </c>
    </row>
    <row r="28" spans="1:57" s="182" customFormat="1" ht="12.75" x14ac:dyDescent="0.2">
      <c r="A28" s="376"/>
      <c r="B28" s="375">
        <v>99</v>
      </c>
      <c r="C28" s="236">
        <v>529</v>
      </c>
      <c r="D28" s="239" t="s">
        <v>711</v>
      </c>
      <c r="E28" s="235">
        <v>11214.573</v>
      </c>
      <c r="F28" s="374">
        <v>-0.83384436792922212</v>
      </c>
      <c r="G28" s="361">
        <v>72</v>
      </c>
      <c r="H28" s="373">
        <v>3</v>
      </c>
      <c r="I28" s="238">
        <v>24</v>
      </c>
      <c r="J28" s="364">
        <v>-0.42938340691599941</v>
      </c>
      <c r="K28" s="182">
        <v>86.5</v>
      </c>
      <c r="L28" s="365">
        <v>91.806432148221489</v>
      </c>
      <c r="M28" s="364">
        <v>-8.9616971230759804E-2</v>
      </c>
      <c r="N28" s="366">
        <v>89</v>
      </c>
      <c r="O28" s="365">
        <v>3.8208552023017979</v>
      </c>
      <c r="P28" s="364">
        <v>-0.30438068338539187</v>
      </c>
      <c r="Q28" s="372">
        <v>95</v>
      </c>
      <c r="R28" s="371">
        <v>10.553912077504441</v>
      </c>
      <c r="S28" s="364">
        <v>-1.3294010244588297</v>
      </c>
      <c r="T28" s="366">
        <v>17</v>
      </c>
      <c r="U28" s="365">
        <v>15.952771474799206</v>
      </c>
      <c r="V28" s="364">
        <v>-0.7390799461640285</v>
      </c>
      <c r="W28" s="369">
        <v>74</v>
      </c>
      <c r="X28" s="365">
        <v>10.055877903180621</v>
      </c>
      <c r="Y28" s="364">
        <v>-0.68587834196783781</v>
      </c>
      <c r="Z28" s="363">
        <v>77</v>
      </c>
      <c r="AA28" s="370">
        <v>52.351605517836113</v>
      </c>
      <c r="AB28" s="364">
        <v>-1.0180488602086031</v>
      </c>
      <c r="AC28" s="366">
        <v>49</v>
      </c>
      <c r="AD28" s="365">
        <v>54.147720986222758</v>
      </c>
      <c r="AE28" s="364">
        <v>-0.75060387641553572</v>
      </c>
      <c r="AF28" s="369">
        <v>72</v>
      </c>
      <c r="AG28" s="365">
        <v>3.7578949101171086</v>
      </c>
      <c r="AH28" s="364">
        <v>-0.91520359974652965</v>
      </c>
      <c r="AI28" s="366">
        <v>44</v>
      </c>
      <c r="AJ28" s="365">
        <v>46.093389109113573</v>
      </c>
      <c r="AK28" s="364">
        <v>-0.43051118495986718</v>
      </c>
      <c r="AL28" s="366">
        <v>82</v>
      </c>
      <c r="AM28" s="367">
        <v>5.9152854058732354</v>
      </c>
      <c r="AN28" s="364">
        <v>-0.6494578884202683</v>
      </c>
      <c r="AO28" s="363">
        <v>66</v>
      </c>
      <c r="AP28" s="368">
        <v>2609.4344357455966</v>
      </c>
      <c r="AQ28" s="364">
        <v>-0.85492642598488489</v>
      </c>
      <c r="AR28" s="366">
        <v>48</v>
      </c>
      <c r="AS28" s="367">
        <v>0.32220687916404728</v>
      </c>
      <c r="AT28" s="364">
        <v>-0.60200646713520312</v>
      </c>
      <c r="AU28" s="366">
        <v>85</v>
      </c>
      <c r="AV28" s="367">
        <v>1.2043040714968885</v>
      </c>
      <c r="AW28" s="364">
        <v>-0.75665410534717503</v>
      </c>
      <c r="AX28" s="366">
        <v>66</v>
      </c>
      <c r="AY28" s="367">
        <v>0.54236280554127092</v>
      </c>
      <c r="AZ28" s="364">
        <v>-0.63604863783092158</v>
      </c>
      <c r="BA28" s="366">
        <v>79</v>
      </c>
      <c r="BB28" s="365">
        <v>44.42643253455168</v>
      </c>
      <c r="BC28" s="364">
        <v>-0.85089252750328859</v>
      </c>
      <c r="BD28" s="363">
        <v>53</v>
      </c>
      <c r="BE28" s="362" t="s">
        <v>710</v>
      </c>
    </row>
    <row r="29" spans="1:57" s="182" customFormat="1" ht="12.75" x14ac:dyDescent="0.2">
      <c r="A29" s="361"/>
      <c r="B29" s="375">
        <v>99</v>
      </c>
      <c r="C29" s="236">
        <v>3650</v>
      </c>
      <c r="D29" s="237" t="s">
        <v>318</v>
      </c>
      <c r="E29" s="235">
        <v>6628.4180000000015</v>
      </c>
      <c r="F29" s="374">
        <v>0.98501194221021815</v>
      </c>
      <c r="G29" s="361">
        <v>209</v>
      </c>
      <c r="H29" s="373">
        <v>7</v>
      </c>
      <c r="I29" s="238">
        <v>22</v>
      </c>
      <c r="J29" s="364">
        <v>-0.74951541443917047</v>
      </c>
      <c r="K29" s="182">
        <v>64.5</v>
      </c>
      <c r="L29" s="365">
        <v>94.708138333934528</v>
      </c>
      <c r="M29" s="364">
        <v>-0.19494321533868758</v>
      </c>
      <c r="N29" s="366">
        <v>81</v>
      </c>
      <c r="O29" s="365">
        <v>4.1437557513803291</v>
      </c>
      <c r="P29" s="364">
        <v>-0.76703051764562247</v>
      </c>
      <c r="Q29" s="372">
        <v>62</v>
      </c>
      <c r="R29" s="371">
        <v>15.961402111415026</v>
      </c>
      <c r="S29" s="364">
        <v>1.4687835215876106</v>
      </c>
      <c r="T29" s="366">
        <v>244</v>
      </c>
      <c r="U29" s="365">
        <v>65.61403859206257</v>
      </c>
      <c r="V29" s="364">
        <v>2.2473669567194743</v>
      </c>
      <c r="W29" s="369">
        <v>247</v>
      </c>
      <c r="X29" s="365">
        <v>34.922159564042559</v>
      </c>
      <c r="Y29" s="364">
        <v>1.6169606857243179</v>
      </c>
      <c r="Z29" s="363">
        <v>235</v>
      </c>
      <c r="AA29" s="370">
        <v>77.786777125024031</v>
      </c>
      <c r="AB29" s="364">
        <v>1.2998968093238854</v>
      </c>
      <c r="AC29" s="366">
        <v>234</v>
      </c>
      <c r="AD29" s="365">
        <v>11.805521377915442</v>
      </c>
      <c r="AE29" s="364">
        <v>0.76720628331235841</v>
      </c>
      <c r="AF29" s="369">
        <v>188</v>
      </c>
      <c r="AG29" s="365">
        <v>19.125209841025494</v>
      </c>
      <c r="AH29" s="364">
        <v>0.71000375071241328</v>
      </c>
      <c r="AI29" s="366">
        <v>194</v>
      </c>
      <c r="AJ29" s="365">
        <v>35.509467073458438</v>
      </c>
      <c r="AK29" s="364">
        <v>0.76423068801040295</v>
      </c>
      <c r="AL29" s="366">
        <v>191</v>
      </c>
      <c r="AM29" s="367">
        <v>0.38915771455572046</v>
      </c>
      <c r="AN29" s="364">
        <v>1.0268054018587096</v>
      </c>
      <c r="AO29" s="363">
        <v>219</v>
      </c>
      <c r="AP29" s="368">
        <v>6636.1369102789149</v>
      </c>
      <c r="AQ29" s="364">
        <v>0.70194874151711484</v>
      </c>
      <c r="AR29" s="366">
        <v>203</v>
      </c>
      <c r="AS29" s="367">
        <v>0.56273115964498155</v>
      </c>
      <c r="AT29" s="364">
        <v>0.81519020963481648</v>
      </c>
      <c r="AU29" s="366">
        <v>189</v>
      </c>
      <c r="AV29" s="367">
        <v>1.5807041798121364</v>
      </c>
      <c r="AW29" s="364">
        <v>0.56705518428558632</v>
      </c>
      <c r="AX29" s="366">
        <v>164</v>
      </c>
      <c r="AY29" s="367">
        <v>0.79671940712470035</v>
      </c>
      <c r="AZ29" s="364">
        <v>0.82855244491714464</v>
      </c>
      <c r="BA29" s="366">
        <v>200</v>
      </c>
      <c r="BB29" s="365">
        <v>92.753323297591407</v>
      </c>
      <c r="BC29" s="364">
        <v>1.3810656267164985</v>
      </c>
      <c r="BD29" s="363">
        <v>237</v>
      </c>
      <c r="BE29" s="362" t="s">
        <v>317</v>
      </c>
    </row>
    <row r="30" spans="1:57" s="182" customFormat="1" ht="12.75" x14ac:dyDescent="0.2">
      <c r="A30" s="361"/>
      <c r="B30" s="375">
        <v>0</v>
      </c>
      <c r="C30" s="236">
        <v>3570</v>
      </c>
      <c r="D30" s="237" t="s">
        <v>462</v>
      </c>
      <c r="E30" s="235">
        <v>16008.358999999999</v>
      </c>
      <c r="F30" s="374">
        <v>0.24428624924673073</v>
      </c>
      <c r="G30" s="361">
        <v>149</v>
      </c>
      <c r="H30" s="373">
        <v>5</v>
      </c>
      <c r="I30" s="238">
        <v>32</v>
      </c>
      <c r="J30" s="364">
        <v>0.85114462317668471</v>
      </c>
      <c r="K30" s="182">
        <v>199</v>
      </c>
      <c r="L30" s="365">
        <v>60.143115195918313</v>
      </c>
      <c r="M30" s="364">
        <v>1.0596993403259409</v>
      </c>
      <c r="N30" s="366">
        <v>245</v>
      </c>
      <c r="O30" s="365">
        <v>3.1842849672219722</v>
      </c>
      <c r="P30" s="364">
        <v>0.60769306376407817</v>
      </c>
      <c r="Q30" s="372">
        <v>178</v>
      </c>
      <c r="R30" s="371">
        <v>13.787910678119513</v>
      </c>
      <c r="S30" s="364">
        <v>0.34407869523149459</v>
      </c>
      <c r="T30" s="366">
        <v>148</v>
      </c>
      <c r="U30" s="365">
        <v>29.653671854027436</v>
      </c>
      <c r="V30" s="364">
        <v>8.4842073538885857E-2</v>
      </c>
      <c r="W30" s="369">
        <v>147</v>
      </c>
      <c r="X30" s="365">
        <v>12.110606422614167</v>
      </c>
      <c r="Y30" s="364">
        <v>-0.49559219101061125</v>
      </c>
      <c r="Z30" s="363">
        <v>99</v>
      </c>
      <c r="AA30" s="370">
        <v>76.707159793649382</v>
      </c>
      <c r="AB30" s="364">
        <v>1.2015096485584793</v>
      </c>
      <c r="AC30" s="366">
        <v>222</v>
      </c>
      <c r="AD30" s="365">
        <v>8.3721182858866214</v>
      </c>
      <c r="AE30" s="364">
        <v>0.89028099704310393</v>
      </c>
      <c r="AF30" s="369">
        <v>231</v>
      </c>
      <c r="AG30" s="365">
        <v>9.4031891802420891</v>
      </c>
      <c r="AH30" s="364">
        <v>-0.31817192670795702</v>
      </c>
      <c r="AI30" s="366">
        <v>122</v>
      </c>
      <c r="AJ30" s="365">
        <v>37.740432537595936</v>
      </c>
      <c r="AK30" s="364">
        <v>0.51239324550314302</v>
      </c>
      <c r="AL30" s="366">
        <v>168</v>
      </c>
      <c r="AM30" s="367">
        <v>6.7606992072079395</v>
      </c>
      <c r="AN30" s="364">
        <v>-0.90590077201471197</v>
      </c>
      <c r="AO30" s="363">
        <v>52</v>
      </c>
      <c r="AP30" s="368">
        <v>4893.2894199004713</v>
      </c>
      <c r="AQ30" s="364">
        <v>2.8098116676039897E-2</v>
      </c>
      <c r="AR30" s="366">
        <v>150</v>
      </c>
      <c r="AS30" s="367">
        <v>0.38025981535619158</v>
      </c>
      <c r="AT30" s="364">
        <v>-0.25995190165123977</v>
      </c>
      <c r="AU30" s="366">
        <v>127</v>
      </c>
      <c r="AV30" s="367">
        <v>1.5145926424226741</v>
      </c>
      <c r="AW30" s="364">
        <v>0.33455669594551329</v>
      </c>
      <c r="AX30" s="366">
        <v>138</v>
      </c>
      <c r="AY30" s="367">
        <v>0.68634110493089062</v>
      </c>
      <c r="AZ30" s="364">
        <v>0.19298733711740806</v>
      </c>
      <c r="BA30" s="366">
        <v>138</v>
      </c>
      <c r="BB30" s="365">
        <v>82.898000338551356</v>
      </c>
      <c r="BC30" s="364">
        <v>0.92590147082749774</v>
      </c>
      <c r="BD30" s="363">
        <v>210</v>
      </c>
      <c r="BE30" s="362" t="s">
        <v>461</v>
      </c>
    </row>
    <row r="31" spans="1:57" s="182" customFormat="1" ht="12.75" x14ac:dyDescent="0.2">
      <c r="A31" s="361"/>
      <c r="B31" s="375">
        <v>0</v>
      </c>
      <c r="C31" s="236">
        <v>70</v>
      </c>
      <c r="D31" s="237" t="s">
        <v>308</v>
      </c>
      <c r="E31" s="235">
        <v>199648.82099999994</v>
      </c>
      <c r="F31" s="374">
        <v>-0.10380112684377377</v>
      </c>
      <c r="G31" s="361">
        <v>112</v>
      </c>
      <c r="H31" s="373">
        <v>5</v>
      </c>
      <c r="I31" s="238">
        <v>30</v>
      </c>
      <c r="J31" s="364">
        <v>0.53101261565351365</v>
      </c>
      <c r="K31" s="182">
        <v>165</v>
      </c>
      <c r="L31" s="365">
        <v>83.50527982229562</v>
      </c>
      <c r="M31" s="364">
        <v>0.21169857910388273</v>
      </c>
      <c r="N31" s="366">
        <v>120</v>
      </c>
      <c r="O31" s="365">
        <v>3.3711051474926679</v>
      </c>
      <c r="P31" s="364">
        <v>0.34001830853260623</v>
      </c>
      <c r="Q31" s="372">
        <v>152</v>
      </c>
      <c r="R31" s="371">
        <v>13.139194746924193</v>
      </c>
      <c r="S31" s="364">
        <v>8.3911799403876119E-3</v>
      </c>
      <c r="T31" s="366">
        <v>112</v>
      </c>
      <c r="U31" s="365">
        <v>23.395093688899994</v>
      </c>
      <c r="V31" s="364">
        <v>-0.29152591831208707</v>
      </c>
      <c r="W31" s="369">
        <v>118</v>
      </c>
      <c r="X31" s="365">
        <v>11.96960084019493</v>
      </c>
      <c r="Y31" s="364">
        <v>-0.50865056309639678</v>
      </c>
      <c r="Z31" s="363">
        <v>98</v>
      </c>
      <c r="AA31" s="370">
        <v>64.827079264810948</v>
      </c>
      <c r="AB31" s="364">
        <v>0.11885993654567388</v>
      </c>
      <c r="AC31" s="366">
        <v>127</v>
      </c>
      <c r="AD31" s="365">
        <v>19.030377483889012</v>
      </c>
      <c r="AE31" s="364">
        <v>0.50822209964544918</v>
      </c>
      <c r="AF31" s="369">
        <v>120</v>
      </c>
      <c r="AG31" s="365">
        <v>10.960789837456172</v>
      </c>
      <c r="AH31" s="364">
        <v>-0.15344412301776661</v>
      </c>
      <c r="AI31" s="366">
        <v>136</v>
      </c>
      <c r="AJ31" s="365">
        <v>41.979222555143622</v>
      </c>
      <c r="AK31" s="364">
        <v>3.3907112703589239E-2</v>
      </c>
      <c r="AL31" s="366">
        <v>128</v>
      </c>
      <c r="AM31" s="367">
        <v>8.4030859365806023</v>
      </c>
      <c r="AN31" s="364">
        <v>-1.4040927676890598</v>
      </c>
      <c r="AO31" s="363">
        <v>26</v>
      </c>
      <c r="AP31" s="368">
        <v>4573.8120274207067</v>
      </c>
      <c r="AQ31" s="364">
        <v>-9.5423902165861538E-2</v>
      </c>
      <c r="AR31" s="366">
        <v>141</v>
      </c>
      <c r="AS31" s="367">
        <v>0.29825448529408688</v>
      </c>
      <c r="AT31" s="364">
        <v>-0.74313672194906255</v>
      </c>
      <c r="AU31" s="366">
        <v>63</v>
      </c>
      <c r="AV31" s="367">
        <v>1.4312655599652997</v>
      </c>
      <c r="AW31" s="364">
        <v>4.1515246992366639E-2</v>
      </c>
      <c r="AX31" s="366">
        <v>105</v>
      </c>
      <c r="AY31" s="367">
        <v>0.65849093507340528</v>
      </c>
      <c r="AZ31" s="364">
        <v>3.2624332288490362E-2</v>
      </c>
      <c r="BA31" s="366">
        <v>128</v>
      </c>
      <c r="BB31" s="365">
        <v>63.748564084774863</v>
      </c>
      <c r="BC31" s="364">
        <v>4.1492403318928457E-2</v>
      </c>
      <c r="BD31" s="363">
        <v>115</v>
      </c>
      <c r="BE31" s="362" t="s">
        <v>307</v>
      </c>
    </row>
    <row r="32" spans="1:57" s="182" customFormat="1" ht="12.75" x14ac:dyDescent="0.2">
      <c r="A32" s="361"/>
      <c r="B32" s="375">
        <v>38</v>
      </c>
      <c r="C32" s="236"/>
      <c r="D32" s="237" t="s">
        <v>881</v>
      </c>
      <c r="E32" s="235">
        <v>9385.59</v>
      </c>
      <c r="F32" s="374">
        <v>0.44462126310900485</v>
      </c>
      <c r="G32" s="361">
        <v>163</v>
      </c>
      <c r="H32" s="373">
        <v>6</v>
      </c>
      <c r="I32" s="238">
        <v>30</v>
      </c>
      <c r="J32" s="364">
        <v>0.53101261565351365</v>
      </c>
      <c r="K32" s="182">
        <v>165</v>
      </c>
      <c r="L32" s="365">
        <v>74.063643756682296</v>
      </c>
      <c r="M32" s="364">
        <v>0.55441145262682223</v>
      </c>
      <c r="N32" s="366">
        <v>170</v>
      </c>
      <c r="O32" s="365">
        <v>2.5184977870276399</v>
      </c>
      <c r="P32" s="364">
        <v>1.5616286623516802</v>
      </c>
      <c r="Q32" s="372">
        <v>239</v>
      </c>
      <c r="R32" s="371">
        <v>14.514050329581675</v>
      </c>
      <c r="S32" s="364">
        <v>0.71983024322344946</v>
      </c>
      <c r="T32" s="366">
        <v>184</v>
      </c>
      <c r="U32" s="365">
        <v>35.681453691300312</v>
      </c>
      <c r="V32" s="364">
        <v>0.44733081867449348</v>
      </c>
      <c r="W32" s="369">
        <v>173</v>
      </c>
      <c r="X32" s="365">
        <v>15.289350805738321</v>
      </c>
      <c r="Y32" s="364">
        <v>-0.20121216570763267</v>
      </c>
      <c r="Z32" s="363">
        <v>132</v>
      </c>
      <c r="AA32" s="370">
        <v>57.413681425666475</v>
      </c>
      <c r="AB32" s="364">
        <v>-0.55673422429381192</v>
      </c>
      <c r="AC32" s="366">
        <v>88</v>
      </c>
      <c r="AD32" s="365">
        <v>6.6888148986678919</v>
      </c>
      <c r="AE32" s="364">
        <v>0.95062115430134198</v>
      </c>
      <c r="AF32" s="369">
        <v>243</v>
      </c>
      <c r="AG32" s="365">
        <v>14.259007889931301</v>
      </c>
      <c r="AH32" s="364">
        <v>0.19536685966846531</v>
      </c>
      <c r="AI32" s="366">
        <v>169</v>
      </c>
      <c r="AJ32" s="365">
        <v>39.28587783352706</v>
      </c>
      <c r="AK32" s="364">
        <v>0.33793918195149725</v>
      </c>
      <c r="AL32" s="366">
        <v>154</v>
      </c>
      <c r="AM32" s="367">
        <v>0.61144797503406856</v>
      </c>
      <c r="AN32" s="364">
        <v>0.95937717286359392</v>
      </c>
      <c r="AO32" s="363">
        <v>201</v>
      </c>
      <c r="AP32" s="368">
        <v>3743.3956894269268</v>
      </c>
      <c r="AQ32" s="364">
        <v>-0.41649420310988672</v>
      </c>
      <c r="AR32" s="366">
        <v>101</v>
      </c>
      <c r="AS32" s="367">
        <v>0.37222095358616675</v>
      </c>
      <c r="AT32" s="364">
        <v>-0.30731779819487709</v>
      </c>
      <c r="AU32" s="366">
        <v>123</v>
      </c>
      <c r="AV32" s="367">
        <v>1.5789002075398528</v>
      </c>
      <c r="AW32" s="364">
        <v>0.56071104462593002</v>
      </c>
      <c r="AX32" s="366">
        <v>162</v>
      </c>
      <c r="AY32" s="367">
        <v>0.85197421617514635</v>
      </c>
      <c r="AZ32" s="364">
        <v>1.1467130613844823</v>
      </c>
      <c r="BA32" s="366">
        <v>223</v>
      </c>
      <c r="BB32" s="365">
        <v>70.064738900388647</v>
      </c>
      <c r="BC32" s="364">
        <v>0.33320241529363898</v>
      </c>
      <c r="BD32" s="363">
        <v>137</v>
      </c>
      <c r="BE32" s="362" t="s">
        <v>1008</v>
      </c>
    </row>
    <row r="33" spans="1:57" s="380" customFormat="1" ht="12.75" x14ac:dyDescent="0.2">
      <c r="A33" s="383"/>
      <c r="B33" s="375">
        <v>0</v>
      </c>
      <c r="C33" s="236">
        <v>7100</v>
      </c>
      <c r="D33" s="250" t="s">
        <v>335</v>
      </c>
      <c r="E33" s="235">
        <v>107635.98100000003</v>
      </c>
      <c r="F33" s="374">
        <v>1.5367242767354936E-2</v>
      </c>
      <c r="G33" s="382">
        <v>121</v>
      </c>
      <c r="H33" s="381">
        <v>5</v>
      </c>
      <c r="I33" s="238">
        <v>35</v>
      </c>
      <c r="J33" s="364">
        <v>1.3313426344614412</v>
      </c>
      <c r="K33" s="182">
        <v>238</v>
      </c>
      <c r="L33" s="365">
        <v>74.504822456438077</v>
      </c>
      <c r="M33" s="364">
        <v>0.53839753100564436</v>
      </c>
      <c r="N33" s="369">
        <v>167</v>
      </c>
      <c r="O33" s="365">
        <v>2.9204572482437356</v>
      </c>
      <c r="P33" s="364">
        <v>0.98570372620135438</v>
      </c>
      <c r="Q33" s="372">
        <v>213</v>
      </c>
      <c r="R33" s="371">
        <v>13.020504598668717</v>
      </c>
      <c r="S33" s="364">
        <v>-5.3026767486924524E-2</v>
      </c>
      <c r="T33" s="369">
        <v>105</v>
      </c>
      <c r="U33" s="365">
        <v>25.794222557383044</v>
      </c>
      <c r="V33" s="364">
        <v>-0.1472510861379209</v>
      </c>
      <c r="W33" s="369">
        <v>130</v>
      </c>
      <c r="X33" s="365">
        <v>12.205245161407436</v>
      </c>
      <c r="Y33" s="364">
        <v>-0.48682780137660631</v>
      </c>
      <c r="Z33" s="372">
        <v>103</v>
      </c>
      <c r="AA33" s="370">
        <v>62.894906899960347</v>
      </c>
      <c r="AB33" s="364">
        <v>-5.7221854254201669E-2</v>
      </c>
      <c r="AC33" s="369">
        <v>114</v>
      </c>
      <c r="AD33" s="365">
        <v>19.951483029175009</v>
      </c>
      <c r="AE33" s="364">
        <v>0.47520389634590926</v>
      </c>
      <c r="AF33" s="369">
        <v>116</v>
      </c>
      <c r="AG33" s="365">
        <v>9.0238797038367995</v>
      </c>
      <c r="AH33" s="364">
        <v>-0.35828671266270606</v>
      </c>
      <c r="AI33" s="369">
        <v>118</v>
      </c>
      <c r="AJ33" s="365">
        <v>45.939729170448942</v>
      </c>
      <c r="AK33" s="364">
        <v>-0.41316563363189812</v>
      </c>
      <c r="AL33" s="369">
        <v>84</v>
      </c>
      <c r="AM33" s="367">
        <v>10.645879652455605</v>
      </c>
      <c r="AN33" s="364">
        <v>-2.0844087110749645</v>
      </c>
      <c r="AO33" s="372">
        <v>9</v>
      </c>
      <c r="AP33" s="368">
        <v>4193.8832794390064</v>
      </c>
      <c r="AQ33" s="364">
        <v>-0.2423186968256999</v>
      </c>
      <c r="AR33" s="369">
        <v>122</v>
      </c>
      <c r="AS33" s="367">
        <v>0.30068844439269715</v>
      </c>
      <c r="AT33" s="364">
        <v>-0.72879555548118058</v>
      </c>
      <c r="AU33" s="369">
        <v>64</v>
      </c>
      <c r="AV33" s="367">
        <v>1.6300615130624274</v>
      </c>
      <c r="AW33" s="364">
        <v>0.74063313788221519</v>
      </c>
      <c r="AX33" s="369">
        <v>194</v>
      </c>
      <c r="AY33" s="367">
        <v>0.71349663998664414</v>
      </c>
      <c r="AZ33" s="364">
        <v>0.3493505916886262</v>
      </c>
      <c r="BA33" s="369">
        <v>154</v>
      </c>
      <c r="BB33" s="365">
        <v>61.974240409925407</v>
      </c>
      <c r="BC33" s="364">
        <v>-4.0454027162674593E-2</v>
      </c>
      <c r="BD33" s="372">
        <v>111</v>
      </c>
      <c r="BE33" s="362" t="s">
        <v>334</v>
      </c>
    </row>
    <row r="34" spans="1:57" s="182" customFormat="1" ht="12.75" x14ac:dyDescent="0.2">
      <c r="A34" s="377"/>
      <c r="B34" s="375">
        <v>0</v>
      </c>
      <c r="C34" s="236">
        <v>6000</v>
      </c>
      <c r="D34" s="240" t="s">
        <v>1007</v>
      </c>
      <c r="E34" s="235">
        <v>24688.401000000005</v>
      </c>
      <c r="F34" s="374">
        <v>-0.87179511686179179</v>
      </c>
      <c r="G34" s="361">
        <v>65</v>
      </c>
      <c r="H34" s="373">
        <v>3</v>
      </c>
      <c r="I34" s="238">
        <v>22</v>
      </c>
      <c r="J34" s="364">
        <v>-0.74951541443917047</v>
      </c>
      <c r="K34" s="182">
        <v>64.5</v>
      </c>
      <c r="L34" s="365">
        <v>100.3521280778543</v>
      </c>
      <c r="M34" s="364">
        <v>-0.39980897481414529</v>
      </c>
      <c r="N34" s="366">
        <v>64</v>
      </c>
      <c r="O34" s="365">
        <v>3.8567196014496217</v>
      </c>
      <c r="P34" s="364">
        <v>-0.35576696429737631</v>
      </c>
      <c r="Q34" s="372">
        <v>91</v>
      </c>
      <c r="R34" s="371">
        <v>11.160453541628014</v>
      </c>
      <c r="S34" s="364">
        <v>-1.015537301954736</v>
      </c>
      <c r="T34" s="366">
        <v>39</v>
      </c>
      <c r="U34" s="365">
        <v>8.6431007131200275</v>
      </c>
      <c r="V34" s="364">
        <v>-1.1786568010148848</v>
      </c>
      <c r="W34" s="369">
        <v>20</v>
      </c>
      <c r="X34" s="365">
        <v>7.3369339822116064</v>
      </c>
      <c r="Y34" s="364">
        <v>-0.93767675158565722</v>
      </c>
      <c r="Z34" s="363">
        <v>35</v>
      </c>
      <c r="AA34" s="370">
        <v>55.566625115418638</v>
      </c>
      <c r="AB34" s="364">
        <v>-0.72505926026532952</v>
      </c>
      <c r="AC34" s="366">
        <v>69</v>
      </c>
      <c r="AD34" s="365">
        <v>81.920138180587642</v>
      </c>
      <c r="AE34" s="364">
        <v>-1.746141599248868</v>
      </c>
      <c r="AF34" s="369">
        <v>22</v>
      </c>
      <c r="AG34" s="365">
        <v>3.4005410490992278</v>
      </c>
      <c r="AH34" s="364">
        <v>-0.95299641679051628</v>
      </c>
      <c r="AI34" s="366">
        <v>36</v>
      </c>
      <c r="AJ34" s="365">
        <v>45.555131358420446</v>
      </c>
      <c r="AK34" s="364">
        <v>-0.36975118776436011</v>
      </c>
      <c r="AL34" s="366">
        <v>93</v>
      </c>
      <c r="AM34" s="367">
        <v>2.4039304935139376</v>
      </c>
      <c r="AN34" s="364">
        <v>0.41565599738017817</v>
      </c>
      <c r="AO34" s="363">
        <v>137</v>
      </c>
      <c r="AP34" s="368">
        <v>2877.0051128446858</v>
      </c>
      <c r="AQ34" s="364">
        <v>-0.7514735025663134</v>
      </c>
      <c r="AR34" s="366">
        <v>63</v>
      </c>
      <c r="AS34" s="367">
        <v>0.34189726599867737</v>
      </c>
      <c r="AT34" s="364">
        <v>-0.48598844712260036</v>
      </c>
      <c r="AU34" s="366">
        <v>98</v>
      </c>
      <c r="AV34" s="367">
        <v>1.3118698637793063</v>
      </c>
      <c r="AW34" s="364">
        <v>-0.37837090259184686</v>
      </c>
      <c r="AX34" s="366">
        <v>82</v>
      </c>
      <c r="AY34" s="367">
        <v>0.53706133215617025</v>
      </c>
      <c r="AZ34" s="364">
        <v>-0.66657485028871666</v>
      </c>
      <c r="BA34" s="366">
        <v>77</v>
      </c>
      <c r="BB34" s="365">
        <v>40.173155899202705</v>
      </c>
      <c r="BC34" s="364">
        <v>-1.0473284106840863</v>
      </c>
      <c r="BD34" s="363">
        <v>43</v>
      </c>
      <c r="BE34" s="362" t="s">
        <v>669</v>
      </c>
    </row>
    <row r="35" spans="1:57" s="182" customFormat="1" ht="12.75" x14ac:dyDescent="0.2">
      <c r="A35" s="361"/>
      <c r="B35" s="375">
        <v>33</v>
      </c>
      <c r="C35" s="236"/>
      <c r="D35" s="237" t="s">
        <v>1006</v>
      </c>
      <c r="E35" s="235">
        <v>18557.96</v>
      </c>
      <c r="F35" s="374">
        <v>0.71504111423298622</v>
      </c>
      <c r="G35" s="361">
        <v>188</v>
      </c>
      <c r="H35" s="373">
        <v>6</v>
      </c>
      <c r="I35" s="238">
        <v>30</v>
      </c>
      <c r="J35" s="364">
        <v>0.53101261565351365</v>
      </c>
      <c r="K35" s="182">
        <v>165</v>
      </c>
      <c r="L35" s="365">
        <v>80.159239054195922</v>
      </c>
      <c r="M35" s="364">
        <v>0.33315329718359937</v>
      </c>
      <c r="N35" s="366">
        <v>135</v>
      </c>
      <c r="O35" s="365">
        <v>3.2925328996742258</v>
      </c>
      <c r="P35" s="364">
        <v>0.45259612090980078</v>
      </c>
      <c r="Q35" s="372">
        <v>166</v>
      </c>
      <c r="R35" s="371">
        <v>14.130666255383762</v>
      </c>
      <c r="S35" s="364">
        <v>0.52144256522617527</v>
      </c>
      <c r="T35" s="366">
        <v>166</v>
      </c>
      <c r="U35" s="365">
        <v>33.275365111415404</v>
      </c>
      <c r="V35" s="364">
        <v>0.30263745492093841</v>
      </c>
      <c r="W35" s="369">
        <v>167</v>
      </c>
      <c r="X35" s="365">
        <v>19.618358623918112</v>
      </c>
      <c r="Y35" s="364">
        <v>0.19969249269087339</v>
      </c>
      <c r="Z35" s="363">
        <v>165</v>
      </c>
      <c r="AA35" s="370">
        <v>72.55221520566316</v>
      </c>
      <c r="AB35" s="364">
        <v>0.82286326222356521</v>
      </c>
      <c r="AC35" s="366">
        <v>195</v>
      </c>
      <c r="AD35" s="365">
        <v>13.442464428045167</v>
      </c>
      <c r="AE35" s="364">
        <v>0.70852797147767033</v>
      </c>
      <c r="AF35" s="369">
        <v>162</v>
      </c>
      <c r="AG35" s="365">
        <v>18.231859231449679</v>
      </c>
      <c r="AH35" s="364">
        <v>0.61552530839849828</v>
      </c>
      <c r="AI35" s="366">
        <v>190</v>
      </c>
      <c r="AJ35" s="365">
        <v>33.2194647719137</v>
      </c>
      <c r="AK35" s="364">
        <v>1.0227323691109325</v>
      </c>
      <c r="AL35" s="366">
        <v>213</v>
      </c>
      <c r="AM35" s="367">
        <v>0.4981097060237224</v>
      </c>
      <c r="AN35" s="364">
        <v>0.99375654126369539</v>
      </c>
      <c r="AO35" s="363">
        <v>210</v>
      </c>
      <c r="AP35" s="368">
        <v>6187.9545329824186</v>
      </c>
      <c r="AQ35" s="364">
        <v>0.52866451748072252</v>
      </c>
      <c r="AR35" s="366">
        <v>190</v>
      </c>
      <c r="AS35" s="367">
        <v>0.64265709924250791</v>
      </c>
      <c r="AT35" s="364">
        <v>1.286123022566833</v>
      </c>
      <c r="AU35" s="366">
        <v>218</v>
      </c>
      <c r="AV35" s="367">
        <v>1.5601010212248956</v>
      </c>
      <c r="AW35" s="364">
        <v>0.49459879594983708</v>
      </c>
      <c r="AX35" s="366">
        <v>156</v>
      </c>
      <c r="AY35" s="367">
        <v>0.75319143403288813</v>
      </c>
      <c r="AZ35" s="364">
        <v>0.57791567699670843</v>
      </c>
      <c r="BA35" s="366">
        <v>180</v>
      </c>
      <c r="BB35" s="365">
        <v>78.515954749663592</v>
      </c>
      <c r="BC35" s="364">
        <v>0.72351844494160678</v>
      </c>
      <c r="BD35" s="363">
        <v>183</v>
      </c>
      <c r="BE35" s="362" t="s">
        <v>1005</v>
      </c>
    </row>
    <row r="36" spans="1:57" s="182" customFormat="1" ht="12.75" x14ac:dyDescent="0.2">
      <c r="A36" s="361"/>
      <c r="B36" s="375">
        <v>99</v>
      </c>
      <c r="C36" s="236">
        <v>2530</v>
      </c>
      <c r="D36" s="237" t="s">
        <v>423</v>
      </c>
      <c r="E36" s="235">
        <v>8024.7310000000025</v>
      </c>
      <c r="F36" s="374">
        <v>0.58705406326620346</v>
      </c>
      <c r="G36" s="361">
        <v>175</v>
      </c>
      <c r="H36" s="373">
        <v>6</v>
      </c>
      <c r="I36" s="238">
        <v>29</v>
      </c>
      <c r="J36" s="364">
        <v>0.37094661189192818</v>
      </c>
      <c r="K36" s="182">
        <v>147.5</v>
      </c>
      <c r="L36" s="365">
        <v>66.04064314610909</v>
      </c>
      <c r="M36" s="364">
        <v>0.84563064116766229</v>
      </c>
      <c r="N36" s="366">
        <v>225</v>
      </c>
      <c r="O36" s="365">
        <v>3.4264012102326693</v>
      </c>
      <c r="P36" s="364">
        <v>0.26079046474320744</v>
      </c>
      <c r="Q36" s="372">
        <v>142</v>
      </c>
      <c r="R36" s="371">
        <v>13.694948274327393</v>
      </c>
      <c r="S36" s="364">
        <v>0.29597394422443252</v>
      </c>
      <c r="T36" s="366">
        <v>142</v>
      </c>
      <c r="U36" s="365">
        <v>27.358541899351742</v>
      </c>
      <c r="V36" s="364">
        <v>-5.3178644472026103E-2</v>
      </c>
      <c r="W36" s="369">
        <v>136</v>
      </c>
      <c r="X36" s="365">
        <v>17.198543913327782</v>
      </c>
      <c r="Y36" s="364">
        <v>-2.440388936297061E-2</v>
      </c>
      <c r="Z36" s="363">
        <v>151</v>
      </c>
      <c r="AA36" s="370">
        <v>75.840525737533383</v>
      </c>
      <c r="AB36" s="364">
        <v>1.1225319758906145</v>
      </c>
      <c r="AC36" s="366">
        <v>217</v>
      </c>
      <c r="AD36" s="365">
        <v>9.0429519839431833</v>
      </c>
      <c r="AE36" s="364">
        <v>0.86623410737234818</v>
      </c>
      <c r="AF36" s="369">
        <v>226</v>
      </c>
      <c r="AG36" s="365">
        <v>17.716416033611715</v>
      </c>
      <c r="AH36" s="364">
        <v>0.56101337331832057</v>
      </c>
      <c r="AI36" s="366">
        <v>188</v>
      </c>
      <c r="AJ36" s="365">
        <v>35.226098742900909</v>
      </c>
      <c r="AK36" s="364">
        <v>0.79621807499702724</v>
      </c>
      <c r="AL36" s="366">
        <v>193</v>
      </c>
      <c r="AM36" s="367">
        <v>1.5102562316419075</v>
      </c>
      <c r="AN36" s="364">
        <v>0.68673792713668935</v>
      </c>
      <c r="AO36" s="363">
        <v>166</v>
      </c>
      <c r="AP36" s="368">
        <v>6113.91123813172</v>
      </c>
      <c r="AQ36" s="364">
        <v>0.50003658487280322</v>
      </c>
      <c r="AR36" s="366">
        <v>188</v>
      </c>
      <c r="AS36" s="367">
        <v>0.56551552094359225</v>
      </c>
      <c r="AT36" s="364">
        <v>0.83159598609708485</v>
      </c>
      <c r="AU36" s="366">
        <v>191</v>
      </c>
      <c r="AV36" s="367">
        <v>1.5975630039268567</v>
      </c>
      <c r="AW36" s="364">
        <v>0.6263436424978498</v>
      </c>
      <c r="AX36" s="366">
        <v>175</v>
      </c>
      <c r="AY36" s="367">
        <v>0.78237678078444406</v>
      </c>
      <c r="AZ36" s="364">
        <v>0.7459667131664387</v>
      </c>
      <c r="BA36" s="366">
        <v>194</v>
      </c>
      <c r="BB36" s="365">
        <v>73.454513159316193</v>
      </c>
      <c r="BC36" s="364">
        <v>0.48975778599346476</v>
      </c>
      <c r="BD36" s="363">
        <v>156</v>
      </c>
      <c r="BE36" s="362" t="s">
        <v>422</v>
      </c>
    </row>
    <row r="37" spans="1:57" s="182" customFormat="1" ht="12.75" x14ac:dyDescent="0.2">
      <c r="A37" s="361"/>
      <c r="B37" s="375">
        <v>0</v>
      </c>
      <c r="C37" s="236">
        <v>9000</v>
      </c>
      <c r="D37" s="237" t="s">
        <v>155</v>
      </c>
      <c r="E37" s="235">
        <v>187117.20099999994</v>
      </c>
      <c r="F37" s="374">
        <v>0.1724298088832002</v>
      </c>
      <c r="G37" s="361">
        <v>140</v>
      </c>
      <c r="H37" s="373">
        <v>5</v>
      </c>
      <c r="I37" s="238">
        <v>31</v>
      </c>
      <c r="J37" s="364">
        <v>0.69107861941509918</v>
      </c>
      <c r="K37" s="182">
        <v>182.5</v>
      </c>
      <c r="L37" s="365">
        <v>65.313808990412184</v>
      </c>
      <c r="M37" s="364">
        <v>0.87201329565068331</v>
      </c>
      <c r="N37" s="366">
        <v>226</v>
      </c>
      <c r="O37" s="365">
        <v>2.9455817203203889</v>
      </c>
      <c r="P37" s="364">
        <v>0.94970554386530504</v>
      </c>
      <c r="Q37" s="372">
        <v>209</v>
      </c>
      <c r="R37" s="371">
        <v>13.667163598140691</v>
      </c>
      <c r="S37" s="364">
        <v>0.28159635849889603</v>
      </c>
      <c r="T37" s="366">
        <v>140</v>
      </c>
      <c r="U37" s="365">
        <v>27.204880348583696</v>
      </c>
      <c r="V37" s="364">
        <v>-6.2419287915535464E-2</v>
      </c>
      <c r="W37" s="369">
        <v>134</v>
      </c>
      <c r="X37" s="365">
        <v>15.902280462791763</v>
      </c>
      <c r="Y37" s="364">
        <v>-0.14444942350342854</v>
      </c>
      <c r="Z37" s="363">
        <v>141</v>
      </c>
      <c r="AA37" s="370">
        <v>67.640356755193153</v>
      </c>
      <c r="AB37" s="364">
        <v>0.37523817046259522</v>
      </c>
      <c r="AC37" s="366">
        <v>143</v>
      </c>
      <c r="AD37" s="365">
        <v>16.851500373071911</v>
      </c>
      <c r="AE37" s="364">
        <v>0.58632672921570694</v>
      </c>
      <c r="AF37" s="369">
        <v>133</v>
      </c>
      <c r="AG37" s="365">
        <v>12.116151575951852</v>
      </c>
      <c r="AH37" s="364">
        <v>-3.125606360176765E-2</v>
      </c>
      <c r="AI37" s="366">
        <v>148</v>
      </c>
      <c r="AJ37" s="365">
        <v>43.440257208626306</v>
      </c>
      <c r="AK37" s="364">
        <v>-0.13101844820813413</v>
      </c>
      <c r="AL37" s="366">
        <v>115</v>
      </c>
      <c r="AM37" s="367">
        <v>8.3234635387689497</v>
      </c>
      <c r="AN37" s="364">
        <v>-1.3799405746904501</v>
      </c>
      <c r="AO37" s="363">
        <v>28</v>
      </c>
      <c r="AP37" s="368">
        <v>4873.0769566254767</v>
      </c>
      <c r="AQ37" s="364">
        <v>2.0283215439629972E-2</v>
      </c>
      <c r="AR37" s="366">
        <v>149</v>
      </c>
      <c r="AS37" s="367">
        <v>0.30927816157236926</v>
      </c>
      <c r="AT37" s="364">
        <v>-0.67818395561656475</v>
      </c>
      <c r="AU37" s="366">
        <v>75</v>
      </c>
      <c r="AV37" s="367">
        <v>1.5906289557407964</v>
      </c>
      <c r="AW37" s="364">
        <v>0.60195825100651235</v>
      </c>
      <c r="AX37" s="366">
        <v>172</v>
      </c>
      <c r="AY37" s="367">
        <v>0.70577682438775258</v>
      </c>
      <c r="AZ37" s="364">
        <v>0.30489941481974719</v>
      </c>
      <c r="BA37" s="366">
        <v>149</v>
      </c>
      <c r="BB37" s="365">
        <v>71.29757649236987</v>
      </c>
      <c r="BC37" s="364">
        <v>0.39014052723928944</v>
      </c>
      <c r="BD37" s="363">
        <v>142</v>
      </c>
      <c r="BE37" s="362" t="s">
        <v>153</v>
      </c>
    </row>
    <row r="38" spans="1:57" s="182" customFormat="1" ht="12.75" x14ac:dyDescent="0.2">
      <c r="A38" s="361"/>
      <c r="B38" s="375">
        <v>66</v>
      </c>
      <c r="C38" s="236"/>
      <c r="D38" s="237" t="s">
        <v>1004</v>
      </c>
      <c r="E38" s="235">
        <v>6649.8080000000027</v>
      </c>
      <c r="F38" s="374">
        <v>-1.171206312346893</v>
      </c>
      <c r="G38" s="361">
        <v>38</v>
      </c>
      <c r="H38" s="373">
        <v>2</v>
      </c>
      <c r="I38" s="238">
        <v>22</v>
      </c>
      <c r="J38" s="364">
        <v>-0.74951541443917047</v>
      </c>
      <c r="K38" s="182">
        <v>64.5</v>
      </c>
      <c r="L38" s="365">
        <v>102.52046277109598</v>
      </c>
      <c r="M38" s="364">
        <v>-0.4785152719342794</v>
      </c>
      <c r="N38" s="366">
        <v>59</v>
      </c>
      <c r="O38" s="365">
        <v>4.3364589345045363</v>
      </c>
      <c r="P38" s="364">
        <v>-1.0431344016069672</v>
      </c>
      <c r="Q38" s="372">
        <v>43</v>
      </c>
      <c r="R38" s="371">
        <v>11.197722582880193</v>
      </c>
      <c r="S38" s="364">
        <v>-0.99625189326718699</v>
      </c>
      <c r="T38" s="366">
        <v>43</v>
      </c>
      <c r="U38" s="365">
        <v>13.046134957237348</v>
      </c>
      <c r="V38" s="364">
        <v>-0.91387443147556346</v>
      </c>
      <c r="W38" s="369">
        <v>57</v>
      </c>
      <c r="X38" s="365">
        <v>6.9156615832649706</v>
      </c>
      <c r="Y38" s="364">
        <v>-0.97669032566218383</v>
      </c>
      <c r="Z38" s="363">
        <v>28</v>
      </c>
      <c r="AA38" s="370">
        <v>52.700486768299761</v>
      </c>
      <c r="AB38" s="364">
        <v>-0.98625478403005828</v>
      </c>
      <c r="AC38" s="366">
        <v>50</v>
      </c>
      <c r="AD38" s="365">
        <v>76.088233150169472</v>
      </c>
      <c r="AE38" s="364">
        <v>-1.5370895238342444</v>
      </c>
      <c r="AF38" s="369">
        <v>30</v>
      </c>
      <c r="AG38" s="365">
        <v>2.028045233326853</v>
      </c>
      <c r="AH38" s="364">
        <v>-1.098148012778245</v>
      </c>
      <c r="AI38" s="366">
        <v>9</v>
      </c>
      <c r="AJ38" s="365">
        <v>48.372499050356943</v>
      </c>
      <c r="AK38" s="364">
        <v>-0.68778330683805122</v>
      </c>
      <c r="AL38" s="366">
        <v>60</v>
      </c>
      <c r="AM38" s="367">
        <v>7.8596103827358608</v>
      </c>
      <c r="AN38" s="364">
        <v>-1.2392380681667658</v>
      </c>
      <c r="AO38" s="363">
        <v>35</v>
      </c>
      <c r="AP38" s="368">
        <v>2745.6812214733818</v>
      </c>
      <c r="AQ38" s="364">
        <v>-0.8022482758873567</v>
      </c>
      <c r="AR38" s="366">
        <v>57</v>
      </c>
      <c r="AS38" s="367">
        <v>0.29805611800725784</v>
      </c>
      <c r="AT38" s="364">
        <v>-0.74430552477891365</v>
      </c>
      <c r="AU38" s="366">
        <v>61</v>
      </c>
      <c r="AV38" s="367">
        <v>1.0079984358485972</v>
      </c>
      <c r="AW38" s="364">
        <v>-1.4470141445033613</v>
      </c>
      <c r="AX38" s="366">
        <v>27</v>
      </c>
      <c r="AY38" s="367">
        <v>0.45020984533470926</v>
      </c>
      <c r="AZ38" s="364">
        <v>-1.1666710964451916</v>
      </c>
      <c r="BA38" s="366">
        <v>33</v>
      </c>
      <c r="BB38" s="365">
        <v>43.113406566175236</v>
      </c>
      <c r="BC38" s="364">
        <v>-0.91153410759561815</v>
      </c>
      <c r="BD38" s="363">
        <v>51</v>
      </c>
      <c r="BE38" s="362" t="s">
        <v>1003</v>
      </c>
    </row>
    <row r="39" spans="1:57" s="182" customFormat="1" ht="12.75" x14ac:dyDescent="0.2">
      <c r="A39" s="361"/>
      <c r="B39" s="375">
        <v>99</v>
      </c>
      <c r="C39" s="236">
        <v>482</v>
      </c>
      <c r="D39" s="237" t="s">
        <v>806</v>
      </c>
      <c r="E39" s="235">
        <v>7835.4440000000041</v>
      </c>
      <c r="F39" s="374">
        <v>-1.1736984108770301</v>
      </c>
      <c r="G39" s="361">
        <v>37</v>
      </c>
      <c r="H39" s="373">
        <v>2</v>
      </c>
      <c r="I39" s="238">
        <v>19</v>
      </c>
      <c r="J39" s="364">
        <v>-1.2297134257239271</v>
      </c>
      <c r="K39" s="182">
        <v>28.5</v>
      </c>
      <c r="L39" s="365">
        <v>113.87005898766996</v>
      </c>
      <c r="M39" s="364">
        <v>-0.89048335730386552</v>
      </c>
      <c r="N39" s="366">
        <v>33</v>
      </c>
      <c r="O39" s="365">
        <v>4.5732332473602533</v>
      </c>
      <c r="P39" s="364">
        <v>-1.3823831173876759</v>
      </c>
      <c r="Q39" s="372">
        <v>21</v>
      </c>
      <c r="R39" s="371">
        <v>10.725467059560733</v>
      </c>
      <c r="S39" s="364">
        <v>-1.2406273981411062</v>
      </c>
      <c r="T39" s="366">
        <v>25</v>
      </c>
      <c r="U39" s="365">
        <v>12.060332423645635</v>
      </c>
      <c r="V39" s="364">
        <v>-0.97315698897350256</v>
      </c>
      <c r="W39" s="369">
        <v>47</v>
      </c>
      <c r="X39" s="365">
        <v>10.632639857952057</v>
      </c>
      <c r="Y39" s="364">
        <v>-0.63246505093984418</v>
      </c>
      <c r="Z39" s="363">
        <v>85</v>
      </c>
      <c r="AA39" s="370">
        <v>48.996028100195659</v>
      </c>
      <c r="AB39" s="364">
        <v>-1.3238477069442252</v>
      </c>
      <c r="AC39" s="366">
        <v>22</v>
      </c>
      <c r="AD39" s="365">
        <v>81.618826076668427</v>
      </c>
      <c r="AE39" s="364">
        <v>-1.7353406825084008</v>
      </c>
      <c r="AF39" s="369">
        <v>24</v>
      </c>
      <c r="AG39" s="365">
        <v>6.1110294647116961</v>
      </c>
      <c r="AH39" s="364">
        <v>-0.66634219539968764</v>
      </c>
      <c r="AI39" s="366">
        <v>89</v>
      </c>
      <c r="AJ39" s="365">
        <v>53.988754132559357</v>
      </c>
      <c r="AK39" s="364">
        <v>-1.321761438326996</v>
      </c>
      <c r="AL39" s="366">
        <v>23</v>
      </c>
      <c r="AM39" s="367">
        <v>6.3865302336408734</v>
      </c>
      <c r="AN39" s="364">
        <v>-0.79240254146580791</v>
      </c>
      <c r="AO39" s="363">
        <v>57</v>
      </c>
      <c r="AP39" s="368">
        <v>2438.5298938642832</v>
      </c>
      <c r="AQ39" s="364">
        <v>-0.9210045727938716</v>
      </c>
      <c r="AR39" s="366">
        <v>32</v>
      </c>
      <c r="AS39" s="367">
        <v>0.32314486181952801</v>
      </c>
      <c r="AT39" s="364">
        <v>-0.59647976563314586</v>
      </c>
      <c r="AU39" s="366">
        <v>87</v>
      </c>
      <c r="AV39" s="367">
        <v>1.1417255354686731</v>
      </c>
      <c r="AW39" s="364">
        <v>-0.97672787164585362</v>
      </c>
      <c r="AX39" s="366">
        <v>49</v>
      </c>
      <c r="AY39" s="367">
        <v>0.4604474529232323</v>
      </c>
      <c r="AZ39" s="364">
        <v>-1.1077223171897705</v>
      </c>
      <c r="BA39" s="366">
        <v>37</v>
      </c>
      <c r="BB39" s="365">
        <v>44.351603634332491</v>
      </c>
      <c r="BC39" s="364">
        <v>-0.85434847038267714</v>
      </c>
      <c r="BD39" s="363">
        <v>52</v>
      </c>
      <c r="BE39" s="362" t="s">
        <v>805</v>
      </c>
    </row>
    <row r="40" spans="1:57" s="182" customFormat="1" ht="12.75" x14ac:dyDescent="0.2">
      <c r="A40" s="361"/>
      <c r="B40" s="375">
        <v>99</v>
      </c>
      <c r="C40" s="236">
        <v>4001</v>
      </c>
      <c r="D40" s="237" t="s">
        <v>846</v>
      </c>
      <c r="E40" s="235">
        <v>5715.3030000000008</v>
      </c>
      <c r="F40" s="374">
        <v>-1.5067179187466528</v>
      </c>
      <c r="G40" s="361">
        <v>11</v>
      </c>
      <c r="H40" s="373">
        <v>2</v>
      </c>
      <c r="I40" s="238">
        <v>25</v>
      </c>
      <c r="J40" s="364">
        <v>-0.26931740315441394</v>
      </c>
      <c r="K40" s="182">
        <v>98</v>
      </c>
      <c r="L40" s="365">
        <v>91.104179191713996</v>
      </c>
      <c r="M40" s="364">
        <v>-6.4126566072993427E-2</v>
      </c>
      <c r="N40" s="366">
        <v>94</v>
      </c>
      <c r="O40" s="365">
        <v>3.8995803823637791</v>
      </c>
      <c r="P40" s="364">
        <v>-0.41717761609957049</v>
      </c>
      <c r="Q40" s="372">
        <v>83</v>
      </c>
      <c r="R40" s="371">
        <v>10.45223215304387</v>
      </c>
      <c r="S40" s="364">
        <v>-1.3820167836159447</v>
      </c>
      <c r="T40" s="366">
        <v>15</v>
      </c>
      <c r="U40" s="365">
        <v>13.540271607581984</v>
      </c>
      <c r="V40" s="364">
        <v>-0.88415886128001409</v>
      </c>
      <c r="W40" s="369">
        <v>60</v>
      </c>
      <c r="X40" s="365">
        <v>8.3874091069243875</v>
      </c>
      <c r="Y40" s="364">
        <v>-0.84039340428826614</v>
      </c>
      <c r="Z40" s="363">
        <v>53</v>
      </c>
      <c r="AA40" s="370">
        <v>51.820663655484125</v>
      </c>
      <c r="AB40" s="364">
        <v>-1.0664343953887359</v>
      </c>
      <c r="AC40" s="366">
        <v>42</v>
      </c>
      <c r="AD40" s="365">
        <v>84.625672404916514</v>
      </c>
      <c r="AE40" s="364">
        <v>-1.8431249248948087</v>
      </c>
      <c r="AF40" s="369">
        <v>16</v>
      </c>
      <c r="AG40" s="365">
        <v>1.0538925879012717</v>
      </c>
      <c r="AH40" s="364">
        <v>-1.2011718687304893</v>
      </c>
      <c r="AI40" s="366">
        <v>1</v>
      </c>
      <c r="AJ40" s="365">
        <v>65.294956539529636</v>
      </c>
      <c r="AK40" s="364">
        <v>-2.5980362818470915</v>
      </c>
      <c r="AL40" s="366">
        <v>4</v>
      </c>
      <c r="AM40" s="367">
        <v>6.7849596075658622</v>
      </c>
      <c r="AN40" s="364">
        <v>-0.91325978013016884</v>
      </c>
      <c r="AO40" s="363">
        <v>51</v>
      </c>
      <c r="AP40" s="368">
        <v>2183.0485639267463</v>
      </c>
      <c r="AQ40" s="364">
        <v>-1.019783298278484</v>
      </c>
      <c r="AR40" s="366">
        <v>16</v>
      </c>
      <c r="AS40" s="367">
        <v>0.26525373139662656</v>
      </c>
      <c r="AT40" s="364">
        <v>-0.93758095294674459</v>
      </c>
      <c r="AU40" s="366">
        <v>36</v>
      </c>
      <c r="AV40" s="367">
        <v>0.63569197758660223</v>
      </c>
      <c r="AW40" s="364">
        <v>-2.7563270445382266</v>
      </c>
      <c r="AX40" s="366">
        <v>2</v>
      </c>
      <c r="AY40" s="367">
        <v>0.38880935160871294</v>
      </c>
      <c r="AZ40" s="364">
        <v>-1.5202189463242275</v>
      </c>
      <c r="BA40" s="366">
        <v>13</v>
      </c>
      <c r="BB40" s="365">
        <v>44.593073238629408</v>
      </c>
      <c r="BC40" s="364">
        <v>-0.84319629312075994</v>
      </c>
      <c r="BD40" s="363">
        <v>54</v>
      </c>
      <c r="BE40" s="362" t="s">
        <v>845</v>
      </c>
    </row>
    <row r="41" spans="1:57" s="182" customFormat="1" ht="12.75" x14ac:dyDescent="0.2">
      <c r="A41" s="361"/>
      <c r="B41" s="375">
        <v>99</v>
      </c>
      <c r="C41" s="236">
        <v>998</v>
      </c>
      <c r="D41" s="237" t="s">
        <v>824</v>
      </c>
      <c r="E41" s="235">
        <v>7436.6990000000033</v>
      </c>
      <c r="F41" s="374">
        <v>-1.2512099159250865</v>
      </c>
      <c r="G41" s="361">
        <v>30</v>
      </c>
      <c r="H41" s="373">
        <v>2</v>
      </c>
      <c r="I41" s="238">
        <v>20</v>
      </c>
      <c r="J41" s="364">
        <v>-1.0696474219623415</v>
      </c>
      <c r="K41" s="182">
        <v>41</v>
      </c>
      <c r="L41" s="365">
        <v>105.41699099575889</v>
      </c>
      <c r="M41" s="364">
        <v>-0.5836535662104041</v>
      </c>
      <c r="N41" s="366">
        <v>52</v>
      </c>
      <c r="O41" s="365">
        <v>4.1406618088804308</v>
      </c>
      <c r="P41" s="364">
        <v>-0.76259753668949359</v>
      </c>
      <c r="Q41" s="372">
        <v>63</v>
      </c>
      <c r="R41" s="371">
        <v>10.114211102193375</v>
      </c>
      <c r="S41" s="364">
        <v>-1.5569307038999951</v>
      </c>
      <c r="T41" s="366">
        <v>11</v>
      </c>
      <c r="U41" s="365">
        <v>8.3350335288847361</v>
      </c>
      <c r="V41" s="364">
        <v>-1.19718283431297</v>
      </c>
      <c r="W41" s="369">
        <v>18</v>
      </c>
      <c r="X41" s="365">
        <v>5.0386839876758955</v>
      </c>
      <c r="Y41" s="364">
        <v>-1.150515158830927</v>
      </c>
      <c r="Z41" s="363">
        <v>12</v>
      </c>
      <c r="AA41" s="370">
        <v>51.134220846549908</v>
      </c>
      <c r="AB41" s="364">
        <v>-1.1289909670888905</v>
      </c>
      <c r="AC41" s="366">
        <v>33</v>
      </c>
      <c r="AD41" s="365">
        <v>85.876592019341032</v>
      </c>
      <c r="AE41" s="364">
        <v>-1.8879657342372673</v>
      </c>
      <c r="AF41" s="369">
        <v>12</v>
      </c>
      <c r="AG41" s="365">
        <v>2.573000789661184</v>
      </c>
      <c r="AH41" s="364">
        <v>-1.0405149272450884</v>
      </c>
      <c r="AI41" s="366">
        <v>19</v>
      </c>
      <c r="AJ41" s="365">
        <v>51.907876291559056</v>
      </c>
      <c r="AK41" s="364">
        <v>-1.0868662944659759</v>
      </c>
      <c r="AL41" s="366">
        <v>36</v>
      </c>
      <c r="AM41" s="367">
        <v>5.8848152923763584</v>
      </c>
      <c r="AN41" s="364">
        <v>-0.64021526219834834</v>
      </c>
      <c r="AO41" s="363">
        <v>67</v>
      </c>
      <c r="AP41" s="368">
        <v>2392.800919157266</v>
      </c>
      <c r="AQ41" s="364">
        <v>-0.93868512048939834</v>
      </c>
      <c r="AR41" s="366">
        <v>30</v>
      </c>
      <c r="AS41" s="367">
        <v>0.27091386106033527</v>
      </c>
      <c r="AT41" s="364">
        <v>-0.90423081909141756</v>
      </c>
      <c r="AU41" s="366">
        <v>41</v>
      </c>
      <c r="AV41" s="367">
        <v>1.2189694953394707</v>
      </c>
      <c r="AW41" s="364">
        <v>-0.70507931206744223</v>
      </c>
      <c r="AX41" s="366">
        <v>71</v>
      </c>
      <c r="AY41" s="367">
        <v>0.45480218591454447</v>
      </c>
      <c r="AZ41" s="364">
        <v>-1.1402281146483602</v>
      </c>
      <c r="BA41" s="366">
        <v>35</v>
      </c>
      <c r="BB41" s="365">
        <v>36.093088205735256</v>
      </c>
      <c r="BC41" s="364">
        <v>-1.2357647080419136</v>
      </c>
      <c r="BD41" s="363">
        <v>31</v>
      </c>
      <c r="BE41" s="362" t="s">
        <v>823</v>
      </c>
    </row>
    <row r="42" spans="1:57" s="182" customFormat="1" ht="12.75" x14ac:dyDescent="0.2">
      <c r="A42" s="361"/>
      <c r="B42" s="375">
        <v>99</v>
      </c>
      <c r="C42" s="236">
        <v>3574</v>
      </c>
      <c r="D42" s="237" t="s">
        <v>518</v>
      </c>
      <c r="E42" s="235">
        <v>4214.1949999999979</v>
      </c>
      <c r="F42" s="374">
        <v>6.8953188064375504E-2</v>
      </c>
      <c r="G42" s="361">
        <v>128</v>
      </c>
      <c r="H42" s="373">
        <v>5</v>
      </c>
      <c r="I42" s="238">
        <v>19</v>
      </c>
      <c r="J42" s="364">
        <v>-1.2297134257239271</v>
      </c>
      <c r="K42" s="182">
        <v>28.5</v>
      </c>
      <c r="L42" s="365">
        <v>118.39869443632524</v>
      </c>
      <c r="M42" s="364">
        <v>-1.0548639431431142</v>
      </c>
      <c r="N42" s="366">
        <v>25</v>
      </c>
      <c r="O42" s="365">
        <v>4.6342172834890247</v>
      </c>
      <c r="P42" s="364">
        <v>-1.4697606529416156</v>
      </c>
      <c r="Q42" s="372">
        <v>16</v>
      </c>
      <c r="R42" s="371">
        <v>14.973201228130662</v>
      </c>
      <c r="S42" s="364">
        <v>0.95742456897646067</v>
      </c>
      <c r="T42" s="366">
        <v>217</v>
      </c>
      <c r="U42" s="365">
        <v>47.661633335348604</v>
      </c>
      <c r="V42" s="364">
        <v>1.1677749891680553</v>
      </c>
      <c r="W42" s="369">
        <v>216</v>
      </c>
      <c r="X42" s="365">
        <v>25.671845174388455</v>
      </c>
      <c r="Y42" s="364">
        <v>0.76029923205608085</v>
      </c>
      <c r="Z42" s="363">
        <v>199</v>
      </c>
      <c r="AA42" s="370">
        <v>75.322676852194107</v>
      </c>
      <c r="AB42" s="364">
        <v>1.0753396235140658</v>
      </c>
      <c r="AC42" s="366">
        <v>210</v>
      </c>
      <c r="AD42" s="365">
        <v>6.8309963766945874</v>
      </c>
      <c r="AE42" s="364">
        <v>0.9455244778445121</v>
      </c>
      <c r="AF42" s="369">
        <v>240</v>
      </c>
      <c r="AG42" s="365">
        <v>12.398131381424962</v>
      </c>
      <c r="AH42" s="364">
        <v>-1.43461108411614E-3</v>
      </c>
      <c r="AI42" s="366">
        <v>153</v>
      </c>
      <c r="AJ42" s="365">
        <v>43.923685240407337</v>
      </c>
      <c r="AK42" s="364">
        <v>-0.18558911777567966</v>
      </c>
      <c r="AL42" s="366">
        <v>111</v>
      </c>
      <c r="AM42" s="367">
        <v>0.12177889252870364</v>
      </c>
      <c r="AN42" s="364">
        <v>1.1079105317068885</v>
      </c>
      <c r="AO42" s="363">
        <v>238</v>
      </c>
      <c r="AP42" s="368">
        <v>4438.6972977533715</v>
      </c>
      <c r="AQ42" s="364">
        <v>-0.14766435666013097</v>
      </c>
      <c r="AR42" s="366">
        <v>134</v>
      </c>
      <c r="AS42" s="367">
        <v>0.32290118196030554</v>
      </c>
      <c r="AT42" s="364">
        <v>-0.59791555534217378</v>
      </c>
      <c r="AU42" s="366">
        <v>86</v>
      </c>
      <c r="AV42" s="367">
        <v>1.4257187341349911</v>
      </c>
      <c r="AW42" s="364">
        <v>2.200838523183549E-2</v>
      </c>
      <c r="AX42" s="366">
        <v>103</v>
      </c>
      <c r="AY42" s="367">
        <v>0.60445320033628902</v>
      </c>
      <c r="AZ42" s="364">
        <v>-0.27852829482063535</v>
      </c>
      <c r="BA42" s="366">
        <v>106</v>
      </c>
      <c r="BB42" s="365">
        <v>76.382090799623896</v>
      </c>
      <c r="BC42" s="364">
        <v>0.62496679040542791</v>
      </c>
      <c r="BD42" s="363">
        <v>171</v>
      </c>
      <c r="BE42" s="362" t="s">
        <v>517</v>
      </c>
    </row>
    <row r="43" spans="1:57" s="182" customFormat="1" ht="12.75" x14ac:dyDescent="0.2">
      <c r="A43" s="361"/>
      <c r="B43" s="375">
        <v>99</v>
      </c>
      <c r="C43" s="236">
        <v>3652</v>
      </c>
      <c r="D43" s="237" t="s">
        <v>370</v>
      </c>
      <c r="E43" s="235">
        <v>3577.1949999999997</v>
      </c>
      <c r="F43" s="374">
        <v>0.86875563277256629</v>
      </c>
      <c r="G43" s="361">
        <v>200</v>
      </c>
      <c r="H43" s="373">
        <v>7</v>
      </c>
      <c r="I43" s="238">
        <v>26</v>
      </c>
      <c r="J43" s="364">
        <v>-0.10925139939282839</v>
      </c>
      <c r="K43" s="182">
        <v>107.5</v>
      </c>
      <c r="L43" s="365">
        <v>74.082237085427536</v>
      </c>
      <c r="M43" s="364">
        <v>0.55373655125609</v>
      </c>
      <c r="N43" s="366">
        <v>169</v>
      </c>
      <c r="O43" s="365">
        <v>3.8369117172274025</v>
      </c>
      <c r="P43" s="364">
        <v>-0.32738635491592011</v>
      </c>
      <c r="Q43" s="372">
        <v>94</v>
      </c>
      <c r="R43" s="371">
        <v>14.169274103139008</v>
      </c>
      <c r="S43" s="364">
        <v>0.54142075885526597</v>
      </c>
      <c r="T43" s="366">
        <v>167</v>
      </c>
      <c r="U43" s="365">
        <v>29.828265134529136</v>
      </c>
      <c r="V43" s="364">
        <v>9.5341474623183153E-2</v>
      </c>
      <c r="W43" s="369">
        <v>148</v>
      </c>
      <c r="X43" s="365">
        <v>24.760096399620235</v>
      </c>
      <c r="Y43" s="364">
        <v>0.67586317962885256</v>
      </c>
      <c r="Z43" s="363">
        <v>194</v>
      </c>
      <c r="AA43" s="370">
        <v>79.976703172737203</v>
      </c>
      <c r="AB43" s="364">
        <v>1.4994680831995701</v>
      </c>
      <c r="AC43" s="366">
        <v>247</v>
      </c>
      <c r="AD43" s="365">
        <v>13.457096776006338</v>
      </c>
      <c r="AE43" s="364">
        <v>0.70800345629892225</v>
      </c>
      <c r="AF43" s="369">
        <v>161</v>
      </c>
      <c r="AG43" s="365">
        <v>25.239678305221776</v>
      </c>
      <c r="AH43" s="364">
        <v>1.3566540690562043</v>
      </c>
      <c r="AI43" s="366">
        <v>225</v>
      </c>
      <c r="AJ43" s="365">
        <v>29.069058433026129</v>
      </c>
      <c r="AK43" s="364">
        <v>1.4912415121493505</v>
      </c>
      <c r="AL43" s="366">
        <v>239</v>
      </c>
      <c r="AM43" s="367">
        <v>0</v>
      </c>
      <c r="AN43" s="364">
        <v>1.1448502295349758</v>
      </c>
      <c r="AO43" s="363">
        <v>249</v>
      </c>
      <c r="AP43" s="368">
        <v>7856.6384696696532</v>
      </c>
      <c r="AQ43" s="364">
        <v>1.1738407131068784</v>
      </c>
      <c r="AR43" s="366">
        <v>223</v>
      </c>
      <c r="AS43" s="367">
        <v>0.65652443229780566</v>
      </c>
      <c r="AT43" s="364">
        <v>1.3678309411284637</v>
      </c>
      <c r="AU43" s="366">
        <v>223</v>
      </c>
      <c r="AV43" s="367">
        <v>1.4692272124502075</v>
      </c>
      <c r="AW43" s="364">
        <v>0.17501731283661126</v>
      </c>
      <c r="AX43" s="366">
        <v>117</v>
      </c>
      <c r="AY43" s="367">
        <v>0.72636582642487246</v>
      </c>
      <c r="AZ43" s="364">
        <v>0.42345216512600237</v>
      </c>
      <c r="BA43" s="366">
        <v>161</v>
      </c>
      <c r="BB43" s="365">
        <v>92.749415162966002</v>
      </c>
      <c r="BC43" s="364">
        <v>1.3808851310792407</v>
      </c>
      <c r="BD43" s="363">
        <v>236</v>
      </c>
      <c r="BE43" s="362" t="s">
        <v>369</v>
      </c>
    </row>
    <row r="44" spans="1:57" s="182" customFormat="1" ht="12.75" x14ac:dyDescent="0.2">
      <c r="A44" s="361"/>
      <c r="B44" s="375">
        <v>99</v>
      </c>
      <c r="C44" s="236">
        <v>480</v>
      </c>
      <c r="D44" s="237" t="s">
        <v>719</v>
      </c>
      <c r="E44" s="235">
        <v>10354.704999999996</v>
      </c>
      <c r="F44" s="374">
        <v>-1.1082001820640304</v>
      </c>
      <c r="G44" s="361">
        <v>43</v>
      </c>
      <c r="H44" s="373">
        <v>2</v>
      </c>
      <c r="I44" s="238">
        <v>24</v>
      </c>
      <c r="J44" s="364">
        <v>-0.42938340691599941</v>
      </c>
      <c r="K44" s="182">
        <v>86.5</v>
      </c>
      <c r="L44" s="365">
        <v>93.161874822315852</v>
      </c>
      <c r="M44" s="364">
        <v>-0.13881688218965788</v>
      </c>
      <c r="N44" s="366">
        <v>87</v>
      </c>
      <c r="O44" s="365">
        <v>4.3423491541089261</v>
      </c>
      <c r="P44" s="364">
        <v>-1.0515738704511794</v>
      </c>
      <c r="Q44" s="372">
        <v>41</v>
      </c>
      <c r="R44" s="371">
        <v>11.455697503012914</v>
      </c>
      <c r="S44" s="364">
        <v>-0.86275901020015899</v>
      </c>
      <c r="T44" s="366">
        <v>50</v>
      </c>
      <c r="U44" s="365">
        <v>16.320261599197863</v>
      </c>
      <c r="V44" s="364">
        <v>-0.71698043466225436</v>
      </c>
      <c r="W44" s="369">
        <v>78</v>
      </c>
      <c r="X44" s="365">
        <v>9.7881776179456352</v>
      </c>
      <c r="Y44" s="364">
        <v>-0.71066977130058506</v>
      </c>
      <c r="Z44" s="363">
        <v>73</v>
      </c>
      <c r="AA44" s="370">
        <v>49.156924676110343</v>
      </c>
      <c r="AB44" s="364">
        <v>-1.3091849585600681</v>
      </c>
      <c r="AC44" s="366">
        <v>24</v>
      </c>
      <c r="AD44" s="365">
        <v>66.301953788481669</v>
      </c>
      <c r="AE44" s="364">
        <v>-1.1862878560297465</v>
      </c>
      <c r="AF44" s="369">
        <v>53</v>
      </c>
      <c r="AG44" s="365">
        <v>8.1940414120399456</v>
      </c>
      <c r="AH44" s="364">
        <v>-0.44604825705638362</v>
      </c>
      <c r="AI44" s="366">
        <v>110</v>
      </c>
      <c r="AJ44" s="365">
        <v>60.306961214275631</v>
      </c>
      <c r="AK44" s="364">
        <v>-2.0349778185302796</v>
      </c>
      <c r="AL44" s="366">
        <v>6</v>
      </c>
      <c r="AM44" s="367">
        <v>3.5549926337833884</v>
      </c>
      <c r="AN44" s="364">
        <v>6.6499532249056123E-2</v>
      </c>
      <c r="AO44" s="363">
        <v>112</v>
      </c>
      <c r="AP44" s="368">
        <v>2644.8800821799296</v>
      </c>
      <c r="AQ44" s="364">
        <v>-0.84122180115136913</v>
      </c>
      <c r="AR44" s="366">
        <v>50</v>
      </c>
      <c r="AS44" s="367">
        <v>0.3140086551112613</v>
      </c>
      <c r="AT44" s="364">
        <v>-0.65031134454630213</v>
      </c>
      <c r="AU44" s="366">
        <v>78</v>
      </c>
      <c r="AV44" s="367">
        <v>1.0083863868672733</v>
      </c>
      <c r="AW44" s="364">
        <v>-1.4456498134205604</v>
      </c>
      <c r="AX44" s="366">
        <v>28</v>
      </c>
      <c r="AY44" s="367">
        <v>0.41916067085033504</v>
      </c>
      <c r="AZ44" s="364">
        <v>-1.3454541682630952</v>
      </c>
      <c r="BA44" s="366">
        <v>24</v>
      </c>
      <c r="BB44" s="365">
        <v>48.071866563000825</v>
      </c>
      <c r="BC44" s="364">
        <v>-0.68252961242640775</v>
      </c>
      <c r="BD44" s="363">
        <v>65</v>
      </c>
      <c r="BE44" s="362" t="s">
        <v>718</v>
      </c>
    </row>
    <row r="45" spans="1:57" s="182" customFormat="1" ht="12.75" x14ac:dyDescent="0.2">
      <c r="A45" s="361"/>
      <c r="B45" s="375">
        <v>99</v>
      </c>
      <c r="C45" s="236">
        <v>466</v>
      </c>
      <c r="D45" s="237" t="s">
        <v>341</v>
      </c>
      <c r="E45" s="235">
        <v>6593.494999999999</v>
      </c>
      <c r="F45" s="374">
        <v>0.96924422135684796</v>
      </c>
      <c r="G45" s="361">
        <v>206</v>
      </c>
      <c r="H45" s="373">
        <v>7</v>
      </c>
      <c r="I45" s="238">
        <v>31</v>
      </c>
      <c r="J45" s="364">
        <v>0.69107861941509918</v>
      </c>
      <c r="K45" s="182">
        <v>182.5</v>
      </c>
      <c r="L45" s="365">
        <v>74.912788923994398</v>
      </c>
      <c r="M45" s="364">
        <v>0.52358914828197212</v>
      </c>
      <c r="N45" s="366">
        <v>164</v>
      </c>
      <c r="O45" s="365">
        <v>3.4686594661306294</v>
      </c>
      <c r="P45" s="364">
        <v>0.20024310691705902</v>
      </c>
      <c r="Q45" s="372">
        <v>134</v>
      </c>
      <c r="R45" s="371">
        <v>13.404687951323616</v>
      </c>
      <c r="S45" s="364">
        <v>0.14577450879944512</v>
      </c>
      <c r="T45" s="366">
        <v>124</v>
      </c>
      <c r="U45" s="365">
        <v>29.585148006017022</v>
      </c>
      <c r="V45" s="364">
        <v>8.0721300035842797E-2</v>
      </c>
      <c r="W45" s="369">
        <v>145</v>
      </c>
      <c r="X45" s="365">
        <v>16.117312158214077</v>
      </c>
      <c r="Y45" s="364">
        <v>-0.1245355744140126</v>
      </c>
      <c r="Z45" s="363">
        <v>142</v>
      </c>
      <c r="AA45" s="370">
        <v>75.351910978699749</v>
      </c>
      <c r="AB45" s="364">
        <v>1.0780037736909478</v>
      </c>
      <c r="AC45" s="366">
        <v>211</v>
      </c>
      <c r="AD45" s="365">
        <v>9.4163457592990216</v>
      </c>
      <c r="AE45" s="364">
        <v>0.85284933116664885</v>
      </c>
      <c r="AF45" s="369">
        <v>220</v>
      </c>
      <c r="AG45" s="365">
        <v>23.617948999597953</v>
      </c>
      <c r="AH45" s="364">
        <v>1.1851441859175813</v>
      </c>
      <c r="AI45" s="366">
        <v>219</v>
      </c>
      <c r="AJ45" s="365">
        <v>33.055560159668701</v>
      </c>
      <c r="AK45" s="364">
        <v>1.0412343670245947</v>
      </c>
      <c r="AL45" s="366">
        <v>214</v>
      </c>
      <c r="AM45" s="367">
        <v>1.0259657435093228</v>
      </c>
      <c r="AN45" s="364">
        <v>0.83363977458466132</v>
      </c>
      <c r="AO45" s="363">
        <v>182</v>
      </c>
      <c r="AP45" s="368">
        <v>6486.2495171224609</v>
      </c>
      <c r="AQ45" s="364">
        <v>0.64399661771290018</v>
      </c>
      <c r="AR45" s="366">
        <v>199</v>
      </c>
      <c r="AS45" s="367">
        <v>0.6489650015430215</v>
      </c>
      <c r="AT45" s="364">
        <v>1.323289907173256</v>
      </c>
      <c r="AU45" s="366">
        <v>219</v>
      </c>
      <c r="AV45" s="367">
        <v>1.6776269910703094</v>
      </c>
      <c r="AW45" s="364">
        <v>0.90790956451948568</v>
      </c>
      <c r="AX45" s="366">
        <v>215</v>
      </c>
      <c r="AY45" s="367">
        <v>1.0499627089420898</v>
      </c>
      <c r="AZ45" s="364">
        <v>2.2867430785846095</v>
      </c>
      <c r="BA45" s="366">
        <v>250</v>
      </c>
      <c r="BB45" s="365">
        <v>82.518069291174498</v>
      </c>
      <c r="BC45" s="364">
        <v>0.90835450710098831</v>
      </c>
      <c r="BD45" s="363">
        <v>207</v>
      </c>
      <c r="BE45" s="362" t="s">
        <v>340</v>
      </c>
    </row>
    <row r="46" spans="1:57" s="182" customFormat="1" ht="12.75" x14ac:dyDescent="0.2">
      <c r="A46" s="361"/>
      <c r="B46" s="375">
        <v>0</v>
      </c>
      <c r="C46" s="236">
        <v>9200</v>
      </c>
      <c r="D46" s="237" t="s">
        <v>554</v>
      </c>
      <c r="E46" s="235">
        <v>16794.13600000001</v>
      </c>
      <c r="F46" s="374">
        <v>-0.33598689527218711</v>
      </c>
      <c r="G46" s="361">
        <v>102</v>
      </c>
      <c r="H46" s="373">
        <v>4</v>
      </c>
      <c r="I46" s="238">
        <v>27</v>
      </c>
      <c r="J46" s="364">
        <v>5.0814604368757128E-2</v>
      </c>
      <c r="K46" s="182">
        <v>119</v>
      </c>
      <c r="L46" s="365">
        <v>80.44273976347084</v>
      </c>
      <c r="M46" s="364">
        <v>0.32286277740014202</v>
      </c>
      <c r="N46" s="366">
        <v>134</v>
      </c>
      <c r="O46" s="365">
        <v>3.3420574242565668</v>
      </c>
      <c r="P46" s="364">
        <v>0.38163769994946867</v>
      </c>
      <c r="Q46" s="372">
        <v>157</v>
      </c>
      <c r="R46" s="371">
        <v>12.32907215796957</v>
      </c>
      <c r="S46" s="364">
        <v>-0.41081856332318056</v>
      </c>
      <c r="T46" s="366">
        <v>80</v>
      </c>
      <c r="U46" s="365">
        <v>11.217965687534141</v>
      </c>
      <c r="V46" s="364">
        <v>-1.02381384241649</v>
      </c>
      <c r="W46" s="369">
        <v>40</v>
      </c>
      <c r="X46" s="365">
        <v>6.7060338161259558</v>
      </c>
      <c r="Y46" s="364">
        <v>-0.99610372288978333</v>
      </c>
      <c r="Z46" s="363">
        <v>24</v>
      </c>
      <c r="AA46" s="370">
        <v>65.190466121647901</v>
      </c>
      <c r="AB46" s="364">
        <v>0.15197593057860598</v>
      </c>
      <c r="AC46" s="366">
        <v>131</v>
      </c>
      <c r="AD46" s="365">
        <v>25.755046378119054</v>
      </c>
      <c r="AE46" s="364">
        <v>0.26716776465842151</v>
      </c>
      <c r="AF46" s="369">
        <v>100</v>
      </c>
      <c r="AG46" s="365">
        <v>6.3143819492120725</v>
      </c>
      <c r="AH46" s="364">
        <v>-0.64483616431813662</v>
      </c>
      <c r="AI46" s="366">
        <v>91</v>
      </c>
      <c r="AJ46" s="365">
        <v>42.755659216252354</v>
      </c>
      <c r="AK46" s="364">
        <v>-5.3739166965780023E-2</v>
      </c>
      <c r="AL46" s="366">
        <v>118</v>
      </c>
      <c r="AM46" s="367">
        <v>3.1345167146437292</v>
      </c>
      <c r="AN46" s="364">
        <v>0.1940442411430485</v>
      </c>
      <c r="AO46" s="363">
        <v>121</v>
      </c>
      <c r="AP46" s="368">
        <v>3972.3240090804452</v>
      </c>
      <c r="AQ46" s="364">
        <v>-0.32798187366398451</v>
      </c>
      <c r="AR46" s="366">
        <v>112</v>
      </c>
      <c r="AS46" s="367">
        <v>0.25804875628405127</v>
      </c>
      <c r="AT46" s="364">
        <v>-0.98003349356067149</v>
      </c>
      <c r="AU46" s="366">
        <v>28</v>
      </c>
      <c r="AV46" s="367">
        <v>1.6666956933972903</v>
      </c>
      <c r="AW46" s="364">
        <v>0.86946680119966901</v>
      </c>
      <c r="AX46" s="366">
        <v>210</v>
      </c>
      <c r="AY46" s="367">
        <v>0.59158052912571535</v>
      </c>
      <c r="AZ46" s="364">
        <v>-0.35264993379324178</v>
      </c>
      <c r="BA46" s="366">
        <v>97</v>
      </c>
      <c r="BB46" s="365">
        <v>53.564125928913938</v>
      </c>
      <c r="BC46" s="364">
        <v>-0.42887180652810164</v>
      </c>
      <c r="BD46" s="363">
        <v>78</v>
      </c>
      <c r="BE46" s="362" t="s">
        <v>553</v>
      </c>
    </row>
    <row r="47" spans="1:57" s="182" customFormat="1" ht="12.75" x14ac:dyDescent="0.2">
      <c r="A47" s="361"/>
      <c r="B47" s="375">
        <v>0</v>
      </c>
      <c r="C47" s="236">
        <v>2610</v>
      </c>
      <c r="D47" s="237" t="s">
        <v>464</v>
      </c>
      <c r="E47" s="235">
        <v>72251.600000000006</v>
      </c>
      <c r="F47" s="374">
        <v>-0.704924771287323</v>
      </c>
      <c r="G47" s="361">
        <v>78</v>
      </c>
      <c r="H47" s="373">
        <v>3</v>
      </c>
      <c r="I47" s="238">
        <v>16</v>
      </c>
      <c r="J47" s="364">
        <v>-1.7099114370086836</v>
      </c>
      <c r="K47" s="182">
        <v>13.5</v>
      </c>
      <c r="L47" s="365">
        <v>136.19997472961433</v>
      </c>
      <c r="M47" s="364">
        <v>-1.7010155083278158</v>
      </c>
      <c r="N47" s="366">
        <v>13</v>
      </c>
      <c r="O47" s="365">
        <v>4.7521338581677668</v>
      </c>
      <c r="P47" s="364">
        <v>-1.6387107643221517</v>
      </c>
      <c r="Q47" s="372">
        <v>12</v>
      </c>
      <c r="R47" s="371">
        <v>13.495984674439757</v>
      </c>
      <c r="S47" s="364">
        <v>0.19301732905916541</v>
      </c>
      <c r="T47" s="366">
        <v>128</v>
      </c>
      <c r="U47" s="365">
        <v>25.379789864636226</v>
      </c>
      <c r="V47" s="364">
        <v>-0.17217355194582937</v>
      </c>
      <c r="W47" s="369">
        <v>124</v>
      </c>
      <c r="X47" s="365">
        <v>14.188204340273559</v>
      </c>
      <c r="Y47" s="364">
        <v>-0.30318813020692764</v>
      </c>
      <c r="Z47" s="363">
        <v>122</v>
      </c>
      <c r="AA47" s="370">
        <v>60.543602877758687</v>
      </c>
      <c r="AB47" s="364">
        <v>-0.27149974709438396</v>
      </c>
      <c r="AC47" s="366">
        <v>104</v>
      </c>
      <c r="AD47" s="365">
        <v>29.811970257436315</v>
      </c>
      <c r="AE47" s="364">
        <v>0.12174215289916983</v>
      </c>
      <c r="AF47" s="369">
        <v>96</v>
      </c>
      <c r="AG47" s="365">
        <v>9.2468497673563572</v>
      </c>
      <c r="AH47" s="364">
        <v>-0.33470597732972734</v>
      </c>
      <c r="AI47" s="366">
        <v>121</v>
      </c>
      <c r="AJ47" s="365">
        <v>44.747123606212106</v>
      </c>
      <c r="AK47" s="364">
        <v>-0.27854107756175456</v>
      </c>
      <c r="AL47" s="366">
        <v>102</v>
      </c>
      <c r="AM47" s="367">
        <v>3.5078254322395592</v>
      </c>
      <c r="AN47" s="364">
        <v>8.0806955614848908E-2</v>
      </c>
      <c r="AO47" s="363">
        <v>114</v>
      </c>
      <c r="AP47" s="368">
        <v>3467.5748032172146</v>
      </c>
      <c r="AQ47" s="364">
        <v>-0.52313696878083782</v>
      </c>
      <c r="AR47" s="366">
        <v>91</v>
      </c>
      <c r="AS47" s="367">
        <v>0.26484033263692985</v>
      </c>
      <c r="AT47" s="364">
        <v>-0.94001674590391116</v>
      </c>
      <c r="AU47" s="366">
        <v>35</v>
      </c>
      <c r="AV47" s="367">
        <v>1.1165787607806898</v>
      </c>
      <c r="AW47" s="364">
        <v>-1.0651630727082995</v>
      </c>
      <c r="AX47" s="366">
        <v>45</v>
      </c>
      <c r="AY47" s="367">
        <v>0.53215284474401736</v>
      </c>
      <c r="AZ47" s="364">
        <v>-0.69483822514803351</v>
      </c>
      <c r="BA47" s="366">
        <v>73</v>
      </c>
      <c r="BB47" s="365">
        <v>54.20392076233977</v>
      </c>
      <c r="BC47" s="364">
        <v>-0.39932313759977489</v>
      </c>
      <c r="BD47" s="363">
        <v>80</v>
      </c>
      <c r="BE47" s="362" t="s">
        <v>463</v>
      </c>
    </row>
    <row r="48" spans="1:57" s="182" customFormat="1" ht="12.75" x14ac:dyDescent="0.2">
      <c r="A48" s="361"/>
      <c r="B48" s="375">
        <v>0</v>
      </c>
      <c r="C48" s="236">
        <v>3780</v>
      </c>
      <c r="D48" s="237" t="s">
        <v>830</v>
      </c>
      <c r="E48" s="235">
        <v>32800.465999999993</v>
      </c>
      <c r="F48" s="374">
        <v>-1.6589689377527965</v>
      </c>
      <c r="G48" s="361">
        <v>6</v>
      </c>
      <c r="H48" s="373">
        <v>1</v>
      </c>
      <c r="I48" s="238">
        <v>11</v>
      </c>
      <c r="J48" s="364">
        <v>-2.5102414558166113</v>
      </c>
      <c r="K48" s="182">
        <v>3</v>
      </c>
      <c r="L48" s="365">
        <v>190.69222051314964</v>
      </c>
      <c r="M48" s="364">
        <v>-3.6789771674526786</v>
      </c>
      <c r="N48" s="366">
        <v>5</v>
      </c>
      <c r="O48" s="365">
        <v>5.6916024722026419</v>
      </c>
      <c r="P48" s="364">
        <v>-2.9847753647580442</v>
      </c>
      <c r="Q48" s="372">
        <v>1</v>
      </c>
      <c r="R48" s="371">
        <v>13.339114867187366</v>
      </c>
      <c r="S48" s="364">
        <v>0.11184276051770743</v>
      </c>
      <c r="T48" s="366">
        <v>122</v>
      </c>
      <c r="U48" s="365">
        <v>10.305309513581399</v>
      </c>
      <c r="V48" s="364">
        <v>-1.0786976454749744</v>
      </c>
      <c r="W48" s="369">
        <v>30</v>
      </c>
      <c r="X48" s="365">
        <v>11.702712213714861</v>
      </c>
      <c r="Y48" s="364">
        <v>-0.53336682560350113</v>
      </c>
      <c r="Z48" s="363">
        <v>96</v>
      </c>
      <c r="AA48" s="370">
        <v>48.590453770014243</v>
      </c>
      <c r="AB48" s="364">
        <v>-1.3608083092486296</v>
      </c>
      <c r="AC48" s="366">
        <v>20</v>
      </c>
      <c r="AD48" s="365">
        <v>41.696381000148889</v>
      </c>
      <c r="AE48" s="364">
        <v>-0.3042697107860946</v>
      </c>
      <c r="AF48" s="369">
        <v>82</v>
      </c>
      <c r="AG48" s="365">
        <v>3.2839990334253226</v>
      </c>
      <c r="AH48" s="364">
        <v>-0.96532159795339978</v>
      </c>
      <c r="AI48" s="366">
        <v>31</v>
      </c>
      <c r="AJ48" s="365">
        <v>60.097781033896197</v>
      </c>
      <c r="AK48" s="364">
        <v>-2.0113649914844203</v>
      </c>
      <c r="AL48" s="366">
        <v>7</v>
      </c>
      <c r="AM48" s="367">
        <v>3.3544066111743662</v>
      </c>
      <c r="AN48" s="364">
        <v>0.12734412452491958</v>
      </c>
      <c r="AO48" s="363">
        <v>116</v>
      </c>
      <c r="AP48" s="368">
        <v>1682.4785182036519</v>
      </c>
      <c r="AQ48" s="364">
        <v>-1.2133225723396865</v>
      </c>
      <c r="AR48" s="366">
        <v>6</v>
      </c>
      <c r="AS48" s="367">
        <v>0.12731888149569492</v>
      </c>
      <c r="AT48" s="364">
        <v>-1.750308925771372</v>
      </c>
      <c r="AU48" s="366">
        <v>6</v>
      </c>
      <c r="AV48" s="367">
        <v>0.84043842826224635</v>
      </c>
      <c r="AW48" s="364">
        <v>-2.0362826747536844</v>
      </c>
      <c r="AX48" s="366">
        <v>5</v>
      </c>
      <c r="AY48" s="367">
        <v>0.48699006296113945</v>
      </c>
      <c r="AZ48" s="364">
        <v>-0.95488832287440129</v>
      </c>
      <c r="BA48" s="366">
        <v>52</v>
      </c>
      <c r="BB48" s="365">
        <v>14.411036832126834</v>
      </c>
      <c r="BC48" s="364">
        <v>-2.2371415936525394</v>
      </c>
      <c r="BD48" s="363">
        <v>7</v>
      </c>
      <c r="BE48" s="362" t="s">
        <v>829</v>
      </c>
    </row>
    <row r="49" spans="1:57" s="182" customFormat="1" ht="12.75" x14ac:dyDescent="0.2">
      <c r="A49" s="361"/>
      <c r="B49" s="375">
        <v>0</v>
      </c>
      <c r="C49" s="236">
        <v>6100</v>
      </c>
      <c r="D49" s="237" t="s">
        <v>459</v>
      </c>
      <c r="E49" s="235">
        <v>141523.47</v>
      </c>
      <c r="F49" s="374">
        <v>-0.86887644010464016</v>
      </c>
      <c r="G49" s="361">
        <v>66</v>
      </c>
      <c r="H49" s="373">
        <v>3</v>
      </c>
      <c r="I49" s="238">
        <v>20</v>
      </c>
      <c r="J49" s="364">
        <v>-1.0696474219623415</v>
      </c>
      <c r="K49" s="182">
        <v>41</v>
      </c>
      <c r="L49" s="365">
        <v>131.6577992727839</v>
      </c>
      <c r="M49" s="364">
        <v>-1.5361434467446411</v>
      </c>
      <c r="N49" s="366">
        <v>16</v>
      </c>
      <c r="O49" s="365">
        <v>4.0153394576729431</v>
      </c>
      <c r="P49" s="364">
        <v>-0.58303647623076571</v>
      </c>
      <c r="Q49" s="372">
        <v>72</v>
      </c>
      <c r="R49" s="371">
        <v>13.287591259102369</v>
      </c>
      <c r="S49" s="364">
        <v>8.5181118425742372E-2</v>
      </c>
      <c r="T49" s="366">
        <v>117</v>
      </c>
      <c r="U49" s="365">
        <v>12.360834333336275</v>
      </c>
      <c r="V49" s="364">
        <v>-0.95508590360656842</v>
      </c>
      <c r="W49" s="369">
        <v>49</v>
      </c>
      <c r="X49" s="365">
        <v>14.984360143327523</v>
      </c>
      <c r="Y49" s="364">
        <v>-0.22945701590518827</v>
      </c>
      <c r="Z49" s="363">
        <v>128</v>
      </c>
      <c r="AA49" s="370">
        <v>50.910167080187861</v>
      </c>
      <c r="AB49" s="364">
        <v>-1.149409325789273</v>
      </c>
      <c r="AC49" s="366">
        <v>31</v>
      </c>
      <c r="AD49" s="365">
        <v>28.121966573306207</v>
      </c>
      <c r="AE49" s="364">
        <v>0.18232249084757884</v>
      </c>
      <c r="AF49" s="369">
        <v>97</v>
      </c>
      <c r="AG49" s="365">
        <v>6.4864699682460687</v>
      </c>
      <c r="AH49" s="364">
        <v>-0.626636581976172</v>
      </c>
      <c r="AI49" s="366">
        <v>93</v>
      </c>
      <c r="AJ49" s="365">
        <v>51.168633654805802</v>
      </c>
      <c r="AK49" s="364">
        <v>-1.0034185773117184</v>
      </c>
      <c r="AL49" s="366">
        <v>45</v>
      </c>
      <c r="AM49" s="367">
        <v>3.6408724291455008</v>
      </c>
      <c r="AN49" s="364">
        <v>4.0449256833169335E-2</v>
      </c>
      <c r="AO49" s="363">
        <v>110</v>
      </c>
      <c r="AP49" s="368">
        <v>3205.3965118258529</v>
      </c>
      <c r="AQ49" s="364">
        <v>-0.62450499234523615</v>
      </c>
      <c r="AR49" s="366">
        <v>81</v>
      </c>
      <c r="AS49" s="367">
        <v>0.15203981341569961</v>
      </c>
      <c r="AT49" s="364">
        <v>-1.6046503565257375</v>
      </c>
      <c r="AU49" s="366">
        <v>9</v>
      </c>
      <c r="AV49" s="367">
        <v>1.2000640929519792</v>
      </c>
      <c r="AW49" s="364">
        <v>-0.77156509730427425</v>
      </c>
      <c r="AX49" s="366">
        <v>65</v>
      </c>
      <c r="AY49" s="367">
        <v>0.58254028631144272</v>
      </c>
      <c r="AZ49" s="364">
        <v>-0.40470421243851712</v>
      </c>
      <c r="BA49" s="366">
        <v>96</v>
      </c>
      <c r="BB49" s="365">
        <v>24.064798817331198</v>
      </c>
      <c r="BC49" s="364">
        <v>-1.7912864508620829</v>
      </c>
      <c r="BD49" s="363">
        <v>15</v>
      </c>
      <c r="BE49" s="362" t="s">
        <v>458</v>
      </c>
    </row>
    <row r="50" spans="1:57" s="182" customFormat="1" ht="12.75" x14ac:dyDescent="0.2">
      <c r="A50" s="361"/>
      <c r="B50" s="375">
        <v>99</v>
      </c>
      <c r="C50" s="236">
        <v>1066</v>
      </c>
      <c r="D50" s="237" t="s">
        <v>539</v>
      </c>
      <c r="E50" s="235">
        <v>6582.0249999999987</v>
      </c>
      <c r="F50" s="374">
        <v>9.8838319067028876E-2</v>
      </c>
      <c r="G50" s="361">
        <v>131</v>
      </c>
      <c r="H50" s="373">
        <v>5</v>
      </c>
      <c r="I50" s="238">
        <v>36</v>
      </c>
      <c r="J50" s="364">
        <v>1.4914086382230267</v>
      </c>
      <c r="K50" s="182">
        <v>242.5</v>
      </c>
      <c r="L50" s="365">
        <v>68.503549774151836</v>
      </c>
      <c r="M50" s="364">
        <v>0.75623196048886066</v>
      </c>
      <c r="N50" s="366">
        <v>208</v>
      </c>
      <c r="O50" s="365">
        <v>3.2669659967806957</v>
      </c>
      <c r="P50" s="364">
        <v>0.48922821528063554</v>
      </c>
      <c r="Q50" s="372">
        <v>171</v>
      </c>
      <c r="R50" s="371">
        <v>13.678212721485908</v>
      </c>
      <c r="S50" s="364">
        <v>0.2873138884431144</v>
      </c>
      <c r="T50" s="366">
        <v>141</v>
      </c>
      <c r="U50" s="365">
        <v>35.991297325542739</v>
      </c>
      <c r="V50" s="364">
        <v>0.46596368117630022</v>
      </c>
      <c r="W50" s="369">
        <v>174</v>
      </c>
      <c r="X50" s="365">
        <v>12.123710885913498</v>
      </c>
      <c r="Y50" s="364">
        <v>-0.49437860106040343</v>
      </c>
      <c r="Z50" s="363">
        <v>100</v>
      </c>
      <c r="AA50" s="370">
        <v>75.813277419703056</v>
      </c>
      <c r="AB50" s="364">
        <v>1.1200487954626515</v>
      </c>
      <c r="AC50" s="366">
        <v>216</v>
      </c>
      <c r="AD50" s="365">
        <v>8.0333463608123452</v>
      </c>
      <c r="AE50" s="364">
        <v>0.90242470885932791</v>
      </c>
      <c r="AF50" s="369">
        <v>232</v>
      </c>
      <c r="AG50" s="365">
        <v>6.7739107423859597</v>
      </c>
      <c r="AH50" s="364">
        <v>-0.59623759158298517</v>
      </c>
      <c r="AI50" s="366">
        <v>99</v>
      </c>
      <c r="AJ50" s="365">
        <v>35.522655790755891</v>
      </c>
      <c r="AK50" s="364">
        <v>0.76274190977177347</v>
      </c>
      <c r="AL50" s="366">
        <v>190</v>
      </c>
      <c r="AM50" s="367">
        <v>11.145111117019452</v>
      </c>
      <c r="AN50" s="364">
        <v>-2.2358426670284994</v>
      </c>
      <c r="AO50" s="363">
        <v>5</v>
      </c>
      <c r="AP50" s="368">
        <v>4840.6470603042271</v>
      </c>
      <c r="AQ50" s="364">
        <v>7.744593431538993E-3</v>
      </c>
      <c r="AR50" s="366">
        <v>147</v>
      </c>
      <c r="AS50" s="367">
        <v>0.36812425475620009</v>
      </c>
      <c r="AT50" s="364">
        <v>-0.33145601807000774</v>
      </c>
      <c r="AU50" s="366">
        <v>119</v>
      </c>
      <c r="AV50" s="367">
        <v>1.3274082963537361</v>
      </c>
      <c r="AW50" s="364">
        <v>-0.3237259460928481</v>
      </c>
      <c r="AX50" s="366">
        <v>88</v>
      </c>
      <c r="AY50" s="367">
        <v>0.59783345164110024</v>
      </c>
      <c r="AZ50" s="364">
        <v>-0.31664521825072567</v>
      </c>
      <c r="BA50" s="366">
        <v>99</v>
      </c>
      <c r="BB50" s="365">
        <v>70.913391978343412</v>
      </c>
      <c r="BC50" s="364">
        <v>0.37239711885386689</v>
      </c>
      <c r="BD50" s="363">
        <v>140</v>
      </c>
      <c r="BE50" s="362" t="s">
        <v>538</v>
      </c>
    </row>
    <row r="51" spans="1:57" s="182" customFormat="1" ht="12.75" x14ac:dyDescent="0.2">
      <c r="A51" s="361"/>
      <c r="B51" s="375">
        <v>41</v>
      </c>
      <c r="C51" s="236"/>
      <c r="D51" s="237" t="s">
        <v>1002</v>
      </c>
      <c r="E51" s="235">
        <v>6133.2869999999994</v>
      </c>
      <c r="F51" s="374">
        <v>0.86798017689409301</v>
      </c>
      <c r="G51" s="361">
        <v>199</v>
      </c>
      <c r="H51" s="373">
        <v>7</v>
      </c>
      <c r="I51" s="238">
        <v>35</v>
      </c>
      <c r="J51" s="364">
        <v>1.3313426344614412</v>
      </c>
      <c r="K51" s="182">
        <v>238</v>
      </c>
      <c r="L51" s="365">
        <v>85.776903677380616</v>
      </c>
      <c r="M51" s="364">
        <v>0.12924308796556117</v>
      </c>
      <c r="N51" s="366">
        <v>107</v>
      </c>
      <c r="O51" s="365">
        <v>2.8276713397362152</v>
      </c>
      <c r="P51" s="364">
        <v>1.1186467803868989</v>
      </c>
      <c r="Q51" s="372">
        <v>222</v>
      </c>
      <c r="R51" s="371">
        <v>14.809498152091427</v>
      </c>
      <c r="S51" s="364">
        <v>0.87271402588887859</v>
      </c>
      <c r="T51" s="366">
        <v>207</v>
      </c>
      <c r="U51" s="365">
        <v>42.469783594425422</v>
      </c>
      <c r="V51" s="364">
        <v>0.85555614178333761</v>
      </c>
      <c r="W51" s="369">
        <v>199</v>
      </c>
      <c r="X51" s="365">
        <v>25.45173452003954</v>
      </c>
      <c r="Y51" s="364">
        <v>0.73991502615997629</v>
      </c>
      <c r="Z51" s="363">
        <v>198</v>
      </c>
      <c r="AA51" s="370">
        <v>57.102582923743668</v>
      </c>
      <c r="AB51" s="364">
        <v>-0.58508510143616355</v>
      </c>
      <c r="AC51" s="366">
        <v>85</v>
      </c>
      <c r="AD51" s="365">
        <v>10.369132198136688</v>
      </c>
      <c r="AE51" s="364">
        <v>0.81869548582331331</v>
      </c>
      <c r="AF51" s="369">
        <v>211</v>
      </c>
      <c r="AG51" s="365">
        <v>19.267159800766802</v>
      </c>
      <c r="AH51" s="364">
        <v>0.72501601010881045</v>
      </c>
      <c r="AI51" s="366">
        <v>196</v>
      </c>
      <c r="AJ51" s="365">
        <v>34.933101821824792</v>
      </c>
      <c r="AK51" s="364">
        <v>0.829292363439604</v>
      </c>
      <c r="AL51" s="366">
        <v>199</v>
      </c>
      <c r="AM51" s="367">
        <v>0.2660563577083544</v>
      </c>
      <c r="AN51" s="364">
        <v>1.0641462482873911</v>
      </c>
      <c r="AO51" s="363">
        <v>229</v>
      </c>
      <c r="AP51" s="368">
        <v>4551.0988857528109</v>
      </c>
      <c r="AQ51" s="364">
        <v>-0.10420566005891277</v>
      </c>
      <c r="AR51" s="366">
        <v>140</v>
      </c>
      <c r="AS51" s="367">
        <v>0.39215030200987477</v>
      </c>
      <c r="AT51" s="364">
        <v>-0.1898917890626737</v>
      </c>
      <c r="AU51" s="366">
        <v>131</v>
      </c>
      <c r="AV51" s="367">
        <v>1.7492738029229347</v>
      </c>
      <c r="AW51" s="364">
        <v>1.1598742912205187</v>
      </c>
      <c r="AX51" s="366">
        <v>236</v>
      </c>
      <c r="AY51" s="367">
        <v>0.87459983043942713</v>
      </c>
      <c r="AZ51" s="364">
        <v>1.2769927511704637</v>
      </c>
      <c r="BA51" s="366">
        <v>231</v>
      </c>
      <c r="BB51" s="365">
        <v>81.885954235637797</v>
      </c>
      <c r="BC51" s="364">
        <v>0.87916052564813529</v>
      </c>
      <c r="BD51" s="363">
        <v>200</v>
      </c>
      <c r="BE51" s="362" t="s">
        <v>1001</v>
      </c>
    </row>
    <row r="52" spans="1:57" s="182" customFormat="1" ht="12.75" x14ac:dyDescent="0.2">
      <c r="A52" s="361"/>
      <c r="B52" s="375">
        <v>99</v>
      </c>
      <c r="C52" s="236">
        <v>9800</v>
      </c>
      <c r="D52" s="237" t="s">
        <v>173</v>
      </c>
      <c r="E52" s="235">
        <v>11876.795999999998</v>
      </c>
      <c r="F52" s="374">
        <v>1.3839619923336492</v>
      </c>
      <c r="G52" s="361">
        <v>235</v>
      </c>
      <c r="H52" s="373">
        <v>8</v>
      </c>
      <c r="I52" s="238">
        <v>31</v>
      </c>
      <c r="J52" s="364">
        <v>0.69107861941509918</v>
      </c>
      <c r="K52" s="182">
        <v>182.5</v>
      </c>
      <c r="L52" s="365">
        <v>83.318600605392405</v>
      </c>
      <c r="M52" s="364">
        <v>0.21847466858745437</v>
      </c>
      <c r="N52" s="366">
        <v>123</v>
      </c>
      <c r="O52" s="365">
        <v>3.417204801029349</v>
      </c>
      <c r="P52" s="364">
        <v>0.27396702082478486</v>
      </c>
      <c r="Q52" s="372">
        <v>144</v>
      </c>
      <c r="R52" s="371">
        <v>15.588390416531487</v>
      </c>
      <c r="S52" s="364">
        <v>1.27576318247052</v>
      </c>
      <c r="T52" s="366">
        <v>238</v>
      </c>
      <c r="U52" s="365">
        <v>59.423215278040779</v>
      </c>
      <c r="V52" s="364">
        <v>1.875073493711312</v>
      </c>
      <c r="W52" s="369">
        <v>239</v>
      </c>
      <c r="X52" s="365">
        <v>35.469416166362173</v>
      </c>
      <c r="Y52" s="364">
        <v>1.6676415184749322</v>
      </c>
      <c r="Z52" s="363">
        <v>237</v>
      </c>
      <c r="AA52" s="370">
        <v>75.709261415622606</v>
      </c>
      <c r="AB52" s="364">
        <v>1.1105696596445853</v>
      </c>
      <c r="AC52" s="366">
        <v>214</v>
      </c>
      <c r="AD52" s="365">
        <v>12.658710954252687</v>
      </c>
      <c r="AE52" s="364">
        <v>0.73662261455830202</v>
      </c>
      <c r="AF52" s="369">
        <v>173</v>
      </c>
      <c r="AG52" s="365">
        <v>29.882430397866294</v>
      </c>
      <c r="AH52" s="364">
        <v>1.8476594829003838</v>
      </c>
      <c r="AI52" s="366">
        <v>239</v>
      </c>
      <c r="AJ52" s="365">
        <v>29.566700376608928</v>
      </c>
      <c r="AK52" s="364">
        <v>1.4350663376023589</v>
      </c>
      <c r="AL52" s="366">
        <v>237</v>
      </c>
      <c r="AM52" s="367">
        <v>0.40454513153210686</v>
      </c>
      <c r="AN52" s="364">
        <v>1.0221378726862915</v>
      </c>
      <c r="AO52" s="363">
        <v>218</v>
      </c>
      <c r="AP52" s="368">
        <v>8006.1900457806678</v>
      </c>
      <c r="AQ52" s="364">
        <v>1.231662997365665</v>
      </c>
      <c r="AR52" s="366">
        <v>227</v>
      </c>
      <c r="AS52" s="367">
        <v>0.69877365800439817</v>
      </c>
      <c r="AT52" s="364">
        <v>1.6167682299034969</v>
      </c>
      <c r="AU52" s="366">
        <v>235</v>
      </c>
      <c r="AV52" s="367">
        <v>1.5774522897447929</v>
      </c>
      <c r="AW52" s="364">
        <v>0.55561906353027057</v>
      </c>
      <c r="AX52" s="366">
        <v>161</v>
      </c>
      <c r="AY52" s="367">
        <v>0.76620348159519347</v>
      </c>
      <c r="AZ52" s="364">
        <v>0.65283985364431496</v>
      </c>
      <c r="BA52" s="366">
        <v>187</v>
      </c>
      <c r="BB52" s="365">
        <v>85.019254295963705</v>
      </c>
      <c r="BC52" s="364">
        <v>1.0238707378890248</v>
      </c>
      <c r="BD52" s="363">
        <v>218</v>
      </c>
      <c r="BE52" s="362" t="s">
        <v>172</v>
      </c>
    </row>
    <row r="53" spans="1:57" s="182" customFormat="1" ht="12.75" x14ac:dyDescent="0.2">
      <c r="A53" s="361"/>
      <c r="B53" s="375">
        <v>99</v>
      </c>
      <c r="C53" s="236">
        <v>1326</v>
      </c>
      <c r="D53" s="237" t="s">
        <v>815</v>
      </c>
      <c r="E53" s="235">
        <v>7561.8309999999983</v>
      </c>
      <c r="F53" s="374">
        <v>-1.2146102657257041</v>
      </c>
      <c r="G53" s="361">
        <v>34</v>
      </c>
      <c r="H53" s="373">
        <v>2</v>
      </c>
      <c r="I53" s="238">
        <v>18</v>
      </c>
      <c r="J53" s="364">
        <v>-1.3897794294855126</v>
      </c>
      <c r="K53" s="182">
        <v>19.5</v>
      </c>
      <c r="L53" s="365">
        <v>129.55040264805453</v>
      </c>
      <c r="M53" s="364">
        <v>-1.4596490820080108</v>
      </c>
      <c r="N53" s="366">
        <v>17</v>
      </c>
      <c r="O53" s="365">
        <v>4.7521564915958683</v>
      </c>
      <c r="P53" s="364">
        <v>-1.6387431933526684</v>
      </c>
      <c r="Q53" s="372">
        <v>11</v>
      </c>
      <c r="R53" s="371">
        <v>11.341640211660783</v>
      </c>
      <c r="S53" s="364">
        <v>-0.92177961828709498</v>
      </c>
      <c r="T53" s="366">
        <v>47</v>
      </c>
      <c r="U53" s="365">
        <v>12.5818284720519</v>
      </c>
      <c r="V53" s="364">
        <v>-0.94179612468159091</v>
      </c>
      <c r="W53" s="369">
        <v>53</v>
      </c>
      <c r="X53" s="365">
        <v>8.1531296287417039</v>
      </c>
      <c r="Y53" s="364">
        <v>-0.86208976939441673</v>
      </c>
      <c r="Z53" s="363">
        <v>50</v>
      </c>
      <c r="AA53" s="370">
        <v>51.217156596476023</v>
      </c>
      <c r="AB53" s="364">
        <v>-1.1214329067243067</v>
      </c>
      <c r="AC53" s="366">
        <v>35</v>
      </c>
      <c r="AD53" s="365">
        <v>85.459022725809533</v>
      </c>
      <c r="AE53" s="364">
        <v>-1.8729974302290795</v>
      </c>
      <c r="AF53" s="369">
        <v>13</v>
      </c>
      <c r="AG53" s="365">
        <v>2.7008824555701807</v>
      </c>
      <c r="AH53" s="364">
        <v>-1.0269904940985914</v>
      </c>
      <c r="AI53" s="366">
        <v>23</v>
      </c>
      <c r="AJ53" s="365">
        <v>49.877162078219868</v>
      </c>
      <c r="AK53" s="364">
        <v>-0.85763375717602874</v>
      </c>
      <c r="AL53" s="366">
        <v>53</v>
      </c>
      <c r="AM53" s="367">
        <v>2.4682381819958685</v>
      </c>
      <c r="AN53" s="364">
        <v>0.39614927884120488</v>
      </c>
      <c r="AO53" s="363">
        <v>136</v>
      </c>
      <c r="AP53" s="368">
        <v>2554.8909293394977</v>
      </c>
      <c r="AQ53" s="364">
        <v>-0.87601500434626067</v>
      </c>
      <c r="AR53" s="366">
        <v>44</v>
      </c>
      <c r="AS53" s="367">
        <v>0.35239038047608323</v>
      </c>
      <c r="AT53" s="364">
        <v>-0.42416181183816076</v>
      </c>
      <c r="AU53" s="366">
        <v>108</v>
      </c>
      <c r="AV53" s="367">
        <v>1.1539981402993589</v>
      </c>
      <c r="AW53" s="364">
        <v>-0.93356805138149634</v>
      </c>
      <c r="AX53" s="366">
        <v>52</v>
      </c>
      <c r="AY53" s="367">
        <v>0.43906817964766087</v>
      </c>
      <c r="AZ53" s="364">
        <v>-1.2308254982860878</v>
      </c>
      <c r="BA53" s="366">
        <v>29</v>
      </c>
      <c r="BB53" s="365">
        <v>28.50748032040379</v>
      </c>
      <c r="BC53" s="364">
        <v>-1.58610297948991</v>
      </c>
      <c r="BD53" s="363">
        <v>19</v>
      </c>
      <c r="BE53" s="362" t="s">
        <v>814</v>
      </c>
    </row>
    <row r="54" spans="1:57" s="182" customFormat="1" ht="12.75" x14ac:dyDescent="0.2">
      <c r="A54" s="361"/>
      <c r="B54" s="375">
        <v>99</v>
      </c>
      <c r="C54" s="236">
        <v>944</v>
      </c>
      <c r="D54" s="237" t="s">
        <v>790</v>
      </c>
      <c r="E54" s="235">
        <v>6666.335</v>
      </c>
      <c r="F54" s="374">
        <v>-1.0436850367028194</v>
      </c>
      <c r="G54" s="361">
        <v>51</v>
      </c>
      <c r="H54" s="373">
        <v>2</v>
      </c>
      <c r="I54" s="238">
        <v>21</v>
      </c>
      <c r="J54" s="364">
        <v>-0.909581418200756</v>
      </c>
      <c r="K54" s="182">
        <v>51.5</v>
      </c>
      <c r="L54" s="365">
        <v>106.32860930796726</v>
      </c>
      <c r="M54" s="364">
        <v>-0.61674352320111181</v>
      </c>
      <c r="N54" s="366">
        <v>50</v>
      </c>
      <c r="O54" s="365">
        <v>3.7940302516876194</v>
      </c>
      <c r="P54" s="364">
        <v>-0.26594606631488882</v>
      </c>
      <c r="Q54" s="372">
        <v>102</v>
      </c>
      <c r="R54" s="371">
        <v>10.693096313293804</v>
      </c>
      <c r="S54" s="364">
        <v>-1.2573781126833588</v>
      </c>
      <c r="T54" s="366">
        <v>24</v>
      </c>
      <c r="U54" s="365">
        <v>5.3504212412600998</v>
      </c>
      <c r="V54" s="364">
        <v>-1.3766664971369127</v>
      </c>
      <c r="W54" s="369">
        <v>7</v>
      </c>
      <c r="X54" s="365">
        <v>1.8900581556355576</v>
      </c>
      <c r="Y54" s="364">
        <v>-1.4421059382048482</v>
      </c>
      <c r="Z54" s="363">
        <v>2</v>
      </c>
      <c r="AA54" s="370">
        <v>49.393078908611152</v>
      </c>
      <c r="AB54" s="364">
        <v>-1.2876638660736182</v>
      </c>
      <c r="AC54" s="366">
        <v>26</v>
      </c>
      <c r="AD54" s="365">
        <v>75.522344307947463</v>
      </c>
      <c r="AE54" s="364">
        <v>-1.5168045163961161</v>
      </c>
      <c r="AF54" s="369">
        <v>33</v>
      </c>
      <c r="AG54" s="365">
        <v>3.9819716899041366</v>
      </c>
      <c r="AH54" s="364">
        <v>-0.89150582097292053</v>
      </c>
      <c r="AI54" s="366">
        <v>48</v>
      </c>
      <c r="AJ54" s="365">
        <v>44.340722830990188</v>
      </c>
      <c r="AK54" s="364">
        <v>-0.23266545397632915</v>
      </c>
      <c r="AL54" s="366">
        <v>107</v>
      </c>
      <c r="AM54" s="367">
        <v>4.1615670379601388</v>
      </c>
      <c r="AN54" s="364">
        <v>-0.11749520390983897</v>
      </c>
      <c r="AO54" s="363">
        <v>97</v>
      </c>
      <c r="AP54" s="368">
        <v>2499.8935695949185</v>
      </c>
      <c r="AQ54" s="364">
        <v>-0.89727905953932119</v>
      </c>
      <c r="AR54" s="366">
        <v>37</v>
      </c>
      <c r="AS54" s="367">
        <v>0.31790678185662624</v>
      </c>
      <c r="AT54" s="364">
        <v>-0.62734313419301335</v>
      </c>
      <c r="AU54" s="366">
        <v>82</v>
      </c>
      <c r="AV54" s="367">
        <v>1.3079447545729836</v>
      </c>
      <c r="AW54" s="364">
        <v>-0.39217457428176233</v>
      </c>
      <c r="AX54" s="366">
        <v>81</v>
      </c>
      <c r="AY54" s="367">
        <v>0.43635506563761978</v>
      </c>
      <c r="AZ54" s="364">
        <v>-1.2464477769766678</v>
      </c>
      <c r="BA54" s="366">
        <v>28</v>
      </c>
      <c r="BB54" s="365">
        <v>45.684123299217589</v>
      </c>
      <c r="BC54" s="364">
        <v>-0.79280658170042162</v>
      </c>
      <c r="BD54" s="363">
        <v>56</v>
      </c>
      <c r="BE54" s="362" t="s">
        <v>789</v>
      </c>
    </row>
    <row r="55" spans="1:57" s="182" customFormat="1" ht="12.75" x14ac:dyDescent="0.2">
      <c r="A55" s="377"/>
      <c r="B55" s="375">
        <v>99</v>
      </c>
      <c r="C55" s="236">
        <v>483</v>
      </c>
      <c r="D55" s="240" t="s">
        <v>1000</v>
      </c>
      <c r="E55" s="235">
        <v>9480.7119999999995</v>
      </c>
      <c r="F55" s="374">
        <v>-1.4050235374360873</v>
      </c>
      <c r="G55" s="361">
        <v>14</v>
      </c>
      <c r="H55" s="373">
        <v>2</v>
      </c>
      <c r="I55" s="238">
        <v>18</v>
      </c>
      <c r="J55" s="364">
        <v>-1.3897794294855126</v>
      </c>
      <c r="K55" s="182">
        <v>19.5</v>
      </c>
      <c r="L55" s="365">
        <v>118.95914455299197</v>
      </c>
      <c r="M55" s="364">
        <v>-1.0752071832991987</v>
      </c>
      <c r="N55" s="366">
        <v>24</v>
      </c>
      <c r="O55" s="365">
        <v>4.8507642449799926</v>
      </c>
      <c r="P55" s="364">
        <v>-1.7800277495113002</v>
      </c>
      <c r="Q55" s="372">
        <v>9</v>
      </c>
      <c r="R55" s="371">
        <v>11.282355001128664</v>
      </c>
      <c r="S55" s="364">
        <v>-0.95245761471053281</v>
      </c>
      <c r="T55" s="366">
        <v>44</v>
      </c>
      <c r="U55" s="365">
        <v>17.021223375096202</v>
      </c>
      <c r="V55" s="364">
        <v>-0.67482715815144201</v>
      </c>
      <c r="W55" s="369">
        <v>82</v>
      </c>
      <c r="X55" s="365">
        <v>8.7041429036706575</v>
      </c>
      <c r="Y55" s="364">
        <v>-0.81106103532035423</v>
      </c>
      <c r="Z55" s="363">
        <v>57</v>
      </c>
      <c r="AA55" s="370">
        <v>48.74672849178625</v>
      </c>
      <c r="AB55" s="364">
        <v>-1.3465667574249158</v>
      </c>
      <c r="AC55" s="366">
        <v>21</v>
      </c>
      <c r="AD55" s="365">
        <v>69.187153797257693</v>
      </c>
      <c r="AE55" s="364">
        <v>-1.2897115309138469</v>
      </c>
      <c r="AF55" s="369">
        <v>46</v>
      </c>
      <c r="AG55" s="365">
        <v>2.4839286829185787</v>
      </c>
      <c r="AH55" s="364">
        <v>-1.0499349621210436</v>
      </c>
      <c r="AI55" s="366">
        <v>15</v>
      </c>
      <c r="AJ55" s="365">
        <v>51.327987125952369</v>
      </c>
      <c r="AK55" s="364">
        <v>-1.0214068300539996</v>
      </c>
      <c r="AL55" s="366">
        <v>40</v>
      </c>
      <c r="AM55" s="367">
        <v>6.1011451460607642</v>
      </c>
      <c r="AN55" s="364">
        <v>-0.70583549621725072</v>
      </c>
      <c r="AO55" s="363">
        <v>63</v>
      </c>
      <c r="AP55" s="368">
        <v>2299.3111496395236</v>
      </c>
      <c r="AQ55" s="364">
        <v>-0.97483179422509014</v>
      </c>
      <c r="AR55" s="366">
        <v>24</v>
      </c>
      <c r="AS55" s="367">
        <v>0.26956264025484061</v>
      </c>
      <c r="AT55" s="364">
        <v>-0.91219236721994967</v>
      </c>
      <c r="AU55" s="366">
        <v>40</v>
      </c>
      <c r="AV55" s="367">
        <v>0.86298238695065421</v>
      </c>
      <c r="AW55" s="364">
        <v>-1.9570009559611135</v>
      </c>
      <c r="AX55" s="366">
        <v>7</v>
      </c>
      <c r="AY55" s="367">
        <v>0.40080676739619714</v>
      </c>
      <c r="AZ55" s="364">
        <v>-1.4511370823460887</v>
      </c>
      <c r="BA55" s="366">
        <v>17</v>
      </c>
      <c r="BB55" s="365">
        <v>27.860533605392355</v>
      </c>
      <c r="BC55" s="364">
        <v>-1.6159819552137074</v>
      </c>
      <c r="BD55" s="363">
        <v>17</v>
      </c>
      <c r="BE55" s="362" t="s">
        <v>838</v>
      </c>
    </row>
    <row r="56" spans="1:57" s="182" customFormat="1" ht="12.75" x14ac:dyDescent="0.2">
      <c r="A56" s="361"/>
      <c r="B56" s="375">
        <v>28</v>
      </c>
      <c r="C56" s="236"/>
      <c r="D56" s="237" t="s">
        <v>999</v>
      </c>
      <c r="E56" s="235">
        <v>5643.7069999999976</v>
      </c>
      <c r="F56" s="374">
        <v>1.2264697878075166</v>
      </c>
      <c r="G56" s="361">
        <v>221</v>
      </c>
      <c r="H56" s="373">
        <v>8</v>
      </c>
      <c r="I56" s="238">
        <v>33</v>
      </c>
      <c r="J56" s="364">
        <v>1.0112106269382704</v>
      </c>
      <c r="K56" s="182">
        <v>214.5</v>
      </c>
      <c r="L56" s="365">
        <v>75.919448150318573</v>
      </c>
      <c r="M56" s="364">
        <v>0.48704939249023832</v>
      </c>
      <c r="N56" s="366">
        <v>152</v>
      </c>
      <c r="O56" s="365">
        <v>2.4029619619133777</v>
      </c>
      <c r="P56" s="364">
        <v>1.7271676510364979</v>
      </c>
      <c r="Q56" s="372">
        <v>244</v>
      </c>
      <c r="R56" s="371">
        <v>15.284652869279334</v>
      </c>
      <c r="S56" s="364">
        <v>1.1185897608931927</v>
      </c>
      <c r="T56" s="366">
        <v>230</v>
      </c>
      <c r="U56" s="365">
        <v>49.390490819541242</v>
      </c>
      <c r="V56" s="364">
        <v>1.2717421526921462</v>
      </c>
      <c r="W56" s="369">
        <v>223</v>
      </c>
      <c r="X56" s="365">
        <v>28.737737436103533</v>
      </c>
      <c r="Y56" s="364">
        <v>1.0442281463693648</v>
      </c>
      <c r="Z56" s="363">
        <v>215</v>
      </c>
      <c r="AA56" s="370">
        <v>70.426640339363075</v>
      </c>
      <c r="AB56" s="364">
        <v>0.62915640886720614</v>
      </c>
      <c r="AC56" s="366">
        <v>166</v>
      </c>
      <c r="AD56" s="365">
        <v>11.639216971934887</v>
      </c>
      <c r="AE56" s="364">
        <v>0.7731676768946435</v>
      </c>
      <c r="AF56" s="369">
        <v>189</v>
      </c>
      <c r="AG56" s="365">
        <v>21.021008710050623</v>
      </c>
      <c r="AH56" s="364">
        <v>0.91049851969345497</v>
      </c>
      <c r="AI56" s="366">
        <v>202</v>
      </c>
      <c r="AJ56" s="365">
        <v>31.117974807412686</v>
      </c>
      <c r="AK56" s="364">
        <v>1.2599542654701448</v>
      </c>
      <c r="AL56" s="366">
        <v>228</v>
      </c>
      <c r="AM56" s="367">
        <v>0.31351733886964733</v>
      </c>
      <c r="AN56" s="364">
        <v>1.0497497115286958</v>
      </c>
      <c r="AO56" s="363">
        <v>223</v>
      </c>
      <c r="AP56" s="368">
        <v>6209.4712141015934</v>
      </c>
      <c r="AQ56" s="364">
        <v>0.53698367856435458</v>
      </c>
      <c r="AR56" s="366">
        <v>191</v>
      </c>
      <c r="AS56" s="367">
        <v>0.61150543760107012</v>
      </c>
      <c r="AT56" s="364">
        <v>1.1025738554480928</v>
      </c>
      <c r="AU56" s="366">
        <v>209</v>
      </c>
      <c r="AV56" s="367">
        <v>1.7788771320642991</v>
      </c>
      <c r="AW56" s="364">
        <v>1.2639821299878244</v>
      </c>
      <c r="AX56" s="366">
        <v>241</v>
      </c>
      <c r="AY56" s="367">
        <v>0.84141328257906578</v>
      </c>
      <c r="AZ56" s="364">
        <v>1.0859025509304154</v>
      </c>
      <c r="BA56" s="366">
        <v>216</v>
      </c>
      <c r="BB56" s="365">
        <v>77.490009137179584</v>
      </c>
      <c r="BC56" s="364">
        <v>0.67613555646244605</v>
      </c>
      <c r="BD56" s="363">
        <v>179</v>
      </c>
      <c r="BE56" s="362" t="s">
        <v>998</v>
      </c>
    </row>
    <row r="57" spans="1:57" s="182" customFormat="1" ht="12.75" x14ac:dyDescent="0.2">
      <c r="A57" s="361"/>
      <c r="B57" s="375">
        <v>0</v>
      </c>
      <c r="C57" s="236">
        <v>6200</v>
      </c>
      <c r="D57" s="237" t="s">
        <v>482</v>
      </c>
      <c r="E57" s="235">
        <v>128596.10299999997</v>
      </c>
      <c r="F57" s="374">
        <v>-4.0134828953382953E-2</v>
      </c>
      <c r="G57" s="361">
        <v>117</v>
      </c>
      <c r="H57" s="373">
        <v>5</v>
      </c>
      <c r="I57" s="238">
        <v>39</v>
      </c>
      <c r="J57" s="364">
        <v>1.9716066495077833</v>
      </c>
      <c r="K57" s="182">
        <v>249.5</v>
      </c>
      <c r="L57" s="365">
        <v>68.05480702541611</v>
      </c>
      <c r="M57" s="364">
        <v>0.77252044225442129</v>
      </c>
      <c r="N57" s="366">
        <v>212</v>
      </c>
      <c r="O57" s="365">
        <v>2.5802507999521431</v>
      </c>
      <c r="P57" s="364">
        <v>1.4731493417803085</v>
      </c>
      <c r="Q57" s="372">
        <v>238</v>
      </c>
      <c r="R57" s="371">
        <v>12.836922033823088</v>
      </c>
      <c r="S57" s="364">
        <v>-0.14802424185177557</v>
      </c>
      <c r="T57" s="366">
        <v>97</v>
      </c>
      <c r="U57" s="365">
        <v>22.394707041800547</v>
      </c>
      <c r="V57" s="364">
        <v>-0.35168551103576118</v>
      </c>
      <c r="W57" s="369">
        <v>112</v>
      </c>
      <c r="X57" s="365">
        <v>8.9226605089206927</v>
      </c>
      <c r="Y57" s="364">
        <v>-0.79082435995124845</v>
      </c>
      <c r="Z57" s="363">
        <v>62</v>
      </c>
      <c r="AA57" s="370">
        <v>64.51787849007448</v>
      </c>
      <c r="AB57" s="364">
        <v>9.0682002152892169E-2</v>
      </c>
      <c r="AC57" s="366">
        <v>126</v>
      </c>
      <c r="AD57" s="365">
        <v>16.27062354020849</v>
      </c>
      <c r="AE57" s="364">
        <v>0.6071490002981399</v>
      </c>
      <c r="AF57" s="369">
        <v>139</v>
      </c>
      <c r="AG57" s="365">
        <v>6.5075408229745237</v>
      </c>
      <c r="AH57" s="364">
        <v>-0.62440818305683565</v>
      </c>
      <c r="AI57" s="366">
        <v>94</v>
      </c>
      <c r="AJ57" s="365">
        <v>40.960621023963391</v>
      </c>
      <c r="AK57" s="364">
        <v>0.14888962080152657</v>
      </c>
      <c r="AL57" s="366">
        <v>139</v>
      </c>
      <c r="AM57" s="367">
        <v>8.5758702967849771</v>
      </c>
      <c r="AN57" s="364">
        <v>-1.4565041661082447</v>
      </c>
      <c r="AO57" s="363">
        <v>25</v>
      </c>
      <c r="AP57" s="368">
        <v>4319.8259012662293</v>
      </c>
      <c r="AQ57" s="364">
        <v>-0.19362452543037639</v>
      </c>
      <c r="AR57" s="366">
        <v>128</v>
      </c>
      <c r="AS57" s="367">
        <v>0.2779616565385733</v>
      </c>
      <c r="AT57" s="364">
        <v>-0.86270439892983453</v>
      </c>
      <c r="AU57" s="366">
        <v>50</v>
      </c>
      <c r="AV57" s="367">
        <v>1.4672106100620825</v>
      </c>
      <c r="AW57" s="364">
        <v>0.16792540383954768</v>
      </c>
      <c r="AX57" s="366">
        <v>116</v>
      </c>
      <c r="AY57" s="367">
        <v>0.6295422650323641</v>
      </c>
      <c r="AZ57" s="364">
        <v>-0.13406390470746868</v>
      </c>
      <c r="BA57" s="366">
        <v>116</v>
      </c>
      <c r="BB57" s="365">
        <v>60.143443819435653</v>
      </c>
      <c r="BC57" s="364">
        <v>-0.12500863670495768</v>
      </c>
      <c r="BD57" s="363">
        <v>104</v>
      </c>
      <c r="BE57" s="362" t="s">
        <v>481</v>
      </c>
    </row>
    <row r="58" spans="1:57" s="182" customFormat="1" ht="12.75" x14ac:dyDescent="0.2">
      <c r="A58" s="361"/>
      <c r="B58" s="375">
        <v>99</v>
      </c>
      <c r="C58" s="236">
        <v>1292</v>
      </c>
      <c r="D58" s="237" t="s">
        <v>734</v>
      </c>
      <c r="E58" s="235">
        <v>17999.288999999997</v>
      </c>
      <c r="F58" s="374">
        <v>-1.0231454398201392</v>
      </c>
      <c r="G58" s="361">
        <v>53</v>
      </c>
      <c r="H58" s="373">
        <v>2</v>
      </c>
      <c r="I58" s="238">
        <v>22</v>
      </c>
      <c r="J58" s="364">
        <v>-0.74951541443917047</v>
      </c>
      <c r="K58" s="182">
        <v>64.5</v>
      </c>
      <c r="L58" s="365">
        <v>95.481728361327029</v>
      </c>
      <c r="M58" s="364">
        <v>-0.22302301627297108</v>
      </c>
      <c r="N58" s="366">
        <v>79</v>
      </c>
      <c r="O58" s="365">
        <v>4.306174652424148</v>
      </c>
      <c r="P58" s="364">
        <v>-0.99974327661456541</v>
      </c>
      <c r="Q58" s="372">
        <v>46</v>
      </c>
      <c r="R58" s="371">
        <v>11.18877609043091</v>
      </c>
      <c r="S58" s="364">
        <v>-1.0008813862030808</v>
      </c>
      <c r="T58" s="366">
        <v>42</v>
      </c>
      <c r="U58" s="365">
        <v>14.862962027316446</v>
      </c>
      <c r="V58" s="364">
        <v>-0.80461709892098432</v>
      </c>
      <c r="W58" s="369">
        <v>66</v>
      </c>
      <c r="X58" s="365">
        <v>8.8222271487249611</v>
      </c>
      <c r="Y58" s="364">
        <v>-0.80012538310763859</v>
      </c>
      <c r="Z58" s="363">
        <v>60</v>
      </c>
      <c r="AA58" s="370">
        <v>56.982559318751598</v>
      </c>
      <c r="AB58" s="364">
        <v>-0.59602303414326696</v>
      </c>
      <c r="AC58" s="366">
        <v>83</v>
      </c>
      <c r="AD58" s="365">
        <v>50.580099030786663</v>
      </c>
      <c r="AE58" s="364">
        <v>-0.62271791630667983</v>
      </c>
      <c r="AF58" s="369">
        <v>74</v>
      </c>
      <c r="AG58" s="365">
        <v>3.7151987394055244</v>
      </c>
      <c r="AH58" s="364">
        <v>-0.91971903596872562</v>
      </c>
      <c r="AI58" s="366">
        <v>42</v>
      </c>
      <c r="AJ58" s="365">
        <v>50.425611546549504</v>
      </c>
      <c r="AK58" s="364">
        <v>-0.9195442231464197</v>
      </c>
      <c r="AL58" s="366">
        <v>50</v>
      </c>
      <c r="AM58" s="367">
        <v>7.660730376627658</v>
      </c>
      <c r="AN58" s="364">
        <v>-1.1789109689697226</v>
      </c>
      <c r="AO58" s="363">
        <v>44</v>
      </c>
      <c r="AP58" s="368">
        <v>2898.7912109150288</v>
      </c>
      <c r="AQ58" s="364">
        <v>-0.74305017472001866</v>
      </c>
      <c r="AR58" s="366">
        <v>66</v>
      </c>
      <c r="AS58" s="367">
        <v>0.33012512984683223</v>
      </c>
      <c r="AT58" s="364">
        <v>-0.55535122496573619</v>
      </c>
      <c r="AU58" s="366">
        <v>92</v>
      </c>
      <c r="AV58" s="367">
        <v>1.1018834741502368</v>
      </c>
      <c r="AW58" s="364">
        <v>-1.1168428862811874</v>
      </c>
      <c r="AX58" s="366">
        <v>42</v>
      </c>
      <c r="AY58" s="367">
        <v>0.46721016402020282</v>
      </c>
      <c r="AZ58" s="364">
        <v>-1.0687822073861466</v>
      </c>
      <c r="BA58" s="366">
        <v>43</v>
      </c>
      <c r="BB58" s="365">
        <v>41.752261249667747</v>
      </c>
      <c r="BC58" s="364">
        <v>-0.97439806056857525</v>
      </c>
      <c r="BD58" s="363">
        <v>49</v>
      </c>
      <c r="BE58" s="362" t="s">
        <v>733</v>
      </c>
    </row>
    <row r="59" spans="1:57" s="182" customFormat="1" ht="12.75" x14ac:dyDescent="0.2">
      <c r="A59" s="376"/>
      <c r="B59" s="375">
        <v>99</v>
      </c>
      <c r="C59" s="236">
        <v>485</v>
      </c>
      <c r="D59" s="239" t="s">
        <v>726</v>
      </c>
      <c r="E59" s="235">
        <v>5580.4170000000004</v>
      </c>
      <c r="F59" s="374">
        <v>-0.84400839002648009</v>
      </c>
      <c r="G59" s="361">
        <v>70</v>
      </c>
      <c r="H59" s="373">
        <v>3</v>
      </c>
      <c r="I59" s="238">
        <v>24</v>
      </c>
      <c r="J59" s="364">
        <v>-0.42938340691599941</v>
      </c>
      <c r="K59" s="182">
        <v>86.5</v>
      </c>
      <c r="L59" s="365">
        <v>91.16549138363672</v>
      </c>
      <c r="M59" s="364">
        <v>-6.6352078402615478E-2</v>
      </c>
      <c r="N59" s="366">
        <v>93</v>
      </c>
      <c r="O59" s="365">
        <v>4.4771705433819857</v>
      </c>
      <c r="P59" s="364">
        <v>-1.2447450916829683</v>
      </c>
      <c r="Q59" s="372">
        <v>28</v>
      </c>
      <c r="R59" s="371">
        <v>11.868360280199086</v>
      </c>
      <c r="S59" s="364">
        <v>-0.64922064052962014</v>
      </c>
      <c r="T59" s="366">
        <v>65</v>
      </c>
      <c r="U59" s="365">
        <v>20.77303185615531</v>
      </c>
      <c r="V59" s="364">
        <v>-0.44920712328575751</v>
      </c>
      <c r="W59" s="369">
        <v>105</v>
      </c>
      <c r="X59" s="365">
        <v>12.352830798835811</v>
      </c>
      <c r="Y59" s="364">
        <v>-0.47316005762496155</v>
      </c>
      <c r="Z59" s="363">
        <v>105</v>
      </c>
      <c r="AA59" s="370">
        <v>56.713403942340577</v>
      </c>
      <c r="AB59" s="364">
        <v>-0.62055157080181278</v>
      </c>
      <c r="AC59" s="366">
        <v>79</v>
      </c>
      <c r="AD59" s="365">
        <v>56.643522591414559</v>
      </c>
      <c r="AE59" s="364">
        <v>-0.84006906877843046</v>
      </c>
      <c r="AF59" s="369">
        <v>66</v>
      </c>
      <c r="AG59" s="365">
        <v>7.1180820811963947</v>
      </c>
      <c r="AH59" s="364">
        <v>-0.55983892388034118</v>
      </c>
      <c r="AI59" s="366">
        <v>102</v>
      </c>
      <c r="AJ59" s="365">
        <v>52.803152443348807</v>
      </c>
      <c r="AK59" s="364">
        <v>-1.1879274986974084</v>
      </c>
      <c r="AL59" s="366">
        <v>31</v>
      </c>
      <c r="AM59" s="367">
        <v>2.5677292575088924</v>
      </c>
      <c r="AN59" s="364">
        <v>0.36597023722135874</v>
      </c>
      <c r="AO59" s="363">
        <v>134</v>
      </c>
      <c r="AP59" s="368">
        <v>3313.5485561667829</v>
      </c>
      <c r="AQ59" s="364">
        <v>-0.58268932972454957</v>
      </c>
      <c r="AR59" s="366">
        <v>85</v>
      </c>
      <c r="AS59" s="367">
        <v>0.36567646947804944</v>
      </c>
      <c r="AT59" s="364">
        <v>-0.34587864997521639</v>
      </c>
      <c r="AU59" s="366">
        <v>117</v>
      </c>
      <c r="AV59" s="367">
        <v>1.0229535562459933</v>
      </c>
      <c r="AW59" s="364">
        <v>-1.3944205576252471</v>
      </c>
      <c r="AX59" s="366">
        <v>32</v>
      </c>
      <c r="AY59" s="367">
        <v>0.46965746665028446</v>
      </c>
      <c r="AZ59" s="364">
        <v>-1.0546904871024327</v>
      </c>
      <c r="BA59" s="366">
        <v>45</v>
      </c>
      <c r="BB59" s="365">
        <v>53.752198302974307</v>
      </c>
      <c r="BC59" s="364">
        <v>-0.42018575902453348</v>
      </c>
      <c r="BD59" s="363">
        <v>79</v>
      </c>
      <c r="BE59" s="362" t="s">
        <v>725</v>
      </c>
    </row>
    <row r="60" spans="1:57" s="182" customFormat="1" ht="12.75" x14ac:dyDescent="0.2">
      <c r="A60" s="376"/>
      <c r="B60" s="375">
        <v>99</v>
      </c>
      <c r="C60" s="236">
        <v>627</v>
      </c>
      <c r="D60" s="239" t="s">
        <v>843</v>
      </c>
      <c r="E60" s="235">
        <v>8404.9019999999982</v>
      </c>
      <c r="F60" s="374">
        <v>-1.4622212024631185</v>
      </c>
      <c r="G60" s="361">
        <v>12</v>
      </c>
      <c r="H60" s="373">
        <v>2</v>
      </c>
      <c r="I60" s="238">
        <v>18</v>
      </c>
      <c r="J60" s="364">
        <v>-1.3897794294855126</v>
      </c>
      <c r="K60" s="182">
        <v>19.5</v>
      </c>
      <c r="L60" s="365">
        <v>122.27281562512812</v>
      </c>
      <c r="M60" s="364">
        <v>-1.1954869448945054</v>
      </c>
      <c r="N60" s="366">
        <v>22</v>
      </c>
      <c r="O60" s="365">
        <v>5.0459768596787828</v>
      </c>
      <c r="P60" s="364">
        <v>-2.0597271309265248</v>
      </c>
      <c r="Q60" s="372">
        <v>7</v>
      </c>
      <c r="R60" s="371">
        <v>10.190233212299631</v>
      </c>
      <c r="S60" s="364">
        <v>-1.5175919548087959</v>
      </c>
      <c r="T60" s="366">
        <v>13</v>
      </c>
      <c r="U60" s="365">
        <v>7.3249998727364387</v>
      </c>
      <c r="V60" s="364">
        <v>-1.2579225628641897</v>
      </c>
      <c r="W60" s="369">
        <v>13</v>
      </c>
      <c r="X60" s="365">
        <v>6.7565280388060094</v>
      </c>
      <c r="Y60" s="364">
        <v>-0.99142750839794702</v>
      </c>
      <c r="Z60" s="363">
        <v>25</v>
      </c>
      <c r="AA60" s="370">
        <v>53.328423291864475</v>
      </c>
      <c r="AB60" s="364">
        <v>-0.92902997863001191</v>
      </c>
      <c r="AC60" s="366">
        <v>57</v>
      </c>
      <c r="AD60" s="365">
        <v>57.275272528927616</v>
      </c>
      <c r="AE60" s="364">
        <v>-0.86271495119443642</v>
      </c>
      <c r="AF60" s="369">
        <v>64</v>
      </c>
      <c r="AG60" s="365">
        <v>3.2812962586937311</v>
      </c>
      <c r="AH60" s="364">
        <v>-0.96560743639558488</v>
      </c>
      <c r="AI60" s="366">
        <v>30</v>
      </c>
      <c r="AJ60" s="365">
        <v>58.93491271008719</v>
      </c>
      <c r="AK60" s="364">
        <v>-1.880097255901618</v>
      </c>
      <c r="AL60" s="366">
        <v>10</v>
      </c>
      <c r="AM60" s="367">
        <v>2.3107586501306039</v>
      </c>
      <c r="AN60" s="364">
        <v>0.44391820004272081</v>
      </c>
      <c r="AO60" s="363">
        <v>140</v>
      </c>
      <c r="AP60" s="368">
        <v>2188.296826016151</v>
      </c>
      <c r="AQ60" s="364">
        <v>-1.0177541220552064</v>
      </c>
      <c r="AR60" s="366">
        <v>17</v>
      </c>
      <c r="AS60" s="367">
        <v>0.35882357683525273</v>
      </c>
      <c r="AT60" s="364">
        <v>-0.3862566802523012</v>
      </c>
      <c r="AU60" s="366">
        <v>114</v>
      </c>
      <c r="AV60" s="367">
        <v>0.89336808714598881</v>
      </c>
      <c r="AW60" s="364">
        <v>-1.8501417050416817</v>
      </c>
      <c r="AX60" s="366">
        <v>11</v>
      </c>
      <c r="AY60" s="367">
        <v>0.37439272418668035</v>
      </c>
      <c r="AZ60" s="364">
        <v>-1.6032307808920785</v>
      </c>
      <c r="BA60" s="366">
        <v>8</v>
      </c>
      <c r="BB60" s="365">
        <v>45.934834396372857</v>
      </c>
      <c r="BC60" s="364">
        <v>-0.78122758978072937</v>
      </c>
      <c r="BD60" s="363">
        <v>59</v>
      </c>
      <c r="BE60" s="362" t="s">
        <v>842</v>
      </c>
    </row>
    <row r="61" spans="1:57" s="182" customFormat="1" ht="12.75" x14ac:dyDescent="0.2">
      <c r="A61" s="376"/>
      <c r="B61" s="375">
        <v>99</v>
      </c>
      <c r="C61" s="236">
        <v>541</v>
      </c>
      <c r="D61" s="239" t="s">
        <v>848</v>
      </c>
      <c r="E61" s="235">
        <v>12055.952000000005</v>
      </c>
      <c r="F61" s="374">
        <v>-1.6895179110579628</v>
      </c>
      <c r="G61" s="361">
        <v>4</v>
      </c>
      <c r="H61" s="373">
        <v>1</v>
      </c>
      <c r="I61" s="238">
        <v>18</v>
      </c>
      <c r="J61" s="364">
        <v>-1.3897794294855126</v>
      </c>
      <c r="K61" s="182">
        <v>19.5</v>
      </c>
      <c r="L61" s="365">
        <v>117.44482198437949</v>
      </c>
      <c r="M61" s="364">
        <v>-1.0202402437430393</v>
      </c>
      <c r="N61" s="366">
        <v>27</v>
      </c>
      <c r="O61" s="365">
        <v>5.202599238594666</v>
      </c>
      <c r="P61" s="364">
        <v>-2.2841346701941441</v>
      </c>
      <c r="Q61" s="372">
        <v>4</v>
      </c>
      <c r="R61" s="371">
        <v>8.8442900356404728</v>
      </c>
      <c r="S61" s="364">
        <v>-2.2140698721357515</v>
      </c>
      <c r="T61" s="366">
        <v>5</v>
      </c>
      <c r="U61" s="365">
        <v>10.933609724219552</v>
      </c>
      <c r="V61" s="364">
        <v>-1.0409139696434511</v>
      </c>
      <c r="W61" s="369">
        <v>37</v>
      </c>
      <c r="X61" s="365">
        <v>4.0236751281759613</v>
      </c>
      <c r="Y61" s="364">
        <v>-1.2445140142685169</v>
      </c>
      <c r="Z61" s="363">
        <v>7</v>
      </c>
      <c r="AA61" s="370">
        <v>68.715958174113027</v>
      </c>
      <c r="AB61" s="364">
        <v>0.47325935505030814</v>
      </c>
      <c r="AC61" s="366">
        <v>147</v>
      </c>
      <c r="AD61" s="365">
        <v>54.194309399356662</v>
      </c>
      <c r="AE61" s="364">
        <v>-0.75227389751586526</v>
      </c>
      <c r="AF61" s="369">
        <v>71</v>
      </c>
      <c r="AG61" s="365">
        <v>2.5656568568304765</v>
      </c>
      <c r="AH61" s="364">
        <v>-1.0412916025244983</v>
      </c>
      <c r="AI61" s="366">
        <v>18</v>
      </c>
      <c r="AJ61" s="365">
        <v>59.401155931303116</v>
      </c>
      <c r="AK61" s="364">
        <v>-1.9327280573662027</v>
      </c>
      <c r="AL61" s="366">
        <v>9</v>
      </c>
      <c r="AM61" s="367">
        <v>2.8865659053718837</v>
      </c>
      <c r="AN61" s="364">
        <v>0.26925619110040933</v>
      </c>
      <c r="AO61" s="363">
        <v>127</v>
      </c>
      <c r="AP61" s="368">
        <v>2500.9465678476586</v>
      </c>
      <c r="AQ61" s="364">
        <v>-0.89687193066861803</v>
      </c>
      <c r="AR61" s="366">
        <v>38</v>
      </c>
      <c r="AS61" s="367">
        <v>0.16975541453584569</v>
      </c>
      <c r="AT61" s="364">
        <v>-1.5002680006810252</v>
      </c>
      <c r="AU61" s="366">
        <v>11</v>
      </c>
      <c r="AV61" s="367">
        <v>0.77813279031774529</v>
      </c>
      <c r="AW61" s="364">
        <v>-2.2553967236650525</v>
      </c>
      <c r="AX61" s="366">
        <v>4</v>
      </c>
      <c r="AY61" s="367">
        <v>0.34108501866448154</v>
      </c>
      <c r="AZ61" s="364">
        <v>-1.7950186144611056</v>
      </c>
      <c r="BA61" s="366">
        <v>3</v>
      </c>
      <c r="BB61" s="365">
        <v>26.37585045315782</v>
      </c>
      <c r="BC61" s="364">
        <v>-1.6845514538042716</v>
      </c>
      <c r="BD61" s="363">
        <v>16</v>
      </c>
      <c r="BE61" s="362" t="s">
        <v>847</v>
      </c>
    </row>
    <row r="62" spans="1:57" s="182" customFormat="1" ht="12.75" x14ac:dyDescent="0.2">
      <c r="A62" s="376"/>
      <c r="B62" s="375">
        <v>99</v>
      </c>
      <c r="C62" s="236">
        <v>487</v>
      </c>
      <c r="D62" s="239" t="s">
        <v>537</v>
      </c>
      <c r="E62" s="235">
        <v>2872.134</v>
      </c>
      <c r="F62" s="374">
        <v>0.10459124931586866</v>
      </c>
      <c r="G62" s="361">
        <v>132</v>
      </c>
      <c r="H62" s="373">
        <v>5</v>
      </c>
      <c r="I62" s="238">
        <v>30</v>
      </c>
      <c r="J62" s="364">
        <v>0.53101261565351365</v>
      </c>
      <c r="K62" s="182">
        <v>165</v>
      </c>
      <c r="L62" s="365">
        <v>75.793743332298945</v>
      </c>
      <c r="M62" s="364">
        <v>0.49161223086907452</v>
      </c>
      <c r="N62" s="366">
        <v>155</v>
      </c>
      <c r="O62" s="365">
        <v>3.467613374318161</v>
      </c>
      <c r="P62" s="364">
        <v>0.20174194055187511</v>
      </c>
      <c r="Q62" s="372">
        <v>135</v>
      </c>
      <c r="R62" s="371">
        <v>14.121635833565904</v>
      </c>
      <c r="S62" s="364">
        <v>0.51676964181502716</v>
      </c>
      <c r="T62" s="366">
        <v>164</v>
      </c>
      <c r="U62" s="365">
        <v>40.722319191575181</v>
      </c>
      <c r="V62" s="364">
        <v>0.75047002625051162</v>
      </c>
      <c r="W62" s="369">
        <v>191</v>
      </c>
      <c r="X62" s="365">
        <v>22.865564309787079</v>
      </c>
      <c r="Y62" s="364">
        <v>0.50041264403270169</v>
      </c>
      <c r="Z62" s="363">
        <v>181</v>
      </c>
      <c r="AA62" s="370">
        <v>72.421541861169572</v>
      </c>
      <c r="AB62" s="364">
        <v>0.8109548026436566</v>
      </c>
      <c r="AC62" s="366">
        <v>194</v>
      </c>
      <c r="AD62" s="365">
        <v>45.89844039129504</v>
      </c>
      <c r="AE62" s="364">
        <v>-0.45489789011219467</v>
      </c>
      <c r="AF62" s="369">
        <v>77</v>
      </c>
      <c r="AG62" s="365">
        <v>8.4261879050761852</v>
      </c>
      <c r="AH62" s="364">
        <v>-0.4214970463496307</v>
      </c>
      <c r="AI62" s="366">
        <v>112</v>
      </c>
      <c r="AJ62" s="365">
        <v>42.324994017491058</v>
      </c>
      <c r="AK62" s="364">
        <v>-5.1245093315095734E-3</v>
      </c>
      <c r="AL62" s="366">
        <v>125</v>
      </c>
      <c r="AM62" s="367">
        <v>2.8041170781029017</v>
      </c>
      <c r="AN62" s="364">
        <v>0.29426573669862127</v>
      </c>
      <c r="AO62" s="363">
        <v>130</v>
      </c>
      <c r="AP62" s="368">
        <v>4372.9498130183529</v>
      </c>
      <c r="AQ62" s="364">
        <v>-0.17308481594587211</v>
      </c>
      <c r="AR62" s="366">
        <v>133</v>
      </c>
      <c r="AS62" s="367">
        <v>0.40217978246674074</v>
      </c>
      <c r="AT62" s="364">
        <v>-0.13079693866012984</v>
      </c>
      <c r="AU62" s="366">
        <v>135</v>
      </c>
      <c r="AV62" s="367">
        <v>1.5041289764130277</v>
      </c>
      <c r="AW62" s="364">
        <v>0.29775848150668272</v>
      </c>
      <c r="AX62" s="366">
        <v>133</v>
      </c>
      <c r="AY62" s="367">
        <v>0.48570023469344226</v>
      </c>
      <c r="AZ62" s="364">
        <v>-0.96231523401281238</v>
      </c>
      <c r="BA62" s="366">
        <v>51</v>
      </c>
      <c r="BB62" s="365">
        <v>74.849747788775204</v>
      </c>
      <c r="BC62" s="364">
        <v>0.55419614027411135</v>
      </c>
      <c r="BD62" s="363">
        <v>162</v>
      </c>
      <c r="BE62" s="362" t="s">
        <v>536</v>
      </c>
    </row>
    <row r="63" spans="1:57" s="182" customFormat="1" ht="12.75" x14ac:dyDescent="0.2">
      <c r="A63" s="377"/>
      <c r="B63" s="375">
        <v>99</v>
      </c>
      <c r="C63" s="236">
        <v>628</v>
      </c>
      <c r="D63" s="240" t="s">
        <v>997</v>
      </c>
      <c r="E63" s="235">
        <v>8958.9889999999978</v>
      </c>
      <c r="F63" s="374">
        <v>-0.8136154601810619</v>
      </c>
      <c r="G63" s="361">
        <v>73</v>
      </c>
      <c r="H63" s="373">
        <v>3</v>
      </c>
      <c r="I63" s="238">
        <v>20</v>
      </c>
      <c r="J63" s="364">
        <v>-1.0696474219623415</v>
      </c>
      <c r="K63" s="182">
        <v>41</v>
      </c>
      <c r="L63" s="365">
        <v>107.5185073658853</v>
      </c>
      <c r="M63" s="364">
        <v>-0.65993448923650599</v>
      </c>
      <c r="N63" s="366">
        <v>45</v>
      </c>
      <c r="O63" s="365">
        <v>4.6580564353944078</v>
      </c>
      <c r="P63" s="364">
        <v>-1.5039172367857874</v>
      </c>
      <c r="Q63" s="372">
        <v>14</v>
      </c>
      <c r="R63" s="371">
        <v>12.402224151532256</v>
      </c>
      <c r="S63" s="364">
        <v>-0.37296499787674259</v>
      </c>
      <c r="T63" s="366">
        <v>82</v>
      </c>
      <c r="U63" s="365">
        <v>10.720050074613861</v>
      </c>
      <c r="V63" s="364">
        <v>-1.0537566655948014</v>
      </c>
      <c r="W63" s="369">
        <v>33</v>
      </c>
      <c r="X63" s="365">
        <v>13.897608828673771</v>
      </c>
      <c r="Y63" s="364">
        <v>-0.33009986130170699</v>
      </c>
      <c r="Z63" s="363">
        <v>118</v>
      </c>
      <c r="AA63" s="370">
        <v>58.068640910777155</v>
      </c>
      <c r="AB63" s="364">
        <v>-0.49704677552493864</v>
      </c>
      <c r="AC63" s="366">
        <v>90</v>
      </c>
      <c r="AD63" s="365">
        <v>73.468741186541536</v>
      </c>
      <c r="AE63" s="364">
        <v>-1.4431904927848511</v>
      </c>
      <c r="AF63" s="369">
        <v>39</v>
      </c>
      <c r="AG63" s="365">
        <v>3.7313066115517413</v>
      </c>
      <c r="AH63" s="364">
        <v>-0.918015509208847</v>
      </c>
      <c r="AI63" s="366">
        <v>43</v>
      </c>
      <c r="AJ63" s="365">
        <v>44.046625921711808</v>
      </c>
      <c r="AK63" s="364">
        <v>-0.19946699587711753</v>
      </c>
      <c r="AL63" s="366">
        <v>109</v>
      </c>
      <c r="AM63" s="367">
        <v>0.83219211453435227</v>
      </c>
      <c r="AN63" s="364">
        <v>0.89241793517353485</v>
      </c>
      <c r="AO63" s="363">
        <v>188</v>
      </c>
      <c r="AP63" s="368">
        <v>3270.2604212391716</v>
      </c>
      <c r="AQ63" s="364">
        <v>-0.59942615663006482</v>
      </c>
      <c r="AR63" s="366">
        <v>84</v>
      </c>
      <c r="AS63" s="367">
        <v>0.38683353878036875</v>
      </c>
      <c r="AT63" s="364">
        <v>-0.2212187684635174</v>
      </c>
      <c r="AU63" s="366">
        <v>129</v>
      </c>
      <c r="AV63" s="367">
        <v>1.1940802911425639</v>
      </c>
      <c r="AW63" s="364">
        <v>-0.7926086992253728</v>
      </c>
      <c r="AX63" s="366">
        <v>64</v>
      </c>
      <c r="AY63" s="367">
        <v>0.47625512920220209</v>
      </c>
      <c r="AZ63" s="364">
        <v>-1.016700737054701</v>
      </c>
      <c r="BA63" s="366">
        <v>46</v>
      </c>
      <c r="BB63" s="365">
        <v>56.042638504428744</v>
      </c>
      <c r="BC63" s="364">
        <v>-0.31440269283359173</v>
      </c>
      <c r="BD63" s="363">
        <v>86</v>
      </c>
      <c r="BE63" s="362" t="s">
        <v>705</v>
      </c>
    </row>
    <row r="64" spans="1:57" s="182" customFormat="1" ht="12.75" x14ac:dyDescent="0.2">
      <c r="A64" s="361"/>
      <c r="B64" s="375">
        <v>99</v>
      </c>
      <c r="C64" s="236">
        <v>3730</v>
      </c>
      <c r="D64" s="237" t="s">
        <v>448</v>
      </c>
      <c r="E64" s="235">
        <v>10413.284000000005</v>
      </c>
      <c r="F64" s="374">
        <v>0.10684151936748537</v>
      </c>
      <c r="G64" s="361">
        <v>134</v>
      </c>
      <c r="H64" s="373">
        <v>5</v>
      </c>
      <c r="I64" s="238">
        <v>25</v>
      </c>
      <c r="J64" s="364">
        <v>-0.26931740315441394</v>
      </c>
      <c r="K64" s="182">
        <v>98</v>
      </c>
      <c r="L64" s="365">
        <v>75.55287616989915</v>
      </c>
      <c r="M64" s="364">
        <v>0.50035523650810709</v>
      </c>
      <c r="N64" s="366">
        <v>158</v>
      </c>
      <c r="O64" s="365">
        <v>3.8066217254094386</v>
      </c>
      <c r="P64" s="364">
        <v>-0.28398704904816646</v>
      </c>
      <c r="Q64" s="372">
        <v>98</v>
      </c>
      <c r="R64" s="371">
        <v>13.833152350800784</v>
      </c>
      <c r="S64" s="364">
        <v>0.36748965827352437</v>
      </c>
      <c r="T64" s="366">
        <v>150</v>
      </c>
      <c r="U64" s="365">
        <v>25.682910553307515</v>
      </c>
      <c r="V64" s="364">
        <v>-0.15394498279263516</v>
      </c>
      <c r="W64" s="369">
        <v>128</v>
      </c>
      <c r="X64" s="365">
        <v>19.05876186567421</v>
      </c>
      <c r="Y64" s="364">
        <v>0.14786885165642202</v>
      </c>
      <c r="Z64" s="363">
        <v>161</v>
      </c>
      <c r="AA64" s="370">
        <v>75.529269713330251</v>
      </c>
      <c r="AB64" s="364">
        <v>1.0941667435045408</v>
      </c>
      <c r="AC64" s="366">
        <v>213</v>
      </c>
      <c r="AD64" s="365">
        <v>12.826428375333585</v>
      </c>
      <c r="AE64" s="364">
        <v>0.73061056964720095</v>
      </c>
      <c r="AF64" s="369">
        <v>171</v>
      </c>
      <c r="AG64" s="365">
        <v>12.904934556244456</v>
      </c>
      <c r="AH64" s="364">
        <v>5.2163577581617278E-2</v>
      </c>
      <c r="AI64" s="366">
        <v>158</v>
      </c>
      <c r="AJ64" s="365">
        <v>42.499433707156783</v>
      </c>
      <c r="AK64" s="364">
        <v>-2.4815735405311668E-2</v>
      </c>
      <c r="AL64" s="366">
        <v>121</v>
      </c>
      <c r="AM64" s="367">
        <v>1.6570853152569347</v>
      </c>
      <c r="AN64" s="364">
        <v>0.64219965068754481</v>
      </c>
      <c r="AO64" s="363">
        <v>158</v>
      </c>
      <c r="AP64" s="368">
        <v>5469.9619220935583</v>
      </c>
      <c r="AQ64" s="364">
        <v>0.25106147295175096</v>
      </c>
      <c r="AR64" s="366">
        <v>171</v>
      </c>
      <c r="AS64" s="367">
        <v>0.38176359837541446</v>
      </c>
      <c r="AT64" s="364">
        <v>-0.25109143944274859</v>
      </c>
      <c r="AU64" s="366">
        <v>128</v>
      </c>
      <c r="AV64" s="367">
        <v>1.3980713916047272</v>
      </c>
      <c r="AW64" s="364">
        <v>-7.5220715750032432E-2</v>
      </c>
      <c r="AX64" s="366">
        <v>96</v>
      </c>
      <c r="AY64" s="367">
        <v>0.63100640223506044</v>
      </c>
      <c r="AZ64" s="364">
        <v>-0.12563331191368418</v>
      </c>
      <c r="BA64" s="366">
        <v>117</v>
      </c>
      <c r="BB64" s="365">
        <v>81.147080444996703</v>
      </c>
      <c r="BC64" s="364">
        <v>0.84503593464047366</v>
      </c>
      <c r="BD64" s="363">
        <v>198</v>
      </c>
      <c r="BE64" s="362" t="s">
        <v>447</v>
      </c>
    </row>
    <row r="65" spans="1:57" s="182" customFormat="1" ht="12.75" x14ac:dyDescent="0.2">
      <c r="A65" s="361"/>
      <c r="B65" s="375">
        <v>99</v>
      </c>
      <c r="C65" s="236">
        <v>681</v>
      </c>
      <c r="D65" s="237" t="s">
        <v>100</v>
      </c>
      <c r="E65" s="235">
        <v>20797.762999999992</v>
      </c>
      <c r="F65" s="374">
        <v>1.370704098651859</v>
      </c>
      <c r="G65" s="361">
        <v>234</v>
      </c>
      <c r="H65" s="373">
        <v>8</v>
      </c>
      <c r="I65" s="238">
        <v>29</v>
      </c>
      <c r="J65" s="364">
        <v>0.37094661189192818</v>
      </c>
      <c r="K65" s="182">
        <v>147.5</v>
      </c>
      <c r="L65" s="365">
        <v>74.709983834228083</v>
      </c>
      <c r="M65" s="364">
        <v>0.53095057532659484</v>
      </c>
      <c r="N65" s="366">
        <v>166</v>
      </c>
      <c r="O65" s="365">
        <v>3.3158318826337094</v>
      </c>
      <c r="P65" s="364">
        <v>0.41921348766436933</v>
      </c>
      <c r="Q65" s="372">
        <v>160</v>
      </c>
      <c r="R65" s="371">
        <v>15.546040363208007</v>
      </c>
      <c r="S65" s="364">
        <v>1.2538485300179283</v>
      </c>
      <c r="T65" s="366">
        <v>236</v>
      </c>
      <c r="U65" s="365">
        <v>61.097081022541815</v>
      </c>
      <c r="V65" s="364">
        <v>1.9757336552151286</v>
      </c>
      <c r="W65" s="369">
        <v>241</v>
      </c>
      <c r="X65" s="365">
        <v>40.994421230671577</v>
      </c>
      <c r="Y65" s="364">
        <v>2.1793061679715264</v>
      </c>
      <c r="Z65" s="363">
        <v>244</v>
      </c>
      <c r="AA65" s="370">
        <v>74.844326047636372</v>
      </c>
      <c r="AB65" s="364">
        <v>1.0317467909959379</v>
      </c>
      <c r="AC65" s="366">
        <v>207</v>
      </c>
      <c r="AD65" s="365">
        <v>11.15836003998192</v>
      </c>
      <c r="AE65" s="364">
        <v>0.79040460703633142</v>
      </c>
      <c r="AF65" s="369">
        <v>195</v>
      </c>
      <c r="AG65" s="365">
        <v>28.64466838490948</v>
      </c>
      <c r="AH65" s="364">
        <v>1.7167569842777852</v>
      </c>
      <c r="AI65" s="366">
        <v>235</v>
      </c>
      <c r="AJ65" s="365">
        <v>29.936172372251093</v>
      </c>
      <c r="AK65" s="364">
        <v>1.3933593349811646</v>
      </c>
      <c r="AL65" s="366">
        <v>235</v>
      </c>
      <c r="AM65" s="367">
        <v>0.72953999908547873</v>
      </c>
      <c r="AN65" s="364">
        <v>0.923555828180745</v>
      </c>
      <c r="AO65" s="363">
        <v>195</v>
      </c>
      <c r="AP65" s="368">
        <v>7494.1993185410256</v>
      </c>
      <c r="AQ65" s="364">
        <v>1.0337080567481387</v>
      </c>
      <c r="AR65" s="366">
        <v>219</v>
      </c>
      <c r="AS65" s="367">
        <v>0.61025748131335777</v>
      </c>
      <c r="AT65" s="364">
        <v>1.0952207537148133</v>
      </c>
      <c r="AU65" s="366">
        <v>208</v>
      </c>
      <c r="AV65" s="367">
        <v>1.6104530428825379</v>
      </c>
      <c r="AW65" s="364">
        <v>0.67167483112511983</v>
      </c>
      <c r="AX65" s="366">
        <v>182</v>
      </c>
      <c r="AY65" s="367">
        <v>0.7703956568121455</v>
      </c>
      <c r="AZ65" s="364">
        <v>0.67697865847027761</v>
      </c>
      <c r="BA65" s="366">
        <v>189</v>
      </c>
      <c r="BB65" s="365">
        <v>86.127155741765165</v>
      </c>
      <c r="BC65" s="364">
        <v>1.0750387238071184</v>
      </c>
      <c r="BD65" s="363">
        <v>224</v>
      </c>
      <c r="BE65" s="362" t="s">
        <v>98</v>
      </c>
    </row>
    <row r="66" spans="1:57" s="182" customFormat="1" ht="12.75" x14ac:dyDescent="0.2">
      <c r="A66" s="361"/>
      <c r="B66" s="375">
        <v>0</v>
      </c>
      <c r="C66" s="236">
        <v>6300</v>
      </c>
      <c r="D66" s="237" t="s">
        <v>48</v>
      </c>
      <c r="E66" s="235">
        <v>51575.4</v>
      </c>
      <c r="F66" s="374">
        <v>1.4971332391941781</v>
      </c>
      <c r="G66" s="361">
        <v>239</v>
      </c>
      <c r="H66" s="373">
        <v>8</v>
      </c>
      <c r="I66" s="238">
        <v>35</v>
      </c>
      <c r="J66" s="364">
        <v>1.3313426344614412</v>
      </c>
      <c r="K66" s="182">
        <v>238</v>
      </c>
      <c r="L66" s="365">
        <v>65.215583762594207</v>
      </c>
      <c r="M66" s="364">
        <v>0.87557867879445284</v>
      </c>
      <c r="N66" s="366">
        <v>227</v>
      </c>
      <c r="O66" s="365">
        <v>2.2787571509672508</v>
      </c>
      <c r="P66" s="364">
        <v>1.9051275069814113</v>
      </c>
      <c r="Q66" s="372">
        <v>248</v>
      </c>
      <c r="R66" s="371">
        <v>15.709570656461727</v>
      </c>
      <c r="S66" s="364">
        <v>1.3384696641343943</v>
      </c>
      <c r="T66" s="366">
        <v>240</v>
      </c>
      <c r="U66" s="365">
        <v>59.672579213570252</v>
      </c>
      <c r="V66" s="364">
        <v>1.8900693284167449</v>
      </c>
      <c r="W66" s="369">
        <v>240</v>
      </c>
      <c r="X66" s="365">
        <v>34.040394864856999</v>
      </c>
      <c r="Y66" s="364">
        <v>1.5353014255977135</v>
      </c>
      <c r="Z66" s="363">
        <v>232</v>
      </c>
      <c r="AA66" s="370">
        <v>71.221642051575998</v>
      </c>
      <c r="AB66" s="364">
        <v>0.70160611766233349</v>
      </c>
      <c r="AC66" s="366">
        <v>177</v>
      </c>
      <c r="AD66" s="365">
        <v>7.2965413713745804</v>
      </c>
      <c r="AE66" s="364">
        <v>0.92883642362738716</v>
      </c>
      <c r="AF66" s="369">
        <v>237</v>
      </c>
      <c r="AG66" s="365">
        <v>26.47731637898838</v>
      </c>
      <c r="AH66" s="364">
        <v>1.487543460191656</v>
      </c>
      <c r="AI66" s="366">
        <v>229</v>
      </c>
      <c r="AJ66" s="365">
        <v>28.16392957813342</v>
      </c>
      <c r="AK66" s="364">
        <v>1.5934149162741111</v>
      </c>
      <c r="AL66" s="366">
        <v>242</v>
      </c>
      <c r="AM66" s="367">
        <v>1.0990181365534732</v>
      </c>
      <c r="AN66" s="364">
        <v>0.81148048845029663</v>
      </c>
      <c r="AO66" s="363">
        <v>177</v>
      </c>
      <c r="AP66" s="368">
        <v>8003.588891122522</v>
      </c>
      <c r="AQ66" s="364">
        <v>1.2306572927923294</v>
      </c>
      <c r="AR66" s="366">
        <v>226</v>
      </c>
      <c r="AS66" s="367">
        <v>0.56770903036656506</v>
      </c>
      <c r="AT66" s="364">
        <v>0.84452039546850044</v>
      </c>
      <c r="AU66" s="366">
        <v>193</v>
      </c>
      <c r="AV66" s="367">
        <v>1.728891223092087</v>
      </c>
      <c r="AW66" s="364">
        <v>1.0881936256927147</v>
      </c>
      <c r="AX66" s="366">
        <v>231</v>
      </c>
      <c r="AY66" s="367">
        <v>0.79158477948001182</v>
      </c>
      <c r="AZ66" s="364">
        <v>0.79898694057755182</v>
      </c>
      <c r="BA66" s="366">
        <v>199</v>
      </c>
      <c r="BB66" s="365">
        <v>78.871377339949788</v>
      </c>
      <c r="BC66" s="364">
        <v>0.73993349536297381</v>
      </c>
      <c r="BD66" s="363">
        <v>186</v>
      </c>
      <c r="BE66" s="362" t="s">
        <v>46</v>
      </c>
    </row>
    <row r="67" spans="1:57" s="182" customFormat="1" ht="12.75" x14ac:dyDescent="0.2">
      <c r="A67" s="361"/>
      <c r="B67" s="375">
        <v>99</v>
      </c>
      <c r="C67" s="236">
        <v>2550</v>
      </c>
      <c r="D67" s="237" t="s">
        <v>359</v>
      </c>
      <c r="E67" s="235">
        <v>18971.865999999991</v>
      </c>
      <c r="F67" s="374">
        <v>0.63733332713866564</v>
      </c>
      <c r="G67" s="361">
        <v>182</v>
      </c>
      <c r="H67" s="373">
        <v>6</v>
      </c>
      <c r="I67" s="238">
        <v>28</v>
      </c>
      <c r="J67" s="364">
        <v>0.21088060813034265</v>
      </c>
      <c r="K67" s="182">
        <v>133</v>
      </c>
      <c r="L67" s="365">
        <v>83.672954498896118</v>
      </c>
      <c r="M67" s="364">
        <v>0.20561231716416736</v>
      </c>
      <c r="N67" s="366">
        <v>117</v>
      </c>
      <c r="O67" s="365">
        <v>3.4650050645830182</v>
      </c>
      <c r="P67" s="364">
        <v>0.20547910999957922</v>
      </c>
      <c r="Q67" s="372">
        <v>137</v>
      </c>
      <c r="R67" s="371">
        <v>14.034666325451248</v>
      </c>
      <c r="S67" s="364">
        <v>0.4717660020380528</v>
      </c>
      <c r="T67" s="366">
        <v>158</v>
      </c>
      <c r="U67" s="365">
        <v>35.269365765905768</v>
      </c>
      <c r="V67" s="364">
        <v>0.42254935859607323</v>
      </c>
      <c r="W67" s="369">
        <v>171</v>
      </c>
      <c r="X67" s="365">
        <v>20.451532355303751</v>
      </c>
      <c r="Y67" s="364">
        <v>0.27685179666926496</v>
      </c>
      <c r="Z67" s="363">
        <v>172</v>
      </c>
      <c r="AA67" s="370">
        <v>74.579784782824945</v>
      </c>
      <c r="AB67" s="364">
        <v>1.0076387453081703</v>
      </c>
      <c r="AC67" s="366">
        <v>205</v>
      </c>
      <c r="AD67" s="365">
        <v>12.068899086503825</v>
      </c>
      <c r="AE67" s="364">
        <v>0.75776517336437943</v>
      </c>
      <c r="AF67" s="369">
        <v>185</v>
      </c>
      <c r="AG67" s="365">
        <v>17.21546317271472</v>
      </c>
      <c r="AH67" s="364">
        <v>0.50803389867205551</v>
      </c>
      <c r="AI67" s="366">
        <v>185</v>
      </c>
      <c r="AJ67" s="365">
        <v>33.404932842881784</v>
      </c>
      <c r="AK67" s="364">
        <v>1.0017962293946616</v>
      </c>
      <c r="AL67" s="366">
        <v>207</v>
      </c>
      <c r="AM67" s="367">
        <v>1.5855635918997117</v>
      </c>
      <c r="AN67" s="364">
        <v>0.66389463242124014</v>
      </c>
      <c r="AO67" s="363">
        <v>162</v>
      </c>
      <c r="AP67" s="368">
        <v>5973.7848887825558</v>
      </c>
      <c r="AQ67" s="364">
        <v>0.44585844904226674</v>
      </c>
      <c r="AR67" s="366">
        <v>183</v>
      </c>
      <c r="AS67" s="367">
        <v>0.59881393237019187</v>
      </c>
      <c r="AT67" s="364">
        <v>1.0277940494324764</v>
      </c>
      <c r="AU67" s="366">
        <v>204</v>
      </c>
      <c r="AV67" s="367">
        <v>1.5331171420928393</v>
      </c>
      <c r="AW67" s="364">
        <v>0.39970293729212719</v>
      </c>
      <c r="AX67" s="366">
        <v>144</v>
      </c>
      <c r="AY67" s="367">
        <v>0.7519129367161741</v>
      </c>
      <c r="AZ67" s="364">
        <v>0.57055401017660945</v>
      </c>
      <c r="BA67" s="366">
        <v>178</v>
      </c>
      <c r="BB67" s="365">
        <v>79.327077090880053</v>
      </c>
      <c r="BC67" s="364">
        <v>0.76097980641062368</v>
      </c>
      <c r="BD67" s="363">
        <v>188</v>
      </c>
      <c r="BE67" s="362" t="s">
        <v>358</v>
      </c>
    </row>
    <row r="68" spans="1:57" s="182" customFormat="1" ht="12.75" x14ac:dyDescent="0.2">
      <c r="A68" s="361"/>
      <c r="B68" s="375">
        <v>32</v>
      </c>
      <c r="C68" s="236"/>
      <c r="D68" s="237" t="s">
        <v>996</v>
      </c>
      <c r="E68" s="235">
        <v>4406.8960000000025</v>
      </c>
      <c r="F68" s="374">
        <v>1.4396370290164595</v>
      </c>
      <c r="G68" s="361">
        <v>237</v>
      </c>
      <c r="H68" s="373">
        <v>8</v>
      </c>
      <c r="I68" s="238">
        <v>32</v>
      </c>
      <c r="J68" s="364">
        <v>0.85114462317668471</v>
      </c>
      <c r="K68" s="182">
        <v>199</v>
      </c>
      <c r="L68" s="365">
        <v>75.838143692720109</v>
      </c>
      <c r="M68" s="364">
        <v>0.49000058485776399</v>
      </c>
      <c r="N68" s="366">
        <v>154</v>
      </c>
      <c r="O68" s="365">
        <v>2.974860585981034</v>
      </c>
      <c r="P68" s="364">
        <v>0.90775497306608799</v>
      </c>
      <c r="Q68" s="372">
        <v>205</v>
      </c>
      <c r="R68" s="371">
        <v>15.132506966624343</v>
      </c>
      <c r="S68" s="364">
        <v>1.0398596456486524</v>
      </c>
      <c r="T68" s="366">
        <v>224</v>
      </c>
      <c r="U68" s="365">
        <v>53.55115239809011</v>
      </c>
      <c r="V68" s="364">
        <v>1.5219491169217043</v>
      </c>
      <c r="W68" s="369">
        <v>233</v>
      </c>
      <c r="X68" s="365">
        <v>38.81368257468722</v>
      </c>
      <c r="Y68" s="364">
        <v>1.9773503566971018</v>
      </c>
      <c r="Z68" s="363">
        <v>241</v>
      </c>
      <c r="AA68" s="370">
        <v>71.701919582990683</v>
      </c>
      <c r="AB68" s="364">
        <v>0.74537453571388779</v>
      </c>
      <c r="AC68" s="366">
        <v>182</v>
      </c>
      <c r="AD68" s="365">
        <v>24.697155247515347</v>
      </c>
      <c r="AE68" s="364">
        <v>0.30508922175724706</v>
      </c>
      <c r="AF68" s="369">
        <v>106</v>
      </c>
      <c r="AG68" s="365">
        <v>28.645725177416139</v>
      </c>
      <c r="AH68" s="364">
        <v>1.7168687479110194</v>
      </c>
      <c r="AI68" s="366">
        <v>236</v>
      </c>
      <c r="AJ68" s="365">
        <v>30.473746113014332</v>
      </c>
      <c r="AK68" s="364">
        <v>1.3326765506848088</v>
      </c>
      <c r="AL68" s="366">
        <v>232</v>
      </c>
      <c r="AM68" s="367">
        <v>0.50641086152248627</v>
      </c>
      <c r="AN68" s="364">
        <v>0.99123851725000167</v>
      </c>
      <c r="AO68" s="363">
        <v>208</v>
      </c>
      <c r="AP68" s="368">
        <v>7881.6712426070035</v>
      </c>
      <c r="AQ68" s="364">
        <v>1.1835193280048897</v>
      </c>
      <c r="AR68" s="366">
        <v>225</v>
      </c>
      <c r="AS68" s="367">
        <v>0.68755995821010829</v>
      </c>
      <c r="AT68" s="364">
        <v>1.5506958231968317</v>
      </c>
      <c r="AU68" s="366">
        <v>231</v>
      </c>
      <c r="AV68" s="367">
        <v>1.6809105007338865</v>
      </c>
      <c r="AW68" s="364">
        <v>0.91945688384340996</v>
      </c>
      <c r="AX68" s="366">
        <v>217</v>
      </c>
      <c r="AY68" s="367">
        <v>0.82375033346503146</v>
      </c>
      <c r="AZ68" s="364">
        <v>0.98419819477886683</v>
      </c>
      <c r="BA68" s="366">
        <v>212</v>
      </c>
      <c r="BB68" s="365">
        <v>85.110224999814307</v>
      </c>
      <c r="BC68" s="364">
        <v>1.0280721835241275</v>
      </c>
      <c r="BD68" s="363">
        <v>219</v>
      </c>
      <c r="BE68" s="362" t="s">
        <v>995</v>
      </c>
    </row>
    <row r="69" spans="1:57" s="182" customFormat="1" ht="12.75" x14ac:dyDescent="0.2">
      <c r="A69" s="361"/>
      <c r="B69" s="375">
        <v>71</v>
      </c>
      <c r="C69" s="236"/>
      <c r="D69" s="237" t="s">
        <v>994</v>
      </c>
      <c r="E69" s="235">
        <v>11065.076000000001</v>
      </c>
      <c r="F69" s="374">
        <v>0.53795695168608282</v>
      </c>
      <c r="G69" s="361">
        <v>170</v>
      </c>
      <c r="H69" s="373">
        <v>6</v>
      </c>
      <c r="I69" s="238">
        <v>27</v>
      </c>
      <c r="J69" s="364">
        <v>5.0814604368757128E-2</v>
      </c>
      <c r="K69" s="182">
        <v>119</v>
      </c>
      <c r="L69" s="365">
        <v>69.329075829217061</v>
      </c>
      <c r="M69" s="364">
        <v>0.72626698359996578</v>
      </c>
      <c r="N69" s="366">
        <v>203</v>
      </c>
      <c r="O69" s="365">
        <v>3.3916170469195461</v>
      </c>
      <c r="P69" s="364">
        <v>0.31062899068446664</v>
      </c>
      <c r="Q69" s="372">
        <v>147</v>
      </c>
      <c r="R69" s="371">
        <v>14.739998595202209</v>
      </c>
      <c r="S69" s="364">
        <v>0.83675046704273381</v>
      </c>
      <c r="T69" s="366">
        <v>198</v>
      </c>
      <c r="U69" s="365">
        <v>36.486022706156376</v>
      </c>
      <c r="V69" s="364">
        <v>0.49571465545617027</v>
      </c>
      <c r="W69" s="369">
        <v>175</v>
      </c>
      <c r="X69" s="365">
        <v>17.500388090030437</v>
      </c>
      <c r="Y69" s="364">
        <v>3.5495682497341413E-3</v>
      </c>
      <c r="Z69" s="363">
        <v>154</v>
      </c>
      <c r="AA69" s="370">
        <v>77.651675375807471</v>
      </c>
      <c r="AB69" s="364">
        <v>1.2875847825218216</v>
      </c>
      <c r="AC69" s="366">
        <v>232</v>
      </c>
      <c r="AD69" s="365">
        <v>9.047506076577724</v>
      </c>
      <c r="AE69" s="364">
        <v>0.86607086011233358</v>
      </c>
      <c r="AF69" s="369">
        <v>225</v>
      </c>
      <c r="AG69" s="365">
        <v>13.724681483682003</v>
      </c>
      <c r="AH69" s="364">
        <v>0.13885788546672834</v>
      </c>
      <c r="AI69" s="366">
        <v>164</v>
      </c>
      <c r="AJ69" s="365">
        <v>40.453694285339402</v>
      </c>
      <c r="AK69" s="364">
        <v>0.20611288823698493</v>
      </c>
      <c r="AL69" s="366">
        <v>148</v>
      </c>
      <c r="AM69" s="367">
        <v>0.59527833337972547</v>
      </c>
      <c r="AN69" s="364">
        <v>0.9642819775000715</v>
      </c>
      <c r="AO69" s="363">
        <v>202</v>
      </c>
      <c r="AP69" s="368">
        <v>5107.2663950472033</v>
      </c>
      <c r="AQ69" s="364">
        <v>0.11082969198612012</v>
      </c>
      <c r="AR69" s="366">
        <v>162</v>
      </c>
      <c r="AS69" s="367">
        <v>0.61622435461633707</v>
      </c>
      <c r="AT69" s="364">
        <v>1.1303782563119795</v>
      </c>
      <c r="AU69" s="366">
        <v>210</v>
      </c>
      <c r="AV69" s="367">
        <v>1.6092399667656472</v>
      </c>
      <c r="AW69" s="364">
        <v>0.66740873212704255</v>
      </c>
      <c r="AX69" s="366">
        <v>181</v>
      </c>
      <c r="AY69" s="367">
        <v>0.71355361569208153</v>
      </c>
      <c r="AZ69" s="364">
        <v>0.34967866133318998</v>
      </c>
      <c r="BA69" s="366">
        <v>155</v>
      </c>
      <c r="BB69" s="365">
        <v>85.793252858716698</v>
      </c>
      <c r="BC69" s="364">
        <v>1.0596175524722662</v>
      </c>
      <c r="BD69" s="363">
        <v>223</v>
      </c>
      <c r="BE69" s="362" t="s">
        <v>993</v>
      </c>
    </row>
    <row r="70" spans="1:57" s="182" customFormat="1" ht="12.75" x14ac:dyDescent="0.2">
      <c r="A70" s="361"/>
      <c r="B70" s="375">
        <v>76</v>
      </c>
      <c r="C70" s="236"/>
      <c r="D70" s="237" t="s">
        <v>992</v>
      </c>
      <c r="E70" s="235">
        <v>13357.04</v>
      </c>
      <c r="F70" s="374">
        <v>0.24164565587504694</v>
      </c>
      <c r="G70" s="361">
        <v>147</v>
      </c>
      <c r="H70" s="373">
        <v>5</v>
      </c>
      <c r="I70" s="238">
        <v>19</v>
      </c>
      <c r="J70" s="364">
        <v>-1.2297134257239271</v>
      </c>
      <c r="K70" s="182">
        <v>28.5</v>
      </c>
      <c r="L70" s="365">
        <v>112.92797486127918</v>
      </c>
      <c r="M70" s="364">
        <v>-0.85628755100376752</v>
      </c>
      <c r="N70" s="366">
        <v>35</v>
      </c>
      <c r="O70" s="365">
        <v>4.2907567668279327</v>
      </c>
      <c r="P70" s="364">
        <v>-0.97765262908829753</v>
      </c>
      <c r="Q70" s="372">
        <v>47</v>
      </c>
      <c r="R70" s="371">
        <v>15.478378370573527</v>
      </c>
      <c r="S70" s="364">
        <v>1.2188358455825967</v>
      </c>
      <c r="T70" s="366">
        <v>234</v>
      </c>
      <c r="U70" s="365">
        <v>49.927349974531907</v>
      </c>
      <c r="V70" s="364">
        <v>1.3040268980032295</v>
      </c>
      <c r="W70" s="369">
        <v>226</v>
      </c>
      <c r="X70" s="365">
        <v>28.720849158885763</v>
      </c>
      <c r="Y70" s="364">
        <v>1.0426641415688893</v>
      </c>
      <c r="Z70" s="363">
        <v>214</v>
      </c>
      <c r="AA70" s="370">
        <v>73.924006959370487</v>
      </c>
      <c r="AB70" s="364">
        <v>0.94787672012796131</v>
      </c>
      <c r="AC70" s="366">
        <v>203</v>
      </c>
      <c r="AD70" s="365">
        <v>10.782858055375296</v>
      </c>
      <c r="AE70" s="364">
        <v>0.80386495469200925</v>
      </c>
      <c r="AF70" s="369">
        <v>202</v>
      </c>
      <c r="AG70" s="365">
        <v>13.452594153349217</v>
      </c>
      <c r="AH70" s="364">
        <v>0.11008263544994124</v>
      </c>
      <c r="AI70" s="366">
        <v>162</v>
      </c>
      <c r="AJ70" s="365">
        <v>40.762935077145578</v>
      </c>
      <c r="AK70" s="364">
        <v>0.17120494753630028</v>
      </c>
      <c r="AL70" s="366">
        <v>143</v>
      </c>
      <c r="AM70" s="367">
        <v>0.77932685684852321</v>
      </c>
      <c r="AN70" s="364">
        <v>0.90845377360143165</v>
      </c>
      <c r="AO70" s="363">
        <v>191</v>
      </c>
      <c r="AP70" s="368">
        <v>4691.7543156238989</v>
      </c>
      <c r="AQ70" s="364">
        <v>-4.9822961728066918E-2</v>
      </c>
      <c r="AR70" s="366">
        <v>142</v>
      </c>
      <c r="AS70" s="367">
        <v>0.47377456649255739</v>
      </c>
      <c r="AT70" s="364">
        <v>0.29104774908854597</v>
      </c>
      <c r="AU70" s="366">
        <v>168</v>
      </c>
      <c r="AV70" s="367">
        <v>1.3467559736130255</v>
      </c>
      <c r="AW70" s="364">
        <v>-0.25568478575532783</v>
      </c>
      <c r="AX70" s="366">
        <v>91</v>
      </c>
      <c r="AY70" s="367">
        <v>0.57829477270158758</v>
      </c>
      <c r="AZ70" s="364">
        <v>-0.42915014303794757</v>
      </c>
      <c r="BA70" s="366">
        <v>95</v>
      </c>
      <c r="BB70" s="365">
        <v>80.462515017764375</v>
      </c>
      <c r="BC70" s="364">
        <v>0.81341955371292807</v>
      </c>
      <c r="BD70" s="363">
        <v>193</v>
      </c>
      <c r="BE70" s="362" t="s">
        <v>991</v>
      </c>
    </row>
    <row r="71" spans="1:57" s="182" customFormat="1" ht="12.75" x14ac:dyDescent="0.2">
      <c r="A71" s="361"/>
      <c r="B71" s="375">
        <v>30</v>
      </c>
      <c r="C71" s="236"/>
      <c r="D71" s="237" t="s">
        <v>990</v>
      </c>
      <c r="E71" s="235">
        <v>20160.248000000007</v>
      </c>
      <c r="F71" s="374">
        <v>0.94217383651786568</v>
      </c>
      <c r="G71" s="361">
        <v>205</v>
      </c>
      <c r="H71" s="373">
        <v>7</v>
      </c>
      <c r="I71" s="238">
        <v>30</v>
      </c>
      <c r="J71" s="364">
        <v>0.53101261565351365</v>
      </c>
      <c r="K71" s="182">
        <v>165</v>
      </c>
      <c r="L71" s="365">
        <v>70.7727405333262</v>
      </c>
      <c r="M71" s="364">
        <v>0.67386478596063659</v>
      </c>
      <c r="N71" s="366">
        <v>191</v>
      </c>
      <c r="O71" s="365">
        <v>3.0720663460643247</v>
      </c>
      <c r="P71" s="364">
        <v>0.76847918391053383</v>
      </c>
      <c r="Q71" s="372">
        <v>193</v>
      </c>
      <c r="R71" s="371">
        <v>14.597977190380441</v>
      </c>
      <c r="S71" s="364">
        <v>0.76325942079244868</v>
      </c>
      <c r="T71" s="366">
        <v>192</v>
      </c>
      <c r="U71" s="365">
        <v>42.022962188815278</v>
      </c>
      <c r="V71" s="364">
        <v>0.82868593728824136</v>
      </c>
      <c r="W71" s="369">
        <v>196</v>
      </c>
      <c r="X71" s="365">
        <v>26.494860886979588</v>
      </c>
      <c r="Y71" s="364">
        <v>0.83651781307303197</v>
      </c>
      <c r="Z71" s="363">
        <v>207</v>
      </c>
      <c r="AA71" s="370">
        <v>70.279370238875046</v>
      </c>
      <c r="AB71" s="364">
        <v>0.61573546180422767</v>
      </c>
      <c r="AC71" s="366">
        <v>162</v>
      </c>
      <c r="AD71" s="365">
        <v>12.462173379185053</v>
      </c>
      <c r="AE71" s="364">
        <v>0.7436677546541276</v>
      </c>
      <c r="AF71" s="369">
        <v>177</v>
      </c>
      <c r="AG71" s="365">
        <v>23.008815853339584</v>
      </c>
      <c r="AH71" s="364">
        <v>1.120723845008438</v>
      </c>
      <c r="AI71" s="366">
        <v>215</v>
      </c>
      <c r="AJ71" s="365">
        <v>32.110198733777267</v>
      </c>
      <c r="AK71" s="364">
        <v>1.1479493330644466</v>
      </c>
      <c r="AL71" s="366">
        <v>222</v>
      </c>
      <c r="AM71" s="367">
        <v>2.7588946326453912E-2</v>
      </c>
      <c r="AN71" s="364">
        <v>1.1364815597307705</v>
      </c>
      <c r="AO71" s="363">
        <v>245</v>
      </c>
      <c r="AP71" s="368">
        <v>6616.8450484395853</v>
      </c>
      <c r="AQ71" s="364">
        <v>0.69448977954451152</v>
      </c>
      <c r="AR71" s="366">
        <v>202</v>
      </c>
      <c r="AS71" s="367">
        <v>0.59686374735572134</v>
      </c>
      <c r="AT71" s="364">
        <v>1.0163033354136337</v>
      </c>
      <c r="AU71" s="366">
        <v>203</v>
      </c>
      <c r="AV71" s="367">
        <v>1.5680072485003365</v>
      </c>
      <c r="AW71" s="364">
        <v>0.52240310912416743</v>
      </c>
      <c r="AX71" s="366">
        <v>159</v>
      </c>
      <c r="AY71" s="367">
        <v>0.77983027848891406</v>
      </c>
      <c r="AZ71" s="364">
        <v>0.73130379505841248</v>
      </c>
      <c r="BA71" s="366">
        <v>192</v>
      </c>
      <c r="BB71" s="365">
        <v>73.752350307561031</v>
      </c>
      <c r="BC71" s="364">
        <v>0.50351327576652172</v>
      </c>
      <c r="BD71" s="363">
        <v>158</v>
      </c>
      <c r="BE71" s="362" t="s">
        <v>989</v>
      </c>
    </row>
    <row r="72" spans="1:57" s="182" customFormat="1" ht="12.75" x14ac:dyDescent="0.2">
      <c r="A72" s="361"/>
      <c r="B72" s="375">
        <v>99</v>
      </c>
      <c r="C72" s="236">
        <v>166</v>
      </c>
      <c r="D72" s="237" t="s">
        <v>380</v>
      </c>
      <c r="E72" s="235">
        <v>17088.308999999997</v>
      </c>
      <c r="F72" s="374">
        <v>0.52567486815738773</v>
      </c>
      <c r="G72" s="361">
        <v>168</v>
      </c>
      <c r="H72" s="373">
        <v>6</v>
      </c>
      <c r="I72" s="238">
        <v>27</v>
      </c>
      <c r="J72" s="364">
        <v>5.0814604368757128E-2</v>
      </c>
      <c r="K72" s="182">
        <v>119</v>
      </c>
      <c r="L72" s="365">
        <v>84.989841872702485</v>
      </c>
      <c r="M72" s="364">
        <v>0.1578118879962867</v>
      </c>
      <c r="N72" s="366">
        <v>111</v>
      </c>
      <c r="O72" s="365">
        <v>3.8826829744885396</v>
      </c>
      <c r="P72" s="364">
        <v>-0.39296711854787453</v>
      </c>
      <c r="Q72" s="372">
        <v>86</v>
      </c>
      <c r="R72" s="371">
        <v>14.059332225063443</v>
      </c>
      <c r="S72" s="364">
        <v>0.4845297313609645</v>
      </c>
      <c r="T72" s="366">
        <v>161</v>
      </c>
      <c r="U72" s="365">
        <v>30.34474213565294</v>
      </c>
      <c r="V72" s="364">
        <v>0.12640051177530925</v>
      </c>
      <c r="W72" s="369">
        <v>153</v>
      </c>
      <c r="X72" s="365">
        <v>18.435874412396402</v>
      </c>
      <c r="Y72" s="364">
        <v>9.018392888304301E-2</v>
      </c>
      <c r="Z72" s="363">
        <v>158</v>
      </c>
      <c r="AA72" s="370">
        <v>73.059402541504028</v>
      </c>
      <c r="AB72" s="364">
        <v>0.8690840114644246</v>
      </c>
      <c r="AC72" s="366">
        <v>199</v>
      </c>
      <c r="AD72" s="365">
        <v>9.2008349622753371</v>
      </c>
      <c r="AE72" s="364">
        <v>0.8605745906071014</v>
      </c>
      <c r="AF72" s="369">
        <v>223</v>
      </c>
      <c r="AG72" s="365">
        <v>19.203146420767649</v>
      </c>
      <c r="AH72" s="364">
        <v>0.7182461211483715</v>
      </c>
      <c r="AI72" s="366">
        <v>195</v>
      </c>
      <c r="AJ72" s="365">
        <v>35.294597917827602</v>
      </c>
      <c r="AK72" s="364">
        <v>0.78848570203801105</v>
      </c>
      <c r="AL72" s="366">
        <v>192</v>
      </c>
      <c r="AM72" s="367">
        <v>0.940104723059491</v>
      </c>
      <c r="AN72" s="364">
        <v>0.85968435492833983</v>
      </c>
      <c r="AO72" s="363">
        <v>185</v>
      </c>
      <c r="AP72" s="368">
        <v>6107.0916138556331</v>
      </c>
      <c r="AQ72" s="364">
        <v>0.49739986071593245</v>
      </c>
      <c r="AR72" s="366">
        <v>187</v>
      </c>
      <c r="AS72" s="367">
        <v>0.61756512406469388</v>
      </c>
      <c r="AT72" s="364">
        <v>1.1382782238442664</v>
      </c>
      <c r="AU72" s="366">
        <v>211</v>
      </c>
      <c r="AV72" s="367">
        <v>1.4558204560672412</v>
      </c>
      <c r="AW72" s="364">
        <v>0.12786895241926419</v>
      </c>
      <c r="AX72" s="366">
        <v>113</v>
      </c>
      <c r="AY72" s="367">
        <v>0.72842601891719005</v>
      </c>
      <c r="AZ72" s="364">
        <v>0.43531488123454448</v>
      </c>
      <c r="BA72" s="366">
        <v>164</v>
      </c>
      <c r="BB72" s="365">
        <v>82.318684165083724</v>
      </c>
      <c r="BC72" s="364">
        <v>0.89914598466178364</v>
      </c>
      <c r="BD72" s="363">
        <v>204</v>
      </c>
      <c r="BE72" s="362" t="s">
        <v>379</v>
      </c>
    </row>
    <row r="73" spans="1:57" s="182" customFormat="1" ht="12.75" x14ac:dyDescent="0.2">
      <c r="A73" s="361"/>
      <c r="B73" s="375">
        <v>27</v>
      </c>
      <c r="C73" s="236"/>
      <c r="D73" s="237" t="s">
        <v>988</v>
      </c>
      <c r="E73" s="235">
        <v>4477.8920000000026</v>
      </c>
      <c r="F73" s="374">
        <v>1.3664457756602544</v>
      </c>
      <c r="G73" s="361">
        <v>232</v>
      </c>
      <c r="H73" s="373">
        <v>8</v>
      </c>
      <c r="I73" s="238">
        <v>32</v>
      </c>
      <c r="J73" s="364">
        <v>0.85114462317668471</v>
      </c>
      <c r="K73" s="182">
        <v>199</v>
      </c>
      <c r="L73" s="365">
        <v>75.691384636873465</v>
      </c>
      <c r="M73" s="364">
        <v>0.49532765078099916</v>
      </c>
      <c r="N73" s="366">
        <v>156</v>
      </c>
      <c r="O73" s="365">
        <v>3.1149317905307425</v>
      </c>
      <c r="P73" s="364">
        <v>0.70706185020059287</v>
      </c>
      <c r="Q73" s="372">
        <v>185</v>
      </c>
      <c r="R73" s="371">
        <v>14.805634467669703</v>
      </c>
      <c r="S73" s="364">
        <v>0.87071470606177404</v>
      </c>
      <c r="T73" s="366">
        <v>206</v>
      </c>
      <c r="U73" s="365">
        <v>47.077331968932747</v>
      </c>
      <c r="V73" s="364">
        <v>1.1326372428442883</v>
      </c>
      <c r="W73" s="369">
        <v>212</v>
      </c>
      <c r="X73" s="365">
        <v>30.898099066215234</v>
      </c>
      <c r="Y73" s="364">
        <v>1.244296863662959</v>
      </c>
      <c r="Z73" s="363">
        <v>224</v>
      </c>
      <c r="AA73" s="370">
        <v>77.941666484252806</v>
      </c>
      <c r="AB73" s="364">
        <v>1.314012110963114</v>
      </c>
      <c r="AC73" s="366">
        <v>235</v>
      </c>
      <c r="AD73" s="365">
        <v>11.902855728390438</v>
      </c>
      <c r="AE73" s="364">
        <v>0.76371720935285436</v>
      </c>
      <c r="AF73" s="369">
        <v>187</v>
      </c>
      <c r="AG73" s="365">
        <v>26.397134427283333</v>
      </c>
      <c r="AH73" s="364">
        <v>1.4790636250434162</v>
      </c>
      <c r="AI73" s="366">
        <v>228</v>
      </c>
      <c r="AJ73" s="365">
        <v>30.882334585181599</v>
      </c>
      <c r="AK73" s="364">
        <v>1.2865539739248257</v>
      </c>
      <c r="AL73" s="366">
        <v>229</v>
      </c>
      <c r="AM73" s="367">
        <v>6.3757678836381004E-2</v>
      </c>
      <c r="AN73" s="364">
        <v>1.1255103477087305</v>
      </c>
      <c r="AO73" s="363">
        <v>243</v>
      </c>
      <c r="AP73" s="368">
        <v>8715.0831635890027</v>
      </c>
      <c r="AQ73" s="364">
        <v>1.5057478344026443</v>
      </c>
      <c r="AR73" s="366">
        <v>236</v>
      </c>
      <c r="AS73" s="367">
        <v>0.75908945987301135</v>
      </c>
      <c r="AT73" s="364">
        <v>1.9721558597677229</v>
      </c>
      <c r="AU73" s="366">
        <v>245</v>
      </c>
      <c r="AV73" s="367">
        <v>1.6478310209943798</v>
      </c>
      <c r="AW73" s="364">
        <v>0.80312425359153439</v>
      </c>
      <c r="AX73" s="366">
        <v>200</v>
      </c>
      <c r="AY73" s="367">
        <v>0.80397610238030526</v>
      </c>
      <c r="AZ73" s="364">
        <v>0.87033694613460433</v>
      </c>
      <c r="BA73" s="366">
        <v>204</v>
      </c>
      <c r="BB73" s="365">
        <v>89.155560440385997</v>
      </c>
      <c r="BC73" s="364">
        <v>1.21490438564965</v>
      </c>
      <c r="BD73" s="363">
        <v>231</v>
      </c>
      <c r="BE73" s="362" t="s">
        <v>987</v>
      </c>
    </row>
    <row r="74" spans="1:57" s="182" customFormat="1" ht="12.75" x14ac:dyDescent="0.2">
      <c r="A74" s="361"/>
      <c r="B74" s="375">
        <v>99</v>
      </c>
      <c r="C74" s="236">
        <v>229</v>
      </c>
      <c r="D74" s="237" t="s">
        <v>115</v>
      </c>
      <c r="E74" s="235">
        <v>12429.900999999998</v>
      </c>
      <c r="F74" s="374">
        <v>1.2142687952337945</v>
      </c>
      <c r="G74" s="361">
        <v>220</v>
      </c>
      <c r="H74" s="373">
        <v>8</v>
      </c>
      <c r="I74" s="238">
        <v>33</v>
      </c>
      <c r="J74" s="364">
        <v>1.0112106269382704</v>
      </c>
      <c r="K74" s="182">
        <v>214.5</v>
      </c>
      <c r="L74" s="365">
        <v>75.87844056980542</v>
      </c>
      <c r="M74" s="364">
        <v>0.48853788724434882</v>
      </c>
      <c r="N74" s="366">
        <v>153</v>
      </c>
      <c r="O74" s="365">
        <v>3.114227674154487</v>
      </c>
      <c r="P74" s="364">
        <v>0.70807070362529023</v>
      </c>
      <c r="Q74" s="372">
        <v>186</v>
      </c>
      <c r="R74" s="371">
        <v>14.709736654436242</v>
      </c>
      <c r="S74" s="364">
        <v>0.82109098464818819</v>
      </c>
      <c r="T74" s="366">
        <v>197</v>
      </c>
      <c r="U74" s="365">
        <v>49.040080320073784</v>
      </c>
      <c r="V74" s="364">
        <v>1.2506697473424915</v>
      </c>
      <c r="W74" s="369">
        <v>221</v>
      </c>
      <c r="X74" s="365">
        <v>32.468956679830121</v>
      </c>
      <c r="Y74" s="364">
        <v>1.3897722615899981</v>
      </c>
      <c r="Z74" s="363">
        <v>228</v>
      </c>
      <c r="AA74" s="370">
        <v>69.212106618522412</v>
      </c>
      <c r="AB74" s="364">
        <v>0.51847411341423499</v>
      </c>
      <c r="AC74" s="366">
        <v>150</v>
      </c>
      <c r="AD74" s="365">
        <v>17.459543183896741</v>
      </c>
      <c r="AE74" s="364">
        <v>0.56453065899836363</v>
      </c>
      <c r="AF74" s="369">
        <v>128</v>
      </c>
      <c r="AG74" s="365">
        <v>27.979130564007441</v>
      </c>
      <c r="AH74" s="364">
        <v>1.6463714313427753</v>
      </c>
      <c r="AI74" s="366">
        <v>233</v>
      </c>
      <c r="AJ74" s="365">
        <v>30.632754725250333</v>
      </c>
      <c r="AK74" s="364">
        <v>1.3147272265532386</v>
      </c>
      <c r="AL74" s="366">
        <v>230</v>
      </c>
      <c r="AM74" s="367">
        <v>1.7226042266949668</v>
      </c>
      <c r="AN74" s="364">
        <v>0.62232552685302511</v>
      </c>
      <c r="AO74" s="363">
        <v>155</v>
      </c>
      <c r="AP74" s="368">
        <v>7858.0282350858779</v>
      </c>
      <c r="AQ74" s="364">
        <v>1.174378048874509</v>
      </c>
      <c r="AR74" s="366">
        <v>224</v>
      </c>
      <c r="AS74" s="367">
        <v>0.56799631217053048</v>
      </c>
      <c r="AT74" s="364">
        <v>0.84621309284218027</v>
      </c>
      <c r="AU74" s="366">
        <v>194</v>
      </c>
      <c r="AV74" s="367">
        <v>1.6817506376653577</v>
      </c>
      <c r="AW74" s="364">
        <v>0.92241144479114645</v>
      </c>
      <c r="AX74" s="366">
        <v>219</v>
      </c>
      <c r="AY74" s="367">
        <v>0.78584392454176999</v>
      </c>
      <c r="AZ74" s="364">
        <v>0.76593074189386756</v>
      </c>
      <c r="BA74" s="366">
        <v>196</v>
      </c>
      <c r="BB74" s="365">
        <v>75.577846666033579</v>
      </c>
      <c r="BC74" s="364">
        <v>0.58782309620933504</v>
      </c>
      <c r="BD74" s="363">
        <v>168</v>
      </c>
      <c r="BE74" s="362" t="s">
        <v>114</v>
      </c>
    </row>
    <row r="75" spans="1:57" s="182" customFormat="1" ht="12.75" x14ac:dyDescent="0.2">
      <c r="A75" s="377"/>
      <c r="B75" s="375">
        <v>99</v>
      </c>
      <c r="C75" s="236">
        <v>494</v>
      </c>
      <c r="D75" s="240" t="s">
        <v>986</v>
      </c>
      <c r="E75" s="235">
        <v>16031.853999999996</v>
      </c>
      <c r="F75" s="374">
        <v>-0.68292473633881379</v>
      </c>
      <c r="G75" s="361">
        <v>81</v>
      </c>
      <c r="H75" s="373">
        <v>3</v>
      </c>
      <c r="I75" s="238">
        <v>27</v>
      </c>
      <c r="J75" s="364">
        <v>5.0814604368757128E-2</v>
      </c>
      <c r="K75" s="182">
        <v>119</v>
      </c>
      <c r="L75" s="365">
        <v>75.20562149383386</v>
      </c>
      <c r="M75" s="364">
        <v>0.51295990026040372</v>
      </c>
      <c r="N75" s="366">
        <v>162</v>
      </c>
      <c r="O75" s="365">
        <v>3.7882828704821758</v>
      </c>
      <c r="P75" s="364">
        <v>-0.25771125541191275</v>
      </c>
      <c r="Q75" s="372">
        <v>104</v>
      </c>
      <c r="R75" s="371">
        <v>11.33931349797315</v>
      </c>
      <c r="S75" s="364">
        <v>-0.92298361020256459</v>
      </c>
      <c r="T75" s="366">
        <v>46</v>
      </c>
      <c r="U75" s="365">
        <v>10.777086662468532</v>
      </c>
      <c r="V75" s="364">
        <v>-1.050326693887728</v>
      </c>
      <c r="W75" s="369">
        <v>34</v>
      </c>
      <c r="X75" s="365">
        <v>8.9521747742051936</v>
      </c>
      <c r="Y75" s="364">
        <v>-0.78809107626622599</v>
      </c>
      <c r="Z75" s="363">
        <v>63</v>
      </c>
      <c r="AA75" s="370">
        <v>53.178979888950494</v>
      </c>
      <c r="AB75" s="364">
        <v>-0.94264898203106506</v>
      </c>
      <c r="AC75" s="366">
        <v>54</v>
      </c>
      <c r="AD75" s="365">
        <v>51.859043727336321</v>
      </c>
      <c r="AE75" s="364">
        <v>-0.66856332046873301</v>
      </c>
      <c r="AF75" s="369">
        <v>73</v>
      </c>
      <c r="AG75" s="365">
        <v>6.5254357108674572</v>
      </c>
      <c r="AH75" s="364">
        <v>-0.62251566614871012</v>
      </c>
      <c r="AI75" s="366">
        <v>95</v>
      </c>
      <c r="AJ75" s="365">
        <v>45.663616252340226</v>
      </c>
      <c r="AK75" s="364">
        <v>-0.38199725731344253</v>
      </c>
      <c r="AL75" s="366">
        <v>91</v>
      </c>
      <c r="AM75" s="367">
        <v>3.3009282644415303</v>
      </c>
      <c r="AN75" s="364">
        <v>0.14356593380267282</v>
      </c>
      <c r="AO75" s="363">
        <v>117</v>
      </c>
      <c r="AP75" s="368">
        <v>3082.0692702687847</v>
      </c>
      <c r="AQ75" s="364">
        <v>-0.67218795900866535</v>
      </c>
      <c r="AR75" s="366">
        <v>75</v>
      </c>
      <c r="AS75" s="367">
        <v>0.38860509327676057</v>
      </c>
      <c r="AT75" s="364">
        <v>-0.21078056596694036</v>
      </c>
      <c r="AU75" s="366">
        <v>130</v>
      </c>
      <c r="AV75" s="367">
        <v>1.1590718027199798</v>
      </c>
      <c r="AW75" s="364">
        <v>-0.9157251923326577</v>
      </c>
      <c r="AX75" s="366">
        <v>56</v>
      </c>
      <c r="AY75" s="367">
        <v>0.53034323113837689</v>
      </c>
      <c r="AZ75" s="364">
        <v>-0.7052580924904871</v>
      </c>
      <c r="BA75" s="366">
        <v>71</v>
      </c>
      <c r="BB75" s="365">
        <v>56.851792952576588</v>
      </c>
      <c r="BC75" s="364">
        <v>-0.27703221772022041</v>
      </c>
      <c r="BD75" s="363">
        <v>88</v>
      </c>
      <c r="BE75" s="362" t="s">
        <v>985</v>
      </c>
    </row>
    <row r="76" spans="1:57" s="182" customFormat="1" ht="12.75" x14ac:dyDescent="0.2">
      <c r="A76" s="376"/>
      <c r="B76" s="375">
        <v>99</v>
      </c>
      <c r="C76" s="236">
        <v>489</v>
      </c>
      <c r="D76" s="239" t="s">
        <v>774</v>
      </c>
      <c r="E76" s="235">
        <v>8762.2280000000046</v>
      </c>
      <c r="F76" s="374">
        <v>-1.0814563974785143</v>
      </c>
      <c r="G76" s="361">
        <v>47</v>
      </c>
      <c r="H76" s="373">
        <v>2</v>
      </c>
      <c r="I76" s="238">
        <v>22</v>
      </c>
      <c r="J76" s="364">
        <v>-0.74951541443917047</v>
      </c>
      <c r="K76" s="182">
        <v>64.5</v>
      </c>
      <c r="L76" s="365">
        <v>99.226216596599016</v>
      </c>
      <c r="M76" s="364">
        <v>-0.35894059602979494</v>
      </c>
      <c r="N76" s="366">
        <v>67</v>
      </c>
      <c r="O76" s="365">
        <v>4.2639865533656014</v>
      </c>
      <c r="P76" s="364">
        <v>-0.93929643905764382</v>
      </c>
      <c r="Q76" s="372">
        <v>52</v>
      </c>
      <c r="R76" s="371">
        <v>12.076571742771558</v>
      </c>
      <c r="S76" s="364">
        <v>-0.54147858400683047</v>
      </c>
      <c r="T76" s="366">
        <v>72</v>
      </c>
      <c r="U76" s="365">
        <v>14.409755295014108</v>
      </c>
      <c r="V76" s="364">
        <v>-0.83187129360059953</v>
      </c>
      <c r="W76" s="369">
        <v>65</v>
      </c>
      <c r="X76" s="365">
        <v>10.163338841060362</v>
      </c>
      <c r="Y76" s="364">
        <v>-0.67592650256229592</v>
      </c>
      <c r="Z76" s="363">
        <v>78</v>
      </c>
      <c r="AA76" s="370">
        <v>51.955290988850848</v>
      </c>
      <c r="AB76" s="364">
        <v>-1.0541656028208133</v>
      </c>
      <c r="AC76" s="366">
        <v>43</v>
      </c>
      <c r="AD76" s="365">
        <v>75.11522222972421</v>
      </c>
      <c r="AE76" s="364">
        <v>-1.5022107061478749</v>
      </c>
      <c r="AF76" s="369">
        <v>35</v>
      </c>
      <c r="AG76" s="365">
        <v>4.3643847933102444</v>
      </c>
      <c r="AH76" s="364">
        <v>-0.85106280348016428</v>
      </c>
      <c r="AI76" s="366">
        <v>58</v>
      </c>
      <c r="AJ76" s="365">
        <v>49.805004538057638</v>
      </c>
      <c r="AK76" s="364">
        <v>-0.84948841801045971</v>
      </c>
      <c r="AL76" s="366">
        <v>54</v>
      </c>
      <c r="AM76" s="367">
        <v>3.1160910215986153</v>
      </c>
      <c r="AN76" s="364">
        <v>0.19963338322856358</v>
      </c>
      <c r="AO76" s="363">
        <v>122</v>
      </c>
      <c r="AP76" s="368">
        <v>2460.6988618122264</v>
      </c>
      <c r="AQ76" s="364">
        <v>-0.9124332130011914</v>
      </c>
      <c r="AR76" s="366">
        <v>34</v>
      </c>
      <c r="AS76" s="367">
        <v>0.31712309568463859</v>
      </c>
      <c r="AT76" s="364">
        <v>-0.63196070309853414</v>
      </c>
      <c r="AU76" s="366">
        <v>81</v>
      </c>
      <c r="AV76" s="367">
        <v>0.9856508805649361</v>
      </c>
      <c r="AW76" s="364">
        <v>-1.5256051594262057</v>
      </c>
      <c r="AX76" s="366">
        <v>24</v>
      </c>
      <c r="AY76" s="367">
        <v>0.38864659041889471</v>
      </c>
      <c r="AZ76" s="364">
        <v>-1.5211561353468563</v>
      </c>
      <c r="BA76" s="366">
        <v>12</v>
      </c>
      <c r="BB76" s="365">
        <v>50.265944763296979</v>
      </c>
      <c r="BC76" s="364">
        <v>-0.58119698678411924</v>
      </c>
      <c r="BD76" s="363">
        <v>72</v>
      </c>
      <c r="BE76" s="362" t="s">
        <v>773</v>
      </c>
    </row>
    <row r="77" spans="1:57" s="182" customFormat="1" ht="12.75" x14ac:dyDescent="0.2">
      <c r="A77" s="377"/>
      <c r="B77" s="375">
        <v>99</v>
      </c>
      <c r="C77" s="236">
        <v>490</v>
      </c>
      <c r="D77" s="240" t="s">
        <v>984</v>
      </c>
      <c r="E77" s="235">
        <v>10370.151000000003</v>
      </c>
      <c r="F77" s="374">
        <v>-1.2547818839143217</v>
      </c>
      <c r="G77" s="361">
        <v>29</v>
      </c>
      <c r="H77" s="373">
        <v>2</v>
      </c>
      <c r="I77" s="238">
        <v>19</v>
      </c>
      <c r="J77" s="364">
        <v>-1.2297134257239271</v>
      </c>
      <c r="K77" s="182">
        <v>28.5</v>
      </c>
      <c r="L77" s="365">
        <v>115.95501120783943</v>
      </c>
      <c r="M77" s="364">
        <v>-0.96616303416989979</v>
      </c>
      <c r="N77" s="366">
        <v>28</v>
      </c>
      <c r="O77" s="365">
        <v>4.5997870910651422</v>
      </c>
      <c r="P77" s="364">
        <v>-1.4204292942185834</v>
      </c>
      <c r="Q77" s="372">
        <v>18</v>
      </c>
      <c r="R77" s="371">
        <v>10.73855030441177</v>
      </c>
      <c r="S77" s="364">
        <v>-1.2338572823711769</v>
      </c>
      <c r="T77" s="366">
        <v>27</v>
      </c>
      <c r="U77" s="365">
        <v>11.98403287283981</v>
      </c>
      <c r="V77" s="364">
        <v>-0.97774536479277863</v>
      </c>
      <c r="W77" s="369">
        <v>46</v>
      </c>
      <c r="X77" s="365">
        <v>8.7858699377087497</v>
      </c>
      <c r="Y77" s="364">
        <v>-0.80349238447953841</v>
      </c>
      <c r="Z77" s="363">
        <v>59</v>
      </c>
      <c r="AA77" s="370">
        <v>52.715312238559683</v>
      </c>
      <c r="AB77" s="364">
        <v>-0.98490371649576036</v>
      </c>
      <c r="AC77" s="366">
        <v>51</v>
      </c>
      <c r="AD77" s="365">
        <v>73.604432021274405</v>
      </c>
      <c r="AE77" s="364">
        <v>-1.4480545038528803</v>
      </c>
      <c r="AF77" s="369">
        <v>37</v>
      </c>
      <c r="AG77" s="365">
        <v>2.1374314175274205</v>
      </c>
      <c r="AH77" s="364">
        <v>-1.0865796137833199</v>
      </c>
      <c r="AI77" s="366">
        <v>10</v>
      </c>
      <c r="AJ77" s="365">
        <v>44.849940028187653</v>
      </c>
      <c r="AK77" s="364">
        <v>-0.2901472745981033</v>
      </c>
      <c r="AL77" s="366">
        <v>98</v>
      </c>
      <c r="AM77" s="367">
        <v>3.8629427864647279</v>
      </c>
      <c r="AN77" s="364">
        <v>-2.6912268022331435E-2</v>
      </c>
      <c r="AO77" s="363">
        <v>107</v>
      </c>
      <c r="AP77" s="368">
        <v>2594.7040141802963</v>
      </c>
      <c r="AQ77" s="364">
        <v>-0.86062176297262949</v>
      </c>
      <c r="AR77" s="366">
        <v>46</v>
      </c>
      <c r="AS77" s="367">
        <v>0.2734157172628483</v>
      </c>
      <c r="AT77" s="364">
        <v>-0.88948959509162684</v>
      </c>
      <c r="AU77" s="366">
        <v>44</v>
      </c>
      <c r="AV77" s="367">
        <v>0.94499769039825765</v>
      </c>
      <c r="AW77" s="364">
        <v>-1.6685727205082266</v>
      </c>
      <c r="AX77" s="366">
        <v>16</v>
      </c>
      <c r="AY77" s="367">
        <v>0.38379257145403262</v>
      </c>
      <c r="AZ77" s="364">
        <v>-1.5491058775094746</v>
      </c>
      <c r="BA77" s="366">
        <v>10</v>
      </c>
      <c r="BB77" s="365">
        <v>41.832702368833658</v>
      </c>
      <c r="BC77" s="364">
        <v>-0.97068291959794539</v>
      </c>
      <c r="BD77" s="363">
        <v>50</v>
      </c>
      <c r="BE77" s="362" t="s">
        <v>800</v>
      </c>
    </row>
    <row r="78" spans="1:57" s="182" customFormat="1" ht="12.75" x14ac:dyDescent="0.2">
      <c r="A78" s="376"/>
      <c r="B78" s="375">
        <v>99</v>
      </c>
      <c r="C78" s="236">
        <v>492</v>
      </c>
      <c r="D78" s="239" t="s">
        <v>730</v>
      </c>
      <c r="E78" s="235">
        <v>8716.7540000000026</v>
      </c>
      <c r="F78" s="374">
        <v>-0.9232602781656728</v>
      </c>
      <c r="G78" s="361">
        <v>62</v>
      </c>
      <c r="H78" s="373">
        <v>3</v>
      </c>
      <c r="I78" s="238">
        <v>23</v>
      </c>
      <c r="J78" s="364">
        <v>-0.58944941067758494</v>
      </c>
      <c r="K78" s="182">
        <v>77.5</v>
      </c>
      <c r="L78" s="365">
        <v>96.5211372710815</v>
      </c>
      <c r="M78" s="364">
        <v>-0.26075152134897778</v>
      </c>
      <c r="N78" s="366">
        <v>75</v>
      </c>
      <c r="O78" s="365">
        <v>4.2272395739373154</v>
      </c>
      <c r="P78" s="364">
        <v>-0.88664560278444227</v>
      </c>
      <c r="Q78" s="372">
        <v>54</v>
      </c>
      <c r="R78" s="371">
        <v>11.996049291464198</v>
      </c>
      <c r="S78" s="364">
        <v>-0.58314610025652514</v>
      </c>
      <c r="T78" s="366">
        <v>68</v>
      </c>
      <c r="U78" s="365">
        <v>20.53672147430429</v>
      </c>
      <c r="V78" s="364">
        <v>-0.46341796503354826</v>
      </c>
      <c r="W78" s="369">
        <v>102</v>
      </c>
      <c r="X78" s="365">
        <v>12.141393442622945</v>
      </c>
      <c r="Y78" s="364">
        <v>-0.49274103890876148</v>
      </c>
      <c r="Z78" s="363">
        <v>101</v>
      </c>
      <c r="AA78" s="370">
        <v>55.160561687596328</v>
      </c>
      <c r="AB78" s="364">
        <v>-0.76206443477770647</v>
      </c>
      <c r="AC78" s="366">
        <v>66</v>
      </c>
      <c r="AD78" s="365">
        <v>64.711885072094972</v>
      </c>
      <c r="AE78" s="364">
        <v>-1.1292898144843631</v>
      </c>
      <c r="AF78" s="369">
        <v>58</v>
      </c>
      <c r="AG78" s="365">
        <v>4.595893140542965</v>
      </c>
      <c r="AH78" s="364">
        <v>-0.82657908141766745</v>
      </c>
      <c r="AI78" s="366">
        <v>65</v>
      </c>
      <c r="AJ78" s="365">
        <v>51.323685286195008</v>
      </c>
      <c r="AK78" s="364">
        <v>-1.0209212266952812</v>
      </c>
      <c r="AL78" s="366">
        <v>41</v>
      </c>
      <c r="AM78" s="367">
        <v>6.5325808207963627</v>
      </c>
      <c r="AN78" s="364">
        <v>-0.83670467334688803</v>
      </c>
      <c r="AO78" s="363">
        <v>54</v>
      </c>
      <c r="AP78" s="368">
        <v>3025.306421794473</v>
      </c>
      <c r="AQ78" s="364">
        <v>-0.69413461878431137</v>
      </c>
      <c r="AR78" s="366">
        <v>73</v>
      </c>
      <c r="AS78" s="367">
        <v>0.34181086824529433</v>
      </c>
      <c r="AT78" s="364">
        <v>-0.48649751260542817</v>
      </c>
      <c r="AU78" s="366">
        <v>97</v>
      </c>
      <c r="AV78" s="367">
        <v>1.0273757768259093</v>
      </c>
      <c r="AW78" s="364">
        <v>-1.3788686639537997</v>
      </c>
      <c r="AX78" s="366">
        <v>34</v>
      </c>
      <c r="AY78" s="367">
        <v>0.45372722617222477</v>
      </c>
      <c r="AZ78" s="364">
        <v>-1.1464177994951898</v>
      </c>
      <c r="BA78" s="366">
        <v>34</v>
      </c>
      <c r="BB78" s="365">
        <v>54.442630710110876</v>
      </c>
      <c r="BC78" s="364">
        <v>-0.38829841397264309</v>
      </c>
      <c r="BD78" s="363">
        <v>82</v>
      </c>
      <c r="BE78" s="362" t="s">
        <v>729</v>
      </c>
    </row>
    <row r="79" spans="1:57" s="182" customFormat="1" ht="12.75" x14ac:dyDescent="0.2">
      <c r="A79" s="361"/>
      <c r="B79" s="375">
        <v>0</v>
      </c>
      <c r="C79" s="236">
        <v>2200</v>
      </c>
      <c r="D79" s="237" t="s">
        <v>520</v>
      </c>
      <c r="E79" s="235">
        <v>31891.877000000011</v>
      </c>
      <c r="F79" s="374">
        <v>-0.21169791210565506</v>
      </c>
      <c r="G79" s="361">
        <v>109</v>
      </c>
      <c r="H79" s="373">
        <v>4</v>
      </c>
      <c r="I79" s="238">
        <v>31</v>
      </c>
      <c r="J79" s="364">
        <v>0.69107861941509918</v>
      </c>
      <c r="K79" s="182">
        <v>182.5</v>
      </c>
      <c r="L79" s="365">
        <v>77.195739373909674</v>
      </c>
      <c r="M79" s="364">
        <v>0.4407225239634962</v>
      </c>
      <c r="N79" s="366">
        <v>145</v>
      </c>
      <c r="O79" s="365">
        <v>3.0079789278435989</v>
      </c>
      <c r="P79" s="364">
        <v>0.86030322540751447</v>
      </c>
      <c r="Q79" s="372">
        <v>199</v>
      </c>
      <c r="R79" s="371">
        <v>12.554424578819859</v>
      </c>
      <c r="S79" s="364">
        <v>-0.29420666806622142</v>
      </c>
      <c r="T79" s="366">
        <v>88</v>
      </c>
      <c r="U79" s="365">
        <v>11.212676628761201</v>
      </c>
      <c r="V79" s="364">
        <v>-1.0241319070593899</v>
      </c>
      <c r="W79" s="369">
        <v>39</v>
      </c>
      <c r="X79" s="365">
        <v>6.6736055643991161</v>
      </c>
      <c r="Y79" s="364">
        <v>-0.99910686765806322</v>
      </c>
      <c r="Z79" s="363">
        <v>23</v>
      </c>
      <c r="AA79" s="370">
        <v>61.328411281926286</v>
      </c>
      <c r="AB79" s="364">
        <v>-0.19997896988292205</v>
      </c>
      <c r="AC79" s="366">
        <v>107</v>
      </c>
      <c r="AD79" s="365">
        <v>22.061610464323241</v>
      </c>
      <c r="AE79" s="364">
        <v>0.39956368660205405</v>
      </c>
      <c r="AF79" s="369">
        <v>112</v>
      </c>
      <c r="AG79" s="365">
        <v>12.636939032959821</v>
      </c>
      <c r="AH79" s="364">
        <v>2.3821066460415673E-2</v>
      </c>
      <c r="AI79" s="366">
        <v>155</v>
      </c>
      <c r="AJ79" s="365">
        <v>41.065972479244778</v>
      </c>
      <c r="AK79" s="364">
        <v>0.1369972623186311</v>
      </c>
      <c r="AL79" s="366">
        <v>136</v>
      </c>
      <c r="AM79" s="367">
        <v>10.565659086167921</v>
      </c>
      <c r="AN79" s="364">
        <v>-2.0600750731453319</v>
      </c>
      <c r="AO79" s="363">
        <v>10</v>
      </c>
      <c r="AP79" s="368">
        <v>4348.3210730789579</v>
      </c>
      <c r="AQ79" s="364">
        <v>-0.18260721643635106</v>
      </c>
      <c r="AR79" s="366">
        <v>130</v>
      </c>
      <c r="AS79" s="367">
        <v>0.21038413343158752</v>
      </c>
      <c r="AT79" s="364">
        <v>-1.2608789240965814</v>
      </c>
      <c r="AU79" s="366">
        <v>16</v>
      </c>
      <c r="AV79" s="367">
        <v>1.6237858217453882</v>
      </c>
      <c r="AW79" s="364">
        <v>0.7185630302714201</v>
      </c>
      <c r="AX79" s="366">
        <v>191</v>
      </c>
      <c r="AY79" s="367">
        <v>0.61601045265914756</v>
      </c>
      <c r="AZ79" s="364">
        <v>-0.2119809193631943</v>
      </c>
      <c r="BA79" s="366">
        <v>112</v>
      </c>
      <c r="BB79" s="365">
        <v>59.113635019604494</v>
      </c>
      <c r="BC79" s="364">
        <v>-0.1725699449492763</v>
      </c>
      <c r="BD79" s="363">
        <v>99</v>
      </c>
      <c r="BE79" s="362" t="s">
        <v>519</v>
      </c>
    </row>
    <row r="80" spans="1:57" s="182" customFormat="1" ht="12.75" x14ac:dyDescent="0.2">
      <c r="A80" s="361"/>
      <c r="B80" s="375">
        <v>20</v>
      </c>
      <c r="C80" s="236"/>
      <c r="D80" s="237" t="s">
        <v>983</v>
      </c>
      <c r="E80" s="235">
        <v>23148.060999999998</v>
      </c>
      <c r="F80" s="374">
        <v>1.2536794049909306</v>
      </c>
      <c r="G80" s="361">
        <v>224</v>
      </c>
      <c r="H80" s="373">
        <v>8</v>
      </c>
      <c r="I80" s="238">
        <v>32</v>
      </c>
      <c r="J80" s="364">
        <v>0.85114462317668471</v>
      </c>
      <c r="K80" s="182">
        <v>199</v>
      </c>
      <c r="L80" s="365">
        <v>73.890782483171549</v>
      </c>
      <c r="M80" s="364">
        <v>0.56068597786312779</v>
      </c>
      <c r="N80" s="366">
        <v>171</v>
      </c>
      <c r="O80" s="365">
        <v>2.8399058225522409</v>
      </c>
      <c r="P80" s="364">
        <v>1.1011172919321819</v>
      </c>
      <c r="Q80" s="372">
        <v>219</v>
      </c>
      <c r="R80" s="371">
        <v>15.123505933354446</v>
      </c>
      <c r="S80" s="364">
        <v>1.0352019297700601</v>
      </c>
      <c r="T80" s="366">
        <v>222</v>
      </c>
      <c r="U80" s="365">
        <v>48.119200282257658</v>
      </c>
      <c r="V80" s="364">
        <v>1.195291391200886</v>
      </c>
      <c r="W80" s="369">
        <v>218</v>
      </c>
      <c r="X80" s="365">
        <v>28.240128422316797</v>
      </c>
      <c r="Y80" s="364">
        <v>0.99814512225228902</v>
      </c>
      <c r="Z80" s="363">
        <v>213</v>
      </c>
      <c r="AA80" s="370">
        <v>77.520628104677357</v>
      </c>
      <c r="AB80" s="364">
        <v>1.2756422464418111</v>
      </c>
      <c r="AC80" s="366">
        <v>228</v>
      </c>
      <c r="AD80" s="365">
        <v>10.292732272572019</v>
      </c>
      <c r="AE80" s="364">
        <v>0.8214341386164421</v>
      </c>
      <c r="AF80" s="369">
        <v>212</v>
      </c>
      <c r="AG80" s="365">
        <v>24.238757495285856</v>
      </c>
      <c r="AH80" s="364">
        <v>1.2507992814860365</v>
      </c>
      <c r="AI80" s="366">
        <v>222</v>
      </c>
      <c r="AJ80" s="365">
        <v>30.006175446216094</v>
      </c>
      <c r="AK80" s="364">
        <v>1.385457197813027</v>
      </c>
      <c r="AL80" s="366">
        <v>234</v>
      </c>
      <c r="AM80" s="367">
        <v>0.26895989258020359</v>
      </c>
      <c r="AN80" s="364">
        <v>1.063265506981798</v>
      </c>
      <c r="AO80" s="363">
        <v>228</v>
      </c>
      <c r="AP80" s="368">
        <v>7746.992399744212</v>
      </c>
      <c r="AQ80" s="364">
        <v>1.1314474038021249</v>
      </c>
      <c r="AR80" s="366">
        <v>221</v>
      </c>
      <c r="AS80" s="367">
        <v>0.73325903770942136</v>
      </c>
      <c r="AT80" s="364">
        <v>1.8199600466190036</v>
      </c>
      <c r="AU80" s="366">
        <v>241</v>
      </c>
      <c r="AV80" s="367">
        <v>1.5260677269495981</v>
      </c>
      <c r="AW80" s="364">
        <v>0.37491182776414878</v>
      </c>
      <c r="AX80" s="366">
        <v>141</v>
      </c>
      <c r="AY80" s="367">
        <v>0.81487774053274209</v>
      </c>
      <c r="AZ80" s="364">
        <v>0.93310925454881921</v>
      </c>
      <c r="BA80" s="366">
        <v>207</v>
      </c>
      <c r="BB80" s="365">
        <v>82.396458052488356</v>
      </c>
      <c r="BC80" s="364">
        <v>0.90273794059847512</v>
      </c>
      <c r="BD80" s="363">
        <v>206</v>
      </c>
      <c r="BE80" s="362" t="s">
        <v>982</v>
      </c>
    </row>
    <row r="81" spans="1:57" s="182" customFormat="1" ht="12.75" x14ac:dyDescent="0.2">
      <c r="A81" s="361"/>
      <c r="B81" s="375">
        <v>8</v>
      </c>
      <c r="C81" s="236"/>
      <c r="D81" s="237" t="s">
        <v>981</v>
      </c>
      <c r="E81" s="235">
        <v>23007.050999999996</v>
      </c>
      <c r="F81" s="374">
        <v>2.5640885744542985E-2</v>
      </c>
      <c r="G81" s="361">
        <v>123</v>
      </c>
      <c r="H81" s="373">
        <v>5</v>
      </c>
      <c r="I81" s="238">
        <v>25</v>
      </c>
      <c r="J81" s="364">
        <v>-0.26931740315441394</v>
      </c>
      <c r="K81" s="182">
        <v>98</v>
      </c>
      <c r="L81" s="365">
        <v>91.649068816832255</v>
      </c>
      <c r="M81" s="364">
        <v>-8.3904990900998608E-2</v>
      </c>
      <c r="N81" s="366">
        <v>91</v>
      </c>
      <c r="O81" s="365">
        <v>3.1868188963660855</v>
      </c>
      <c r="P81" s="364">
        <v>0.6040624663498072</v>
      </c>
      <c r="Q81" s="372">
        <v>177</v>
      </c>
      <c r="R81" s="371">
        <v>12.98039844927178</v>
      </c>
      <c r="S81" s="364">
        <v>-7.3780279142087235E-2</v>
      </c>
      <c r="T81" s="366">
        <v>102</v>
      </c>
      <c r="U81" s="365">
        <v>25.456995622289455</v>
      </c>
      <c r="V81" s="364">
        <v>-0.16753068016239661</v>
      </c>
      <c r="W81" s="369">
        <v>126</v>
      </c>
      <c r="X81" s="365">
        <v>14.381034563130536</v>
      </c>
      <c r="Y81" s="364">
        <v>-0.28533033510230044</v>
      </c>
      <c r="Z81" s="363">
        <v>123</v>
      </c>
      <c r="AA81" s="370">
        <v>60.717722273340996</v>
      </c>
      <c r="AB81" s="364">
        <v>-0.25563198314906144</v>
      </c>
      <c r="AC81" s="366">
        <v>105</v>
      </c>
      <c r="AD81" s="365">
        <v>32.794164410411689</v>
      </c>
      <c r="AE81" s="364">
        <v>1.4841599183507677E-2</v>
      </c>
      <c r="AF81" s="369">
        <v>88</v>
      </c>
      <c r="AG81" s="365">
        <v>10.326391317755048</v>
      </c>
      <c r="AH81" s="364">
        <v>-0.22053646426111703</v>
      </c>
      <c r="AI81" s="366">
        <v>127</v>
      </c>
      <c r="AJ81" s="365">
        <v>43.200067053951756</v>
      </c>
      <c r="AK81" s="364">
        <v>-0.10390513101832845</v>
      </c>
      <c r="AL81" s="366">
        <v>116</v>
      </c>
      <c r="AM81" s="367">
        <v>3.0695329010223862</v>
      </c>
      <c r="AN81" s="364">
        <v>0.21375605153189198</v>
      </c>
      <c r="AO81" s="363">
        <v>123</v>
      </c>
      <c r="AP81" s="368">
        <v>3984.8667307119522</v>
      </c>
      <c r="AQ81" s="364">
        <v>-0.32313238404698802</v>
      </c>
      <c r="AR81" s="366">
        <v>114</v>
      </c>
      <c r="AS81" s="367">
        <v>0.56549742743060394</v>
      </c>
      <c r="AT81" s="364">
        <v>0.83148937704112236</v>
      </c>
      <c r="AU81" s="366">
        <v>190</v>
      </c>
      <c r="AV81" s="367">
        <v>1.4239874908947301</v>
      </c>
      <c r="AW81" s="364">
        <v>1.5920016208763838E-2</v>
      </c>
      <c r="AX81" s="366">
        <v>102</v>
      </c>
      <c r="AY81" s="367">
        <v>0.73663174796799769</v>
      </c>
      <c r="AZ81" s="364">
        <v>0.48256397788756827</v>
      </c>
      <c r="BA81" s="366">
        <v>170</v>
      </c>
      <c r="BB81" s="365">
        <v>64.46543437365878</v>
      </c>
      <c r="BC81" s="364">
        <v>7.4600771383361214E-2</v>
      </c>
      <c r="BD81" s="363">
        <v>117</v>
      </c>
      <c r="BE81" s="362" t="s">
        <v>980</v>
      </c>
    </row>
    <row r="82" spans="1:57" s="182" customFormat="1" ht="12.75" x14ac:dyDescent="0.2">
      <c r="A82" s="361"/>
      <c r="B82" s="375">
        <v>1</v>
      </c>
      <c r="C82" s="236"/>
      <c r="D82" s="237" t="s">
        <v>979</v>
      </c>
      <c r="E82" s="235">
        <v>14068.818999999998</v>
      </c>
      <c r="F82" s="374">
        <v>0.57668435797973061</v>
      </c>
      <c r="G82" s="361">
        <v>173</v>
      </c>
      <c r="H82" s="373">
        <v>6</v>
      </c>
      <c r="I82" s="238">
        <v>31</v>
      </c>
      <c r="J82" s="364">
        <v>0.69107861941509918</v>
      </c>
      <c r="K82" s="182">
        <v>182.5</v>
      </c>
      <c r="L82" s="365">
        <v>50.831195753300506</v>
      </c>
      <c r="M82" s="364">
        <v>1.3977037548168285</v>
      </c>
      <c r="N82" s="366">
        <v>251</v>
      </c>
      <c r="O82" s="365">
        <v>1.9238074127636604</v>
      </c>
      <c r="P82" s="364">
        <v>2.4136972137200168</v>
      </c>
      <c r="Q82" s="372">
        <v>252</v>
      </c>
      <c r="R82" s="371">
        <v>14.623109974734808</v>
      </c>
      <c r="S82" s="364">
        <v>0.77626474643123677</v>
      </c>
      <c r="T82" s="366">
        <v>193</v>
      </c>
      <c r="U82" s="365">
        <v>31.858575987903908</v>
      </c>
      <c r="V82" s="364">
        <v>0.2174369408068092</v>
      </c>
      <c r="W82" s="369">
        <v>160</v>
      </c>
      <c r="X82" s="365">
        <v>16.970292897885745</v>
      </c>
      <c r="Y82" s="364">
        <v>-4.5541965157293793E-2</v>
      </c>
      <c r="Z82" s="363">
        <v>149</v>
      </c>
      <c r="AA82" s="370">
        <v>60.476141700042447</v>
      </c>
      <c r="AB82" s="364">
        <v>-0.27764758628194142</v>
      </c>
      <c r="AC82" s="366">
        <v>103</v>
      </c>
      <c r="AD82" s="365">
        <v>10.373599561802413</v>
      </c>
      <c r="AE82" s="364">
        <v>0.81853534747382362</v>
      </c>
      <c r="AF82" s="369">
        <v>210</v>
      </c>
      <c r="AG82" s="365">
        <v>10.628895050385799</v>
      </c>
      <c r="AH82" s="364">
        <v>-0.18854445446479659</v>
      </c>
      <c r="AI82" s="366">
        <v>130</v>
      </c>
      <c r="AJ82" s="365">
        <v>46.364373142111617</v>
      </c>
      <c r="AK82" s="364">
        <v>-0.46110059879326942</v>
      </c>
      <c r="AL82" s="366">
        <v>79</v>
      </c>
      <c r="AM82" s="367">
        <v>0.36064860881357563</v>
      </c>
      <c r="AN82" s="364">
        <v>1.0354531874445048</v>
      </c>
      <c r="AO82" s="363">
        <v>220</v>
      </c>
      <c r="AP82" s="368">
        <v>3701.1681758007526</v>
      </c>
      <c r="AQ82" s="364">
        <v>-0.43282095378633506</v>
      </c>
      <c r="AR82" s="366">
        <v>100</v>
      </c>
      <c r="AS82" s="367">
        <v>0.47149572834233439</v>
      </c>
      <c r="AT82" s="364">
        <v>0.27762057305901916</v>
      </c>
      <c r="AU82" s="366">
        <v>167</v>
      </c>
      <c r="AV82" s="367">
        <v>1.7858861352329434</v>
      </c>
      <c r="AW82" s="364">
        <v>1.2886311202522731</v>
      </c>
      <c r="AX82" s="366">
        <v>242</v>
      </c>
      <c r="AY82" s="367">
        <v>0.90768191517674268</v>
      </c>
      <c r="AZ82" s="364">
        <v>1.4674814462710046</v>
      </c>
      <c r="BA82" s="366">
        <v>238</v>
      </c>
      <c r="BB82" s="365">
        <v>72.267553925826249</v>
      </c>
      <c r="BC82" s="364">
        <v>0.4349385477166981</v>
      </c>
      <c r="BD82" s="363">
        <v>148</v>
      </c>
      <c r="BE82" s="362" t="s">
        <v>978</v>
      </c>
    </row>
    <row r="83" spans="1:57" s="182" customFormat="1" ht="12.75" x14ac:dyDescent="0.2">
      <c r="A83" s="361"/>
      <c r="B83" s="375">
        <v>3</v>
      </c>
      <c r="C83" s="236"/>
      <c r="D83" s="237" t="s">
        <v>977</v>
      </c>
      <c r="E83" s="235">
        <v>8486.8870000000043</v>
      </c>
      <c r="F83" s="374">
        <v>0.81206827844996277</v>
      </c>
      <c r="G83" s="361">
        <v>195</v>
      </c>
      <c r="H83" s="373">
        <v>7</v>
      </c>
      <c r="I83" s="238">
        <v>31</v>
      </c>
      <c r="J83" s="364">
        <v>0.69107861941509918</v>
      </c>
      <c r="K83" s="182">
        <v>182.5</v>
      </c>
      <c r="L83" s="365">
        <v>83.389234625524026</v>
      </c>
      <c r="M83" s="364">
        <v>0.21591079217455722</v>
      </c>
      <c r="N83" s="366">
        <v>121</v>
      </c>
      <c r="O83" s="365">
        <v>3.3685608706696759</v>
      </c>
      <c r="P83" s="364">
        <v>0.34366373203476047</v>
      </c>
      <c r="Q83" s="372">
        <v>153</v>
      </c>
      <c r="R83" s="371">
        <v>14.759840029075701</v>
      </c>
      <c r="S83" s="364">
        <v>0.84701770624022432</v>
      </c>
      <c r="T83" s="366">
        <v>200</v>
      </c>
      <c r="U83" s="365">
        <v>41.964733434169105</v>
      </c>
      <c r="V83" s="364">
        <v>0.82518427303224862</v>
      </c>
      <c r="W83" s="369">
        <v>195</v>
      </c>
      <c r="X83" s="365">
        <v>24.367677096141499</v>
      </c>
      <c r="Y83" s="364">
        <v>0.6395216590269629</v>
      </c>
      <c r="Z83" s="363">
        <v>190</v>
      </c>
      <c r="AA83" s="370">
        <v>71.368275976603428</v>
      </c>
      <c r="AB83" s="364">
        <v>0.7149690890931153</v>
      </c>
      <c r="AC83" s="366">
        <v>178</v>
      </c>
      <c r="AD83" s="365">
        <v>10.561924488144838</v>
      </c>
      <c r="AE83" s="364">
        <v>0.81178460024820098</v>
      </c>
      <c r="AF83" s="369">
        <v>205</v>
      </c>
      <c r="AG83" s="365">
        <v>16.909492468154795</v>
      </c>
      <c r="AH83" s="364">
        <v>0.47567523092094843</v>
      </c>
      <c r="AI83" s="366">
        <v>184</v>
      </c>
      <c r="AJ83" s="365">
        <v>38.413094120889021</v>
      </c>
      <c r="AK83" s="364">
        <v>0.43646137854575551</v>
      </c>
      <c r="AL83" s="366">
        <v>161</v>
      </c>
      <c r="AM83" s="367">
        <v>0.27115949581984522</v>
      </c>
      <c r="AN83" s="364">
        <v>1.0625982921851542</v>
      </c>
      <c r="AO83" s="363">
        <v>227</v>
      </c>
      <c r="AP83" s="368">
        <v>5633.0758214822672</v>
      </c>
      <c r="AQ83" s="364">
        <v>0.31412746330956409</v>
      </c>
      <c r="AR83" s="366">
        <v>178</v>
      </c>
      <c r="AS83" s="367">
        <v>0.54990301416187748</v>
      </c>
      <c r="AT83" s="364">
        <v>0.73960530356451848</v>
      </c>
      <c r="AU83" s="366">
        <v>186</v>
      </c>
      <c r="AV83" s="367">
        <v>1.6626025196327312</v>
      </c>
      <c r="AW83" s="364">
        <v>0.85507208659536271</v>
      </c>
      <c r="AX83" s="366">
        <v>208</v>
      </c>
      <c r="AY83" s="367">
        <v>0.84923362725100449</v>
      </c>
      <c r="AZ83" s="364">
        <v>1.1309325804349875</v>
      </c>
      <c r="BA83" s="366">
        <v>220</v>
      </c>
      <c r="BB83" s="365">
        <v>84.469247134283833</v>
      </c>
      <c r="BC83" s="364">
        <v>0.99846887673040186</v>
      </c>
      <c r="BD83" s="363">
        <v>214</v>
      </c>
      <c r="BE83" s="362" t="s">
        <v>976</v>
      </c>
    </row>
    <row r="84" spans="1:57" s="182" customFormat="1" ht="12.75" x14ac:dyDescent="0.2">
      <c r="A84" s="361"/>
      <c r="B84" s="375">
        <v>0</v>
      </c>
      <c r="C84" s="236">
        <v>9700</v>
      </c>
      <c r="D84" s="237" t="s">
        <v>51</v>
      </c>
      <c r="E84" s="235">
        <v>45090.833999999995</v>
      </c>
      <c r="F84" s="374">
        <v>1.5391524554561837</v>
      </c>
      <c r="G84" s="361">
        <v>240</v>
      </c>
      <c r="H84" s="373">
        <v>8</v>
      </c>
      <c r="I84" s="238">
        <v>33</v>
      </c>
      <c r="J84" s="364">
        <v>1.0112106269382704</v>
      </c>
      <c r="K84" s="182">
        <v>214.5</v>
      </c>
      <c r="L84" s="365">
        <v>67.576467288054516</v>
      </c>
      <c r="M84" s="364">
        <v>0.78988323666549265</v>
      </c>
      <c r="N84" s="366">
        <v>215</v>
      </c>
      <c r="O84" s="365">
        <v>3.2683337155620804</v>
      </c>
      <c r="P84" s="364">
        <v>0.48726855658904145</v>
      </c>
      <c r="Q84" s="372">
        <v>170</v>
      </c>
      <c r="R84" s="371">
        <v>15.231280767301199</v>
      </c>
      <c r="S84" s="364">
        <v>1.0909715886896962</v>
      </c>
      <c r="T84" s="366">
        <v>228</v>
      </c>
      <c r="U84" s="365">
        <v>53.505410648182433</v>
      </c>
      <c r="V84" s="364">
        <v>1.5191983754430045</v>
      </c>
      <c r="W84" s="369">
        <v>232</v>
      </c>
      <c r="X84" s="365">
        <v>33.762276952579981</v>
      </c>
      <c r="Y84" s="364">
        <v>1.5095452312689157</v>
      </c>
      <c r="Z84" s="363">
        <v>231</v>
      </c>
      <c r="AA84" s="370">
        <v>75.725395271103807</v>
      </c>
      <c r="AB84" s="364">
        <v>1.1120399623035595</v>
      </c>
      <c r="AC84" s="366">
        <v>215</v>
      </c>
      <c r="AD84" s="365">
        <v>9.3926451051476931</v>
      </c>
      <c r="AE84" s="364">
        <v>0.85369891134896947</v>
      </c>
      <c r="AF84" s="369">
        <v>221</v>
      </c>
      <c r="AG84" s="365">
        <v>30.310545347202744</v>
      </c>
      <c r="AH84" s="364">
        <v>1.8929358090270474</v>
      </c>
      <c r="AI84" s="366">
        <v>240</v>
      </c>
      <c r="AJ84" s="365">
        <v>29.315757207129817</v>
      </c>
      <c r="AK84" s="364">
        <v>1.463393484316267</v>
      </c>
      <c r="AL84" s="366">
        <v>238</v>
      </c>
      <c r="AM84" s="367">
        <v>0.46287234341241068</v>
      </c>
      <c r="AN84" s="364">
        <v>1.0044452369817467</v>
      </c>
      <c r="AO84" s="363">
        <v>213</v>
      </c>
      <c r="AP84" s="368">
        <v>9036.8196047248712</v>
      </c>
      <c r="AQ84" s="364">
        <v>1.630143286724449</v>
      </c>
      <c r="AR84" s="366">
        <v>239</v>
      </c>
      <c r="AS84" s="367">
        <v>0.69141186119113895</v>
      </c>
      <c r="AT84" s="364">
        <v>1.5733916778234083</v>
      </c>
      <c r="AU84" s="366">
        <v>233</v>
      </c>
      <c r="AV84" s="367">
        <v>1.6923680879190728</v>
      </c>
      <c r="AW84" s="364">
        <v>0.95975048168984289</v>
      </c>
      <c r="AX84" s="366">
        <v>222</v>
      </c>
      <c r="AY84" s="367">
        <v>0.86971832350507772</v>
      </c>
      <c r="AZ84" s="364">
        <v>1.2488847315752056</v>
      </c>
      <c r="BA84" s="366">
        <v>230</v>
      </c>
      <c r="BB84" s="365">
        <v>88.265601528992249</v>
      </c>
      <c r="BC84" s="364">
        <v>1.1738019886643882</v>
      </c>
      <c r="BD84" s="363">
        <v>230</v>
      </c>
      <c r="BE84" s="362" t="s">
        <v>49</v>
      </c>
    </row>
    <row r="85" spans="1:57" s="182" customFormat="1" ht="12.75" x14ac:dyDescent="0.2">
      <c r="A85" s="361"/>
      <c r="B85" s="375">
        <v>54</v>
      </c>
      <c r="C85" s="236"/>
      <c r="D85" s="237" t="s">
        <v>975</v>
      </c>
      <c r="E85" s="235">
        <v>2518.39</v>
      </c>
      <c r="F85" s="374">
        <v>0.92842260666888043</v>
      </c>
      <c r="G85" s="361">
        <v>204</v>
      </c>
      <c r="H85" s="373">
        <v>7</v>
      </c>
      <c r="I85" s="238">
        <v>31</v>
      </c>
      <c r="J85" s="364">
        <v>0.69107861941509918</v>
      </c>
      <c r="K85" s="182">
        <v>182.5</v>
      </c>
      <c r="L85" s="365">
        <v>67.436903415569461</v>
      </c>
      <c r="M85" s="364">
        <v>0.79494913154292191</v>
      </c>
      <c r="N85" s="366">
        <v>217</v>
      </c>
      <c r="O85" s="365">
        <v>3.4513385913099515</v>
      </c>
      <c r="P85" s="364">
        <v>0.22506034519025842</v>
      </c>
      <c r="Q85" s="372">
        <v>140</v>
      </c>
      <c r="R85" s="371">
        <v>14.265811601604995</v>
      </c>
      <c r="S85" s="364">
        <v>0.5913754947174702</v>
      </c>
      <c r="T85" s="366">
        <v>172</v>
      </c>
      <c r="U85" s="365">
        <v>34.1322872688187</v>
      </c>
      <c r="V85" s="364">
        <v>0.35416961814477421</v>
      </c>
      <c r="W85" s="369">
        <v>169</v>
      </c>
      <c r="X85" s="365">
        <v>13.660094521257699</v>
      </c>
      <c r="Y85" s="364">
        <v>-0.35209580038953137</v>
      </c>
      <c r="Z85" s="363">
        <v>117</v>
      </c>
      <c r="AA85" s="370">
        <v>77.328840302014228</v>
      </c>
      <c r="AB85" s="364">
        <v>1.2581643338286121</v>
      </c>
      <c r="AC85" s="366">
        <v>223</v>
      </c>
      <c r="AD85" s="365">
        <v>8.4447761931081118</v>
      </c>
      <c r="AE85" s="364">
        <v>0.88767648167107527</v>
      </c>
      <c r="AF85" s="369">
        <v>230</v>
      </c>
      <c r="AG85" s="365">
        <v>23.668158861930273</v>
      </c>
      <c r="AH85" s="364">
        <v>1.1904542506683136</v>
      </c>
      <c r="AI85" s="366">
        <v>220</v>
      </c>
      <c r="AJ85" s="365">
        <v>37.96109530703248</v>
      </c>
      <c r="AK85" s="364">
        <v>0.48748423260950213</v>
      </c>
      <c r="AL85" s="366">
        <v>164</v>
      </c>
      <c r="AM85" s="367">
        <v>0</v>
      </c>
      <c r="AN85" s="364">
        <v>1.1448502295349758</v>
      </c>
      <c r="AO85" s="363">
        <v>249</v>
      </c>
      <c r="AP85" s="368">
        <v>9370.9034574812067</v>
      </c>
      <c r="AQ85" s="364">
        <v>1.7593127144408622</v>
      </c>
      <c r="AR85" s="366">
        <v>240</v>
      </c>
      <c r="AS85" s="367">
        <v>0.77718264273853344</v>
      </c>
      <c r="AT85" s="364">
        <v>2.0787629706088366</v>
      </c>
      <c r="AU85" s="366">
        <v>248</v>
      </c>
      <c r="AV85" s="367">
        <v>1.5798916394778317</v>
      </c>
      <c r="AW85" s="364">
        <v>0.56419767397950638</v>
      </c>
      <c r="AX85" s="366">
        <v>163</v>
      </c>
      <c r="AY85" s="367">
        <v>0.716933392980729</v>
      </c>
      <c r="AZ85" s="364">
        <v>0.36913962851699939</v>
      </c>
      <c r="BA85" s="366">
        <v>159</v>
      </c>
      <c r="BB85" s="365">
        <v>90.78739456066657</v>
      </c>
      <c r="BC85" s="364">
        <v>1.2902699929458643</v>
      </c>
      <c r="BD85" s="363">
        <v>233</v>
      </c>
      <c r="BE85" s="362" t="s">
        <v>974</v>
      </c>
    </row>
    <row r="86" spans="1:57" s="182" customFormat="1" ht="12.75" x14ac:dyDescent="0.2">
      <c r="A86" s="361"/>
      <c r="B86" s="375">
        <v>99</v>
      </c>
      <c r="C86" s="236">
        <v>3769</v>
      </c>
      <c r="D86" s="237" t="s">
        <v>94</v>
      </c>
      <c r="E86" s="235">
        <v>2903.7409999999995</v>
      </c>
      <c r="F86" s="374">
        <v>2.0960668085667562</v>
      </c>
      <c r="G86" s="361">
        <v>249</v>
      </c>
      <c r="H86" s="373">
        <v>9</v>
      </c>
      <c r="I86" s="238">
        <v>29</v>
      </c>
      <c r="J86" s="364">
        <v>0.37094661189192818</v>
      </c>
      <c r="K86" s="182">
        <v>147.5</v>
      </c>
      <c r="L86" s="365">
        <v>71.952180712753261</v>
      </c>
      <c r="M86" s="364">
        <v>0.63105342040588919</v>
      </c>
      <c r="N86" s="366">
        <v>181</v>
      </c>
      <c r="O86" s="365">
        <v>3.500431565522014</v>
      </c>
      <c r="P86" s="364">
        <v>0.15472024683065921</v>
      </c>
      <c r="Q86" s="372">
        <v>133</v>
      </c>
      <c r="R86" s="371">
        <v>16.305061596453527</v>
      </c>
      <c r="S86" s="364">
        <v>1.6466151318368458</v>
      </c>
      <c r="T86" s="366">
        <v>249</v>
      </c>
      <c r="U86" s="365">
        <v>62.289100147769716</v>
      </c>
      <c r="V86" s="364">
        <v>2.0474173240250466</v>
      </c>
      <c r="W86" s="369">
        <v>242</v>
      </c>
      <c r="X86" s="365">
        <v>47.084096139763496</v>
      </c>
      <c r="Y86" s="364">
        <v>2.7432642714738598</v>
      </c>
      <c r="Z86" s="363">
        <v>248</v>
      </c>
      <c r="AA86" s="370">
        <v>77.419742396415117</v>
      </c>
      <c r="AB86" s="364">
        <v>1.2664483792174952</v>
      </c>
      <c r="AC86" s="366">
        <v>226</v>
      </c>
      <c r="AD86" s="365">
        <v>1.7945118662596551</v>
      </c>
      <c r="AE86" s="364">
        <v>1.1260636900244696</v>
      </c>
      <c r="AF86" s="369">
        <v>251</v>
      </c>
      <c r="AG86" s="365">
        <v>34.015111562305016</v>
      </c>
      <c r="AH86" s="364">
        <v>2.284721118960185</v>
      </c>
      <c r="AI86" s="366">
        <v>246</v>
      </c>
      <c r="AJ86" s="365">
        <v>28.287593272566383</v>
      </c>
      <c r="AK86" s="364">
        <v>1.5794554224865025</v>
      </c>
      <c r="AL86" s="366">
        <v>241</v>
      </c>
      <c r="AM86" s="367">
        <v>0.94006318056603555</v>
      </c>
      <c r="AN86" s="364">
        <v>0.85969695618561359</v>
      </c>
      <c r="AO86" s="363">
        <v>186</v>
      </c>
      <c r="AP86" s="368">
        <v>12406.95494074869</v>
      </c>
      <c r="AQ86" s="364">
        <v>2.9331648158689849</v>
      </c>
      <c r="AR86" s="366">
        <v>249</v>
      </c>
      <c r="AS86" s="367">
        <v>0.75101713242792956</v>
      </c>
      <c r="AT86" s="364">
        <v>1.9245927796242353</v>
      </c>
      <c r="AU86" s="366">
        <v>243</v>
      </c>
      <c r="AV86" s="367">
        <v>1.8899783373395813</v>
      </c>
      <c r="AW86" s="364">
        <v>1.6546985359170037</v>
      </c>
      <c r="AX86" s="366">
        <v>247</v>
      </c>
      <c r="AY86" s="367">
        <v>0.98207679053481245</v>
      </c>
      <c r="AZ86" s="364">
        <v>1.8958517512760342</v>
      </c>
      <c r="BA86" s="366">
        <v>247</v>
      </c>
      <c r="BB86" s="365">
        <v>97.532843582813598</v>
      </c>
      <c r="BC86" s="364">
        <v>1.6018058627512812</v>
      </c>
      <c r="BD86" s="363">
        <v>250</v>
      </c>
      <c r="BE86" s="362" t="s">
        <v>93</v>
      </c>
    </row>
    <row r="87" spans="1:57" s="182" customFormat="1" ht="12.75" x14ac:dyDescent="0.2">
      <c r="A87" s="361"/>
      <c r="B87" s="375">
        <v>78</v>
      </c>
      <c r="C87" s="236"/>
      <c r="D87" s="237" t="s">
        <v>973</v>
      </c>
      <c r="E87" s="235">
        <v>4859.438000000001</v>
      </c>
      <c r="F87" s="374">
        <v>3.5451675599851136E-2</v>
      </c>
      <c r="G87" s="361">
        <v>125</v>
      </c>
      <c r="H87" s="373">
        <v>5</v>
      </c>
      <c r="I87" s="238">
        <v>18</v>
      </c>
      <c r="J87" s="364">
        <v>-1.3897794294855126</v>
      </c>
      <c r="K87" s="182">
        <v>19.5</v>
      </c>
      <c r="L87" s="365">
        <v>114.45761544979521</v>
      </c>
      <c r="M87" s="364">
        <v>-0.91181050464279823</v>
      </c>
      <c r="N87" s="366">
        <v>31</v>
      </c>
      <c r="O87" s="365">
        <v>4.6420019850196921</v>
      </c>
      <c r="P87" s="364">
        <v>-1.4809145233305219</v>
      </c>
      <c r="Q87" s="372">
        <v>15</v>
      </c>
      <c r="R87" s="371">
        <v>14.79648953710451</v>
      </c>
      <c r="S87" s="364">
        <v>0.86598252843005907</v>
      </c>
      <c r="T87" s="366">
        <v>205</v>
      </c>
      <c r="U87" s="365">
        <v>47.154427127213907</v>
      </c>
      <c r="V87" s="364">
        <v>1.1372734635861479</v>
      </c>
      <c r="W87" s="369">
        <v>213</v>
      </c>
      <c r="X87" s="365">
        <v>23.819114996156763</v>
      </c>
      <c r="Y87" s="364">
        <v>0.58871992557173958</v>
      </c>
      <c r="Z87" s="363">
        <v>185</v>
      </c>
      <c r="AA87" s="370">
        <v>81.544761181163395</v>
      </c>
      <c r="AB87" s="364">
        <v>1.642367581828472</v>
      </c>
      <c r="AC87" s="366">
        <v>251</v>
      </c>
      <c r="AD87" s="365">
        <v>5.8849498512322187</v>
      </c>
      <c r="AE87" s="364">
        <v>0.9794367223949898</v>
      </c>
      <c r="AF87" s="369">
        <v>246</v>
      </c>
      <c r="AG87" s="365">
        <v>11.029420328417538</v>
      </c>
      <c r="AH87" s="364">
        <v>-0.14618594038290175</v>
      </c>
      <c r="AI87" s="366">
        <v>137</v>
      </c>
      <c r="AJ87" s="365">
        <v>44.769356056839193</v>
      </c>
      <c r="AK87" s="364">
        <v>-0.28105073698795235</v>
      </c>
      <c r="AL87" s="366">
        <v>100</v>
      </c>
      <c r="AM87" s="367">
        <v>0.2385872605021403</v>
      </c>
      <c r="AN87" s="364">
        <v>1.0724785637596208</v>
      </c>
      <c r="AO87" s="363">
        <v>230</v>
      </c>
      <c r="AP87" s="368">
        <v>4265.587795795178</v>
      </c>
      <c r="AQ87" s="364">
        <v>-0.21459502426267979</v>
      </c>
      <c r="AR87" s="366">
        <v>124</v>
      </c>
      <c r="AS87" s="367">
        <v>0.51159913037232485</v>
      </c>
      <c r="AT87" s="364">
        <v>0.51391442235536766</v>
      </c>
      <c r="AU87" s="366">
        <v>177</v>
      </c>
      <c r="AV87" s="367">
        <v>1.2681477740445499</v>
      </c>
      <c r="AW87" s="364">
        <v>-0.53213105054478416</v>
      </c>
      <c r="AX87" s="366">
        <v>77</v>
      </c>
      <c r="AY87" s="367">
        <v>0.55932537427076678</v>
      </c>
      <c r="AZ87" s="364">
        <v>-0.53837711535911559</v>
      </c>
      <c r="BA87" s="366">
        <v>83</v>
      </c>
      <c r="BB87" s="365">
        <v>82.214108923895793</v>
      </c>
      <c r="BC87" s="364">
        <v>0.89431621890169433</v>
      </c>
      <c r="BD87" s="363">
        <v>203</v>
      </c>
      <c r="BE87" s="362" t="s">
        <v>972</v>
      </c>
    </row>
    <row r="88" spans="1:57" s="182" customFormat="1" ht="12.75" x14ac:dyDescent="0.2">
      <c r="A88" s="361"/>
      <c r="B88" s="375">
        <v>0</v>
      </c>
      <c r="C88" s="236">
        <v>6400</v>
      </c>
      <c r="D88" s="237" t="s">
        <v>60</v>
      </c>
      <c r="E88" s="235">
        <v>84722.693999999974</v>
      </c>
      <c r="F88" s="374">
        <v>1.3038634125411608</v>
      </c>
      <c r="G88" s="361">
        <v>228</v>
      </c>
      <c r="H88" s="373">
        <v>8</v>
      </c>
      <c r="I88" s="238">
        <v>35</v>
      </c>
      <c r="J88" s="364">
        <v>1.3313426344614412</v>
      </c>
      <c r="K88" s="182">
        <v>238</v>
      </c>
      <c r="L88" s="365">
        <v>61.781519172581838</v>
      </c>
      <c r="M88" s="364">
        <v>1.000228488989193</v>
      </c>
      <c r="N88" s="366">
        <v>240</v>
      </c>
      <c r="O88" s="365">
        <v>2.7352288697455527</v>
      </c>
      <c r="P88" s="364">
        <v>1.2510977580697669</v>
      </c>
      <c r="Q88" s="372">
        <v>229</v>
      </c>
      <c r="R88" s="371">
        <v>14.638717303207702</v>
      </c>
      <c r="S88" s="364">
        <v>0.78434098606627145</v>
      </c>
      <c r="T88" s="366">
        <v>194</v>
      </c>
      <c r="U88" s="365">
        <v>47.209462408720505</v>
      </c>
      <c r="V88" s="364">
        <v>1.1405830840518643</v>
      </c>
      <c r="W88" s="369">
        <v>214</v>
      </c>
      <c r="X88" s="365">
        <v>25.832771879908723</v>
      </c>
      <c r="Y88" s="364">
        <v>0.77520247746784976</v>
      </c>
      <c r="Z88" s="363">
        <v>200</v>
      </c>
      <c r="AA88" s="370">
        <v>71.899543261323572</v>
      </c>
      <c r="AB88" s="364">
        <v>0.76338428050599083</v>
      </c>
      <c r="AC88" s="366">
        <v>186</v>
      </c>
      <c r="AD88" s="365">
        <v>10.988723692710563</v>
      </c>
      <c r="AE88" s="364">
        <v>0.79648543830465035</v>
      </c>
      <c r="AF88" s="369">
        <v>198</v>
      </c>
      <c r="AG88" s="365">
        <v>22.90675700347958</v>
      </c>
      <c r="AH88" s="364">
        <v>1.1099303658796766</v>
      </c>
      <c r="AI88" s="366">
        <v>213</v>
      </c>
      <c r="AJ88" s="365">
        <v>33.235672845359225</v>
      </c>
      <c r="AK88" s="364">
        <v>1.0209027577475538</v>
      </c>
      <c r="AL88" s="366">
        <v>212</v>
      </c>
      <c r="AM88" s="367">
        <v>1.6548128179210173</v>
      </c>
      <c r="AN88" s="364">
        <v>0.64288897675350598</v>
      </c>
      <c r="AO88" s="363">
        <v>159</v>
      </c>
      <c r="AP88" s="368">
        <v>8048.9607776469602</v>
      </c>
      <c r="AQ88" s="364">
        <v>1.2481997767179149</v>
      </c>
      <c r="AR88" s="366">
        <v>229</v>
      </c>
      <c r="AS88" s="367">
        <v>0.60253648782552671</v>
      </c>
      <c r="AT88" s="364">
        <v>1.0497277735864121</v>
      </c>
      <c r="AU88" s="366">
        <v>206</v>
      </c>
      <c r="AV88" s="367">
        <v>1.8263094156680215</v>
      </c>
      <c r="AW88" s="364">
        <v>1.4307901437149546</v>
      </c>
      <c r="AX88" s="366">
        <v>245</v>
      </c>
      <c r="AY88" s="367">
        <v>0.90869461705666887</v>
      </c>
      <c r="AZ88" s="364">
        <v>1.4733126464860085</v>
      </c>
      <c r="BA88" s="366">
        <v>239</v>
      </c>
      <c r="BB88" s="365">
        <v>80.343634162245024</v>
      </c>
      <c r="BC88" s="364">
        <v>0.80792908886680215</v>
      </c>
      <c r="BD88" s="363">
        <v>191</v>
      </c>
      <c r="BE88" s="362" t="s">
        <v>58</v>
      </c>
    </row>
    <row r="89" spans="1:57" s="182" customFormat="1" ht="12.75" x14ac:dyDescent="0.2">
      <c r="A89" s="361"/>
      <c r="B89" s="375">
        <v>12</v>
      </c>
      <c r="C89" s="236"/>
      <c r="D89" s="237" t="s">
        <v>971</v>
      </c>
      <c r="E89" s="235">
        <v>9762.4639999999999</v>
      </c>
      <c r="F89" s="374">
        <v>0.68247258356754215</v>
      </c>
      <c r="G89" s="361">
        <v>185</v>
      </c>
      <c r="H89" s="373">
        <v>6</v>
      </c>
      <c r="I89" s="238">
        <v>29</v>
      </c>
      <c r="J89" s="364">
        <v>0.37094661189192818</v>
      </c>
      <c r="K89" s="182">
        <v>147.5</v>
      </c>
      <c r="L89" s="365">
        <v>81.615546236465519</v>
      </c>
      <c r="M89" s="364">
        <v>0.28029220237976277</v>
      </c>
      <c r="N89" s="366">
        <v>129</v>
      </c>
      <c r="O89" s="365">
        <v>2.9302515028005973</v>
      </c>
      <c r="P89" s="364">
        <v>0.97167058113434956</v>
      </c>
      <c r="Q89" s="372">
        <v>212</v>
      </c>
      <c r="R89" s="371">
        <v>14.010905528050088</v>
      </c>
      <c r="S89" s="364">
        <v>0.4594706310484214</v>
      </c>
      <c r="T89" s="366">
        <v>157</v>
      </c>
      <c r="U89" s="365">
        <v>43.584148820719157</v>
      </c>
      <c r="V89" s="364">
        <v>0.9225699892328546</v>
      </c>
      <c r="W89" s="369">
        <v>200</v>
      </c>
      <c r="X89" s="365">
        <v>26.240096450116422</v>
      </c>
      <c r="Y89" s="364">
        <v>0.81292435844728805</v>
      </c>
      <c r="Z89" s="363">
        <v>204</v>
      </c>
      <c r="AA89" s="370">
        <v>55.202621057410397</v>
      </c>
      <c r="AB89" s="364">
        <v>-0.75823150077476709</v>
      </c>
      <c r="AC89" s="366">
        <v>67</v>
      </c>
      <c r="AD89" s="365">
        <v>25.549617494526711</v>
      </c>
      <c r="AE89" s="364">
        <v>0.27453162505071071</v>
      </c>
      <c r="AF89" s="369">
        <v>101</v>
      </c>
      <c r="AG89" s="365">
        <v>23.474199035748367</v>
      </c>
      <c r="AH89" s="364">
        <v>1.1699415627575218</v>
      </c>
      <c r="AI89" s="366">
        <v>218</v>
      </c>
      <c r="AJ89" s="365">
        <v>36.435172505618212</v>
      </c>
      <c r="AK89" s="364">
        <v>0.65973454394287323</v>
      </c>
      <c r="AL89" s="366">
        <v>182</v>
      </c>
      <c r="AM89" s="367">
        <v>2.3136064829534844</v>
      </c>
      <c r="AN89" s="364">
        <v>0.44305435507125074</v>
      </c>
      <c r="AO89" s="363">
        <v>139</v>
      </c>
      <c r="AP89" s="368">
        <v>5162.178582282625</v>
      </c>
      <c r="AQ89" s="364">
        <v>0.13206081627224125</v>
      </c>
      <c r="AR89" s="366">
        <v>167</v>
      </c>
      <c r="AS89" s="367">
        <v>0.44864796221329872</v>
      </c>
      <c r="AT89" s="364">
        <v>0.14299891172427248</v>
      </c>
      <c r="AU89" s="366">
        <v>156</v>
      </c>
      <c r="AV89" s="367">
        <v>1.6036161360497179</v>
      </c>
      <c r="AW89" s="364">
        <v>0.64763106257397529</v>
      </c>
      <c r="AX89" s="366">
        <v>179</v>
      </c>
      <c r="AY89" s="367">
        <v>0.75777346271744095</v>
      </c>
      <c r="AZ89" s="364">
        <v>0.60429928226113705</v>
      </c>
      <c r="BA89" s="366">
        <v>184</v>
      </c>
      <c r="BB89" s="365">
        <v>75.020928301096191</v>
      </c>
      <c r="BC89" s="364">
        <v>0.56210204388772755</v>
      </c>
      <c r="BD89" s="363">
        <v>165</v>
      </c>
      <c r="BE89" s="362" t="s">
        <v>970</v>
      </c>
    </row>
    <row r="90" spans="1:57" s="182" customFormat="1" ht="12.75" x14ac:dyDescent="0.2">
      <c r="A90" s="361"/>
      <c r="B90" s="375">
        <v>99</v>
      </c>
      <c r="C90" s="236">
        <v>9300</v>
      </c>
      <c r="D90" s="237" t="s">
        <v>79</v>
      </c>
      <c r="E90" s="235">
        <v>17793.101000000002</v>
      </c>
      <c r="F90" s="374">
        <v>1.1819175931869648</v>
      </c>
      <c r="G90" s="361">
        <v>218</v>
      </c>
      <c r="H90" s="373">
        <v>8</v>
      </c>
      <c r="I90" s="238">
        <v>30</v>
      </c>
      <c r="J90" s="364">
        <v>0.53101261565351365</v>
      </c>
      <c r="K90" s="182">
        <v>165</v>
      </c>
      <c r="L90" s="365">
        <v>87.649786507790125</v>
      </c>
      <c r="M90" s="364">
        <v>6.1261114066027689E-2</v>
      </c>
      <c r="N90" s="366">
        <v>100</v>
      </c>
      <c r="O90" s="365">
        <v>3.4539556720606801</v>
      </c>
      <c r="P90" s="364">
        <v>0.2213106086877176</v>
      </c>
      <c r="Q90" s="372">
        <v>139</v>
      </c>
      <c r="R90" s="371">
        <v>15.562951003303517</v>
      </c>
      <c r="S90" s="364">
        <v>1.2625991872511864</v>
      </c>
      <c r="T90" s="366">
        <v>237</v>
      </c>
      <c r="U90" s="365">
        <v>53.186249947372382</v>
      </c>
      <c r="V90" s="364">
        <v>1.5000052186472737</v>
      </c>
      <c r="W90" s="369">
        <v>231</v>
      </c>
      <c r="X90" s="365">
        <v>34.805373874889774</v>
      </c>
      <c r="Y90" s="364">
        <v>1.6061452913471099</v>
      </c>
      <c r="Z90" s="363">
        <v>234</v>
      </c>
      <c r="AA90" s="370">
        <v>70.328666131975524</v>
      </c>
      <c r="AB90" s="364">
        <v>0.62022787112242139</v>
      </c>
      <c r="AC90" s="366">
        <v>165</v>
      </c>
      <c r="AD90" s="365">
        <v>14.670555704661648</v>
      </c>
      <c r="AE90" s="364">
        <v>0.6645054730254174</v>
      </c>
      <c r="AF90" s="369">
        <v>148</v>
      </c>
      <c r="AG90" s="365">
        <v>28.13871197008605</v>
      </c>
      <c r="AH90" s="364">
        <v>1.6632483467519787</v>
      </c>
      <c r="AI90" s="366">
        <v>234</v>
      </c>
      <c r="AJ90" s="365">
        <v>36.655348364212884</v>
      </c>
      <c r="AK90" s="364">
        <v>0.6348804948678648</v>
      </c>
      <c r="AL90" s="366">
        <v>180</v>
      </c>
      <c r="AM90" s="367">
        <v>1.7411074101136168</v>
      </c>
      <c r="AN90" s="364">
        <v>0.61671287929029983</v>
      </c>
      <c r="AO90" s="363">
        <v>154</v>
      </c>
      <c r="AP90" s="368">
        <v>8413.232768110247</v>
      </c>
      <c r="AQ90" s="364">
        <v>1.3890410779453033</v>
      </c>
      <c r="AR90" s="366">
        <v>233</v>
      </c>
      <c r="AS90" s="367">
        <v>0.57798342390217783</v>
      </c>
      <c r="AT90" s="364">
        <v>0.9050583018511037</v>
      </c>
      <c r="AU90" s="366">
        <v>196</v>
      </c>
      <c r="AV90" s="367">
        <v>1.6195083501450065</v>
      </c>
      <c r="AW90" s="364">
        <v>0.70352018419225959</v>
      </c>
      <c r="AX90" s="366">
        <v>188</v>
      </c>
      <c r="AY90" s="367">
        <v>0.80847049396623449</v>
      </c>
      <c r="AZ90" s="364">
        <v>0.89621593155140977</v>
      </c>
      <c r="BA90" s="366">
        <v>206</v>
      </c>
      <c r="BB90" s="365">
        <v>76.491396509841579</v>
      </c>
      <c r="BC90" s="364">
        <v>0.63001503098890299</v>
      </c>
      <c r="BD90" s="363">
        <v>172</v>
      </c>
      <c r="BE90" s="362" t="s">
        <v>78</v>
      </c>
    </row>
    <row r="91" spans="1:57" s="182" customFormat="1" ht="12.75" x14ac:dyDescent="0.2">
      <c r="A91" s="361"/>
      <c r="B91" s="375">
        <v>99</v>
      </c>
      <c r="C91" s="236">
        <v>1290</v>
      </c>
      <c r="D91" s="237" t="s">
        <v>724</v>
      </c>
      <c r="E91" s="235">
        <v>5605.4479999999994</v>
      </c>
      <c r="F91" s="374">
        <v>-0.77802035500311373</v>
      </c>
      <c r="G91" s="361">
        <v>74</v>
      </c>
      <c r="H91" s="373">
        <v>3</v>
      </c>
      <c r="I91" s="238">
        <v>22</v>
      </c>
      <c r="J91" s="364">
        <v>-0.74951541443917047</v>
      </c>
      <c r="K91" s="182">
        <v>64.5</v>
      </c>
      <c r="L91" s="365">
        <v>96.907758985898951</v>
      </c>
      <c r="M91" s="364">
        <v>-0.27478513140666944</v>
      </c>
      <c r="N91" s="366">
        <v>73</v>
      </c>
      <c r="O91" s="365">
        <v>4.2173654293958105</v>
      </c>
      <c r="P91" s="364">
        <v>-0.87249799186019517</v>
      </c>
      <c r="Q91" s="372">
        <v>56</v>
      </c>
      <c r="R91" s="371">
        <v>11.624543622006041</v>
      </c>
      <c r="S91" s="364">
        <v>-0.77538712456307901</v>
      </c>
      <c r="T91" s="366">
        <v>58</v>
      </c>
      <c r="U91" s="365">
        <v>12.629331874509422</v>
      </c>
      <c r="V91" s="364">
        <v>-0.93893944386410966</v>
      </c>
      <c r="W91" s="369">
        <v>54</v>
      </c>
      <c r="X91" s="365">
        <v>7.6362162477272921</v>
      </c>
      <c r="Y91" s="364">
        <v>-0.90996054975358331</v>
      </c>
      <c r="Z91" s="363">
        <v>40</v>
      </c>
      <c r="AA91" s="370">
        <v>57.112447567245681</v>
      </c>
      <c r="AB91" s="364">
        <v>-0.58418612154956784</v>
      </c>
      <c r="AC91" s="366">
        <v>86</v>
      </c>
      <c r="AD91" s="365">
        <v>65.282887893175342</v>
      </c>
      <c r="AE91" s="364">
        <v>-1.1497581390184299</v>
      </c>
      <c r="AF91" s="369">
        <v>57</v>
      </c>
      <c r="AG91" s="365">
        <v>5.1898959012738004</v>
      </c>
      <c r="AH91" s="364">
        <v>-0.76375889082009019</v>
      </c>
      <c r="AI91" s="366">
        <v>74</v>
      </c>
      <c r="AJ91" s="365">
        <v>41.271979289118626</v>
      </c>
      <c r="AK91" s="364">
        <v>0.11374265395661128</v>
      </c>
      <c r="AL91" s="366">
        <v>134</v>
      </c>
      <c r="AM91" s="367">
        <v>4.0772298663728579</v>
      </c>
      <c r="AN91" s="364">
        <v>-9.191285897781061E-2</v>
      </c>
      <c r="AO91" s="363">
        <v>100</v>
      </c>
      <c r="AP91" s="368">
        <v>3085.8378724175932</v>
      </c>
      <c r="AQ91" s="364">
        <v>-0.67073087516927521</v>
      </c>
      <c r="AR91" s="366">
        <v>76</v>
      </c>
      <c r="AS91" s="367">
        <v>0.45671358941466922</v>
      </c>
      <c r="AT91" s="364">
        <v>0.1905225132625139</v>
      </c>
      <c r="AU91" s="366">
        <v>159</v>
      </c>
      <c r="AV91" s="367">
        <v>1.1602318025071918</v>
      </c>
      <c r="AW91" s="364">
        <v>-0.91164575011045046</v>
      </c>
      <c r="AX91" s="366">
        <v>57</v>
      </c>
      <c r="AY91" s="367">
        <v>0.53223772042695638</v>
      </c>
      <c r="AZ91" s="364">
        <v>-0.69434950570313758</v>
      </c>
      <c r="BA91" s="366">
        <v>74</v>
      </c>
      <c r="BB91" s="365">
        <v>41.066106904114342</v>
      </c>
      <c r="BC91" s="364">
        <v>-1.0060878250543659</v>
      </c>
      <c r="BD91" s="363">
        <v>46</v>
      </c>
      <c r="BE91" s="362" t="s">
        <v>723</v>
      </c>
    </row>
    <row r="92" spans="1:57" s="182" customFormat="1" ht="12.75" x14ac:dyDescent="0.2">
      <c r="A92" s="361"/>
      <c r="B92" s="375">
        <v>99</v>
      </c>
      <c r="C92" s="236">
        <v>975</v>
      </c>
      <c r="D92" s="237" t="s">
        <v>820</v>
      </c>
      <c r="E92" s="235">
        <v>6248.14</v>
      </c>
      <c r="F92" s="374">
        <v>-1.228106349954015</v>
      </c>
      <c r="G92" s="361">
        <v>31</v>
      </c>
      <c r="H92" s="373">
        <v>2</v>
      </c>
      <c r="I92" s="238">
        <v>20</v>
      </c>
      <c r="J92" s="364">
        <v>-1.0696474219623415</v>
      </c>
      <c r="K92" s="182">
        <v>41</v>
      </c>
      <c r="L92" s="365">
        <v>110.17057476058648</v>
      </c>
      <c r="M92" s="364">
        <v>-0.7561993347885142</v>
      </c>
      <c r="N92" s="366">
        <v>38</v>
      </c>
      <c r="O92" s="365">
        <v>4.4541792282209567</v>
      </c>
      <c r="P92" s="364">
        <v>-1.2118032828844709</v>
      </c>
      <c r="Q92" s="372">
        <v>31</v>
      </c>
      <c r="R92" s="371">
        <v>10.545644737405105</v>
      </c>
      <c r="S92" s="364">
        <v>-1.3336790801108602</v>
      </c>
      <c r="T92" s="366">
        <v>16</v>
      </c>
      <c r="U92" s="365">
        <v>5.5248857671112885</v>
      </c>
      <c r="V92" s="364">
        <v>-1.3661748388862072</v>
      </c>
      <c r="W92" s="369">
        <v>8</v>
      </c>
      <c r="X92" s="365">
        <v>4.5281551308329382</v>
      </c>
      <c r="Y92" s="364">
        <v>-1.1977946754203113</v>
      </c>
      <c r="Z92" s="363">
        <v>9</v>
      </c>
      <c r="AA92" s="370">
        <v>51.333961496611977</v>
      </c>
      <c r="AB92" s="364">
        <v>-1.1107882994603324</v>
      </c>
      <c r="AC92" s="366">
        <v>38</v>
      </c>
      <c r="AD92" s="365">
        <v>77.241721827196912</v>
      </c>
      <c r="AE92" s="364">
        <v>-1.5784377969357637</v>
      </c>
      <c r="AF92" s="369">
        <v>29</v>
      </c>
      <c r="AG92" s="365">
        <v>6.0069889767358848</v>
      </c>
      <c r="AH92" s="364">
        <v>-0.67734524743342561</v>
      </c>
      <c r="AI92" s="366">
        <v>86</v>
      </c>
      <c r="AJ92" s="365">
        <v>51.332603454713748</v>
      </c>
      <c r="AK92" s="364">
        <v>-1.0219279337858711</v>
      </c>
      <c r="AL92" s="366">
        <v>39</v>
      </c>
      <c r="AM92" s="367">
        <v>3.1510977666953695</v>
      </c>
      <c r="AN92" s="364">
        <v>0.18901464168011192</v>
      </c>
      <c r="AO92" s="363">
        <v>120</v>
      </c>
      <c r="AP92" s="368">
        <v>2608.6508227542827</v>
      </c>
      <c r="AQ92" s="364">
        <v>-0.85522940034537576</v>
      </c>
      <c r="AR92" s="366">
        <v>47</v>
      </c>
      <c r="AS92" s="367">
        <v>0.37246269672837606</v>
      </c>
      <c r="AT92" s="364">
        <v>-0.30589341984485791</v>
      </c>
      <c r="AU92" s="366">
        <v>124</v>
      </c>
      <c r="AV92" s="367">
        <v>1.0972584340995268</v>
      </c>
      <c r="AW92" s="364">
        <v>-1.1331080475943738</v>
      </c>
      <c r="AX92" s="366">
        <v>40</v>
      </c>
      <c r="AY92" s="367">
        <v>0.41714618569969353</v>
      </c>
      <c r="AZ92" s="364">
        <v>-1.3570536986642816</v>
      </c>
      <c r="BA92" s="366">
        <v>23</v>
      </c>
      <c r="BB92" s="365">
        <v>34.884609544476277</v>
      </c>
      <c r="BC92" s="364">
        <v>-1.291577812498045</v>
      </c>
      <c r="BD92" s="363">
        <v>28</v>
      </c>
      <c r="BE92" s="362" t="s">
        <v>819</v>
      </c>
    </row>
    <row r="93" spans="1:57" s="182" customFormat="1" ht="12.75" x14ac:dyDescent="0.2">
      <c r="A93" s="361"/>
      <c r="B93" s="375">
        <v>53</v>
      </c>
      <c r="C93" s="236"/>
      <c r="D93" s="237" t="s">
        <v>969</v>
      </c>
      <c r="E93" s="235">
        <v>2859.4770000000021</v>
      </c>
      <c r="F93" s="374">
        <v>5.3314086377965336E-2</v>
      </c>
      <c r="G93" s="361">
        <v>126</v>
      </c>
      <c r="H93" s="373">
        <v>5</v>
      </c>
      <c r="I93" s="238">
        <v>26</v>
      </c>
      <c r="J93" s="364">
        <v>-0.10925139939282839</v>
      </c>
      <c r="K93" s="182">
        <v>107.5</v>
      </c>
      <c r="L93" s="365">
        <v>70.798965700759254</v>
      </c>
      <c r="M93" s="364">
        <v>0.67291286381206583</v>
      </c>
      <c r="N93" s="366">
        <v>190</v>
      </c>
      <c r="O93" s="365">
        <v>2.3450599575843811</v>
      </c>
      <c r="P93" s="364">
        <v>1.8101292712089998</v>
      </c>
      <c r="Q93" s="372">
        <v>247</v>
      </c>
      <c r="R93" s="371">
        <v>14.8320536117903</v>
      </c>
      <c r="S93" s="364">
        <v>0.88438567731358175</v>
      </c>
      <c r="T93" s="366">
        <v>210</v>
      </c>
      <c r="U93" s="365">
        <v>39.902543339276356</v>
      </c>
      <c r="V93" s="364">
        <v>0.70117170590408096</v>
      </c>
      <c r="W93" s="369">
        <v>186</v>
      </c>
      <c r="X93" s="365">
        <v>13.931921646955896</v>
      </c>
      <c r="Y93" s="364">
        <v>-0.32692218889503782</v>
      </c>
      <c r="Z93" s="363">
        <v>119</v>
      </c>
      <c r="AA93" s="370">
        <v>51.991142134987314</v>
      </c>
      <c r="AB93" s="364">
        <v>-1.0508984336340597</v>
      </c>
      <c r="AC93" s="366">
        <v>44</v>
      </c>
      <c r="AD93" s="365">
        <v>1.203244627508838</v>
      </c>
      <c r="AE93" s="364">
        <v>1.1472584184606887</v>
      </c>
      <c r="AF93" s="369">
        <v>252</v>
      </c>
      <c r="AG93" s="365">
        <v>11.977199864182188</v>
      </c>
      <c r="AH93" s="364">
        <v>-4.5951236072835223E-2</v>
      </c>
      <c r="AI93" s="366">
        <v>147</v>
      </c>
      <c r="AJ93" s="365">
        <v>50.270791476493564</v>
      </c>
      <c r="AK93" s="364">
        <v>-0.90206771303524391</v>
      </c>
      <c r="AL93" s="366">
        <v>51</v>
      </c>
      <c r="AM93" s="367">
        <v>7.2565717437139687E-2</v>
      </c>
      <c r="AN93" s="364">
        <v>1.1228385687360858</v>
      </c>
      <c r="AO93" s="363">
        <v>242</v>
      </c>
      <c r="AP93" s="368">
        <v>2646.6426947161326</v>
      </c>
      <c r="AQ93" s="364">
        <v>-0.84054030861376605</v>
      </c>
      <c r="AR93" s="366">
        <v>51</v>
      </c>
      <c r="AS93" s="367">
        <v>0.16276230247183934</v>
      </c>
      <c r="AT93" s="364">
        <v>-1.5414722198873922</v>
      </c>
      <c r="AU93" s="366">
        <v>10</v>
      </c>
      <c r="AV93" s="367">
        <v>1.451583388533944</v>
      </c>
      <c r="AW93" s="364">
        <v>0.11296819779480091</v>
      </c>
      <c r="AX93" s="366">
        <v>110</v>
      </c>
      <c r="AY93" s="367">
        <v>0.77523652689255829</v>
      </c>
      <c r="AZ93" s="364">
        <v>0.70485268854096861</v>
      </c>
      <c r="BA93" s="366">
        <v>191</v>
      </c>
      <c r="BB93" s="365">
        <v>71.31631131690186</v>
      </c>
      <c r="BC93" s="364">
        <v>0.39100578762997096</v>
      </c>
      <c r="BD93" s="363">
        <v>143</v>
      </c>
      <c r="BE93" s="362" t="s">
        <v>968</v>
      </c>
    </row>
    <row r="94" spans="1:57" s="182" customFormat="1" ht="12.75" x14ac:dyDescent="0.2">
      <c r="A94" s="361"/>
      <c r="B94" s="375">
        <v>29</v>
      </c>
      <c r="C94" s="236"/>
      <c r="D94" s="237" t="s">
        <v>967</v>
      </c>
      <c r="E94" s="235">
        <v>3696.4010000000007</v>
      </c>
      <c r="F94" s="374">
        <v>0.90652742064540781</v>
      </c>
      <c r="G94" s="361">
        <v>203</v>
      </c>
      <c r="H94" s="373">
        <v>7</v>
      </c>
      <c r="I94" s="238">
        <v>24</v>
      </c>
      <c r="J94" s="364">
        <v>-0.42938340691599941</v>
      </c>
      <c r="K94" s="182">
        <v>86.5</v>
      </c>
      <c r="L94" s="365">
        <v>99.415575062162247</v>
      </c>
      <c r="M94" s="364">
        <v>-0.36581393698554526</v>
      </c>
      <c r="N94" s="366">
        <v>65</v>
      </c>
      <c r="O94" s="365">
        <v>3.3827150664572856</v>
      </c>
      <c r="P94" s="364">
        <v>0.32338369115557364</v>
      </c>
      <c r="Q94" s="372">
        <v>148</v>
      </c>
      <c r="R94" s="371">
        <v>15.167469583403074</v>
      </c>
      <c r="S94" s="364">
        <v>1.0579515613703796</v>
      </c>
      <c r="T94" s="366">
        <v>225</v>
      </c>
      <c r="U94" s="365">
        <v>49.713739450880333</v>
      </c>
      <c r="V94" s="364">
        <v>1.2911811426728987</v>
      </c>
      <c r="W94" s="369">
        <v>225</v>
      </c>
      <c r="X94" s="365">
        <v>25.991635428746076</v>
      </c>
      <c r="Y94" s="364">
        <v>0.78991465620570034</v>
      </c>
      <c r="Z94" s="363">
        <v>201</v>
      </c>
      <c r="AA94" s="370">
        <v>61.474988990567375</v>
      </c>
      <c r="AB94" s="364">
        <v>-0.1866211215364775</v>
      </c>
      <c r="AC94" s="366">
        <v>108</v>
      </c>
      <c r="AD94" s="365">
        <v>11.388573646672578</v>
      </c>
      <c r="AE94" s="364">
        <v>0.78215230662740021</v>
      </c>
      <c r="AF94" s="369">
        <v>191</v>
      </c>
      <c r="AG94" s="365">
        <v>22.454263295739871</v>
      </c>
      <c r="AH94" s="364">
        <v>1.0620758055247059</v>
      </c>
      <c r="AI94" s="366">
        <v>209</v>
      </c>
      <c r="AJ94" s="365">
        <v>33.26156461154428</v>
      </c>
      <c r="AK94" s="364">
        <v>1.0179800248398254</v>
      </c>
      <c r="AL94" s="366">
        <v>211</v>
      </c>
      <c r="AM94" s="367">
        <v>0.23595924792791689</v>
      </c>
      <c r="AN94" s="364">
        <v>1.0732757297410518</v>
      </c>
      <c r="AO94" s="363">
        <v>231</v>
      </c>
      <c r="AP94" s="368">
        <v>5111.2787840549472</v>
      </c>
      <c r="AQ94" s="364">
        <v>0.11238103302708899</v>
      </c>
      <c r="AR94" s="366">
        <v>164</v>
      </c>
      <c r="AS94" s="367">
        <v>0.59607949006099725</v>
      </c>
      <c r="AT94" s="364">
        <v>1.0116824013873755</v>
      </c>
      <c r="AU94" s="366">
        <v>202</v>
      </c>
      <c r="AV94" s="367">
        <v>1.7032146088449691</v>
      </c>
      <c r="AW94" s="364">
        <v>0.99789510543628479</v>
      </c>
      <c r="AX94" s="366">
        <v>225</v>
      </c>
      <c r="AY94" s="367">
        <v>0.88961919364884123</v>
      </c>
      <c r="AZ94" s="364">
        <v>1.3634751757733856</v>
      </c>
      <c r="BA94" s="366">
        <v>234</v>
      </c>
      <c r="BB94" s="365">
        <v>75.754713873118021</v>
      </c>
      <c r="BC94" s="364">
        <v>0.59599163755005191</v>
      </c>
      <c r="BD94" s="363">
        <v>169</v>
      </c>
      <c r="BE94" s="362" t="s">
        <v>966</v>
      </c>
    </row>
    <row r="95" spans="1:57" s="182" customFormat="1" ht="12.75" x14ac:dyDescent="0.2">
      <c r="A95" s="361"/>
      <c r="B95" s="375">
        <v>25</v>
      </c>
      <c r="C95" s="236"/>
      <c r="D95" s="237" t="s">
        <v>965</v>
      </c>
      <c r="E95" s="235">
        <v>17962.091999999993</v>
      </c>
      <c r="F95" s="374">
        <v>0.88105361063467535</v>
      </c>
      <c r="G95" s="361">
        <v>201</v>
      </c>
      <c r="H95" s="373">
        <v>7</v>
      </c>
      <c r="I95" s="238">
        <v>28</v>
      </c>
      <c r="J95" s="364">
        <v>0.21088060813034265</v>
      </c>
      <c r="K95" s="182">
        <v>133</v>
      </c>
      <c r="L95" s="365">
        <v>81.604311487915268</v>
      </c>
      <c r="M95" s="364">
        <v>0.28070000172006854</v>
      </c>
      <c r="N95" s="366">
        <v>130</v>
      </c>
      <c r="O95" s="365">
        <v>3.4595295664805237</v>
      </c>
      <c r="P95" s="364">
        <v>0.21332436853766606</v>
      </c>
      <c r="Q95" s="372">
        <v>138</v>
      </c>
      <c r="R95" s="371">
        <v>14.576196319580717</v>
      </c>
      <c r="S95" s="364">
        <v>0.75198859168522514</v>
      </c>
      <c r="T95" s="366">
        <v>187</v>
      </c>
      <c r="U95" s="365">
        <v>39.730391212023839</v>
      </c>
      <c r="V95" s="364">
        <v>0.69081910684445358</v>
      </c>
      <c r="W95" s="369">
        <v>185</v>
      </c>
      <c r="X95" s="365">
        <v>26.033198580516562</v>
      </c>
      <c r="Y95" s="364">
        <v>0.79376377403185339</v>
      </c>
      <c r="Z95" s="363">
        <v>202</v>
      </c>
      <c r="AA95" s="370">
        <v>75.363030480020171</v>
      </c>
      <c r="AB95" s="364">
        <v>1.0790171106690145</v>
      </c>
      <c r="AC95" s="366">
        <v>212</v>
      </c>
      <c r="AD95" s="365">
        <v>11.576625627217158</v>
      </c>
      <c r="AE95" s="364">
        <v>0.77541134349209073</v>
      </c>
      <c r="AF95" s="369">
        <v>190</v>
      </c>
      <c r="AG95" s="365">
        <v>21.96612676638199</v>
      </c>
      <c r="AH95" s="364">
        <v>1.0104517528449286</v>
      </c>
      <c r="AI95" s="366">
        <v>206</v>
      </c>
      <c r="AJ95" s="365">
        <v>32.28662621694162</v>
      </c>
      <c r="AK95" s="364">
        <v>1.1280337194602348</v>
      </c>
      <c r="AL95" s="366">
        <v>220</v>
      </c>
      <c r="AM95" s="367">
        <v>0.28893071029811007</v>
      </c>
      <c r="AN95" s="364">
        <v>1.0572076758046471</v>
      </c>
      <c r="AO95" s="363">
        <v>226</v>
      </c>
      <c r="AP95" s="368">
        <v>6895.529342963855</v>
      </c>
      <c r="AQ95" s="364">
        <v>0.8022396469513241</v>
      </c>
      <c r="AR95" s="366">
        <v>210</v>
      </c>
      <c r="AS95" s="367">
        <v>0.67641775399960036</v>
      </c>
      <c r="AT95" s="364">
        <v>1.4850446766786887</v>
      </c>
      <c r="AU95" s="366">
        <v>228</v>
      </c>
      <c r="AV95" s="367">
        <v>1.5478112291936899</v>
      </c>
      <c r="AW95" s="364">
        <v>0.45137853240587283</v>
      </c>
      <c r="AX95" s="366">
        <v>151</v>
      </c>
      <c r="AY95" s="367">
        <v>0.71317583334921575</v>
      </c>
      <c r="AZ95" s="364">
        <v>0.34750336717939212</v>
      </c>
      <c r="BA95" s="366">
        <v>153</v>
      </c>
      <c r="BB95" s="365">
        <v>82.137289577820965</v>
      </c>
      <c r="BC95" s="364">
        <v>0.89076834807519634</v>
      </c>
      <c r="BD95" s="363">
        <v>202</v>
      </c>
      <c r="BE95" s="362" t="s">
        <v>964</v>
      </c>
    </row>
    <row r="96" spans="1:57" s="182" customFormat="1" ht="12.75" x14ac:dyDescent="0.2">
      <c r="A96" s="361"/>
      <c r="B96" s="375">
        <v>0</v>
      </c>
      <c r="C96" s="236">
        <v>6500</v>
      </c>
      <c r="D96" s="237" t="s">
        <v>277</v>
      </c>
      <c r="E96" s="235">
        <v>77339.589000000007</v>
      </c>
      <c r="F96" s="374">
        <v>0.2880749596294932</v>
      </c>
      <c r="G96" s="361">
        <v>151</v>
      </c>
      <c r="H96" s="373">
        <v>5</v>
      </c>
      <c r="I96" s="238">
        <v>34</v>
      </c>
      <c r="J96" s="364">
        <v>1.1712766306998557</v>
      </c>
      <c r="K96" s="182">
        <v>228</v>
      </c>
      <c r="L96" s="365">
        <v>71.309572062915123</v>
      </c>
      <c r="M96" s="364">
        <v>0.65437885419789998</v>
      </c>
      <c r="N96" s="366">
        <v>187</v>
      </c>
      <c r="O96" s="365">
        <v>3.0585298714841134</v>
      </c>
      <c r="P96" s="364">
        <v>0.78787415780845516</v>
      </c>
      <c r="Q96" s="372">
        <v>197</v>
      </c>
      <c r="R96" s="371">
        <v>13.333478643381165</v>
      </c>
      <c r="S96" s="364">
        <v>0.10892621434680945</v>
      </c>
      <c r="T96" s="366">
        <v>121</v>
      </c>
      <c r="U96" s="365">
        <v>25.449850859291839</v>
      </c>
      <c r="V96" s="364">
        <v>-0.16796034006768423</v>
      </c>
      <c r="W96" s="369">
        <v>125</v>
      </c>
      <c r="X96" s="365">
        <v>13.588385337072028</v>
      </c>
      <c r="Y96" s="364">
        <v>-0.3587367091606502</v>
      </c>
      <c r="Z96" s="363">
        <v>116</v>
      </c>
      <c r="AA96" s="370">
        <v>70.229967427265606</v>
      </c>
      <c r="AB96" s="364">
        <v>0.61123330884055471</v>
      </c>
      <c r="AC96" s="366">
        <v>160</v>
      </c>
      <c r="AD96" s="365">
        <v>12.790910081690688</v>
      </c>
      <c r="AE96" s="364">
        <v>0.73188376819253143</v>
      </c>
      <c r="AF96" s="369">
        <v>172</v>
      </c>
      <c r="AG96" s="365">
        <v>11.30203094746469</v>
      </c>
      <c r="AH96" s="364">
        <v>-0.11735534870956484</v>
      </c>
      <c r="AI96" s="366">
        <v>141</v>
      </c>
      <c r="AJ96" s="365">
        <v>40.761320349885857</v>
      </c>
      <c r="AK96" s="364">
        <v>0.17138722233614442</v>
      </c>
      <c r="AL96" s="366">
        <v>144</v>
      </c>
      <c r="AM96" s="367">
        <v>5.679211716524633</v>
      </c>
      <c r="AN96" s="364">
        <v>-0.57784867463435963</v>
      </c>
      <c r="AO96" s="363">
        <v>73</v>
      </c>
      <c r="AP96" s="368">
        <v>5124.8025891782418</v>
      </c>
      <c r="AQ96" s="364">
        <v>0.11760984655372875</v>
      </c>
      <c r="AR96" s="366">
        <v>166</v>
      </c>
      <c r="AS96" s="367">
        <v>0.42350410242230208</v>
      </c>
      <c r="AT96" s="364">
        <v>-5.1515970963800966E-3</v>
      </c>
      <c r="AU96" s="366">
        <v>148</v>
      </c>
      <c r="AV96" s="367">
        <v>1.601857272388268</v>
      </c>
      <c r="AW96" s="364">
        <v>0.64144555912585022</v>
      </c>
      <c r="AX96" s="366">
        <v>178</v>
      </c>
      <c r="AY96" s="367">
        <v>0.73865662735408055</v>
      </c>
      <c r="AZ96" s="364">
        <v>0.49422335894089808</v>
      </c>
      <c r="BA96" s="366">
        <v>171</v>
      </c>
      <c r="BB96" s="365">
        <v>70.353465743255043</v>
      </c>
      <c r="BC96" s="364">
        <v>0.34653714925030071</v>
      </c>
      <c r="BD96" s="363">
        <v>139</v>
      </c>
      <c r="BE96" s="362" t="s">
        <v>276</v>
      </c>
    </row>
    <row r="97" spans="1:57" s="182" customFormat="1" ht="12.75" x14ac:dyDescent="0.2">
      <c r="A97" s="361"/>
      <c r="B97" s="375">
        <v>0</v>
      </c>
      <c r="C97" s="236">
        <v>6600</v>
      </c>
      <c r="D97" s="237" t="s">
        <v>298</v>
      </c>
      <c r="E97" s="235">
        <v>175226.60100000011</v>
      </c>
      <c r="F97" s="374">
        <v>0.38880452111784292</v>
      </c>
      <c r="G97" s="361">
        <v>161</v>
      </c>
      <c r="H97" s="373">
        <v>5</v>
      </c>
      <c r="I97" s="238">
        <v>35</v>
      </c>
      <c r="J97" s="364">
        <v>1.3313426344614412</v>
      </c>
      <c r="K97" s="182">
        <v>238</v>
      </c>
      <c r="L97" s="365">
        <v>70.088213945246267</v>
      </c>
      <c r="M97" s="364">
        <v>0.69871175870703728</v>
      </c>
      <c r="N97" s="366">
        <v>194</v>
      </c>
      <c r="O97" s="365">
        <v>2.8433541429202114</v>
      </c>
      <c r="P97" s="364">
        <v>1.0961765606411684</v>
      </c>
      <c r="Q97" s="372">
        <v>218</v>
      </c>
      <c r="R97" s="371">
        <v>13.391818597391573</v>
      </c>
      <c r="S97" s="364">
        <v>0.13911507400355655</v>
      </c>
      <c r="T97" s="366">
        <v>123</v>
      </c>
      <c r="U97" s="365">
        <v>25.979106722925252</v>
      </c>
      <c r="V97" s="364">
        <v>-0.13613282887976511</v>
      </c>
      <c r="W97" s="369">
        <v>133</v>
      </c>
      <c r="X97" s="365">
        <v>14.411058426383057</v>
      </c>
      <c r="Y97" s="364">
        <v>-0.28254985810927974</v>
      </c>
      <c r="Z97" s="363">
        <v>124</v>
      </c>
      <c r="AA97" s="370">
        <v>68.146374841332232</v>
      </c>
      <c r="AB97" s="364">
        <v>0.42135236420916822</v>
      </c>
      <c r="AC97" s="366">
        <v>145</v>
      </c>
      <c r="AD97" s="365">
        <v>13.126497255647948</v>
      </c>
      <c r="AE97" s="364">
        <v>0.71985421784279546</v>
      </c>
      <c r="AF97" s="369">
        <v>167</v>
      </c>
      <c r="AG97" s="365">
        <v>13.42851352171721</v>
      </c>
      <c r="AH97" s="364">
        <v>0.10753593033535307</v>
      </c>
      <c r="AI97" s="366">
        <v>161</v>
      </c>
      <c r="AJ97" s="365">
        <v>36.206592142783435</v>
      </c>
      <c r="AK97" s="364">
        <v>0.68553731628921555</v>
      </c>
      <c r="AL97" s="366">
        <v>184</v>
      </c>
      <c r="AM97" s="367">
        <v>4.0329578726462971</v>
      </c>
      <c r="AN97" s="364">
        <v>-7.8483651037521071E-2</v>
      </c>
      <c r="AO97" s="363">
        <v>102</v>
      </c>
      <c r="AP97" s="368">
        <v>5532.4120158159412</v>
      </c>
      <c r="AQ97" s="364">
        <v>0.2752070364095574</v>
      </c>
      <c r="AR97" s="366">
        <v>175</v>
      </c>
      <c r="AS97" s="367">
        <v>0.42310565257061966</v>
      </c>
      <c r="AT97" s="364">
        <v>-7.4993093711439142E-3</v>
      </c>
      <c r="AU97" s="366">
        <v>147</v>
      </c>
      <c r="AV97" s="367">
        <v>1.5831164305079948</v>
      </c>
      <c r="AW97" s="364">
        <v>0.57553849389281009</v>
      </c>
      <c r="AX97" s="366">
        <v>165</v>
      </c>
      <c r="AY97" s="367">
        <v>0.69052525315826141</v>
      </c>
      <c r="AZ97" s="364">
        <v>0.21707992203966583</v>
      </c>
      <c r="BA97" s="366">
        <v>141</v>
      </c>
      <c r="BB97" s="365">
        <v>69.216142334614332</v>
      </c>
      <c r="BC97" s="364">
        <v>0.2940103217259013</v>
      </c>
      <c r="BD97" s="363">
        <v>134</v>
      </c>
      <c r="BE97" s="362" t="s">
        <v>296</v>
      </c>
    </row>
    <row r="98" spans="1:57" s="182" customFormat="1" ht="12.75" x14ac:dyDescent="0.2">
      <c r="A98" s="361"/>
      <c r="B98" s="375">
        <v>36</v>
      </c>
      <c r="C98" s="236"/>
      <c r="D98" s="237" t="s">
        <v>963</v>
      </c>
      <c r="E98" s="235">
        <v>10283.905000000008</v>
      </c>
      <c r="F98" s="374">
        <v>0.65797437834790362</v>
      </c>
      <c r="G98" s="361">
        <v>184</v>
      </c>
      <c r="H98" s="373">
        <v>6</v>
      </c>
      <c r="I98" s="238">
        <v>30</v>
      </c>
      <c r="J98" s="364">
        <v>0.53101261565351365</v>
      </c>
      <c r="K98" s="182">
        <v>165</v>
      </c>
      <c r="L98" s="365">
        <v>82.983465857005442</v>
      </c>
      <c r="M98" s="364">
        <v>0.23063940273298961</v>
      </c>
      <c r="N98" s="366">
        <v>124</v>
      </c>
      <c r="O98" s="365">
        <v>3.1649533269709482</v>
      </c>
      <c r="P98" s="364">
        <v>0.63539131384026326</v>
      </c>
      <c r="Q98" s="372">
        <v>179</v>
      </c>
      <c r="R98" s="371">
        <v>14.26896785001823</v>
      </c>
      <c r="S98" s="364">
        <v>0.59300874146929305</v>
      </c>
      <c r="T98" s="366">
        <v>174</v>
      </c>
      <c r="U98" s="365">
        <v>39.246096111692545</v>
      </c>
      <c r="V98" s="364">
        <v>0.66169537145826418</v>
      </c>
      <c r="W98" s="369">
        <v>183</v>
      </c>
      <c r="X98" s="365">
        <v>23.761785180206662</v>
      </c>
      <c r="Y98" s="364">
        <v>0.58341067429642346</v>
      </c>
      <c r="Z98" s="363">
        <v>184</v>
      </c>
      <c r="AA98" s="370">
        <v>69.169271664022986</v>
      </c>
      <c r="AB98" s="364">
        <v>0.51457049920553399</v>
      </c>
      <c r="AC98" s="366">
        <v>149</v>
      </c>
      <c r="AD98" s="365">
        <v>13.436464454671913</v>
      </c>
      <c r="AE98" s="364">
        <v>0.70874304817723399</v>
      </c>
      <c r="AF98" s="369">
        <v>163</v>
      </c>
      <c r="AG98" s="365">
        <v>15.96353794080696</v>
      </c>
      <c r="AH98" s="364">
        <v>0.37563353476533118</v>
      </c>
      <c r="AI98" s="366">
        <v>178</v>
      </c>
      <c r="AJ98" s="365">
        <v>36.865348696369644</v>
      </c>
      <c r="AK98" s="364">
        <v>0.61117508686125566</v>
      </c>
      <c r="AL98" s="366">
        <v>175</v>
      </c>
      <c r="AM98" s="367">
        <v>0.84458189763518754</v>
      </c>
      <c r="AN98" s="364">
        <v>0.88865969074876705</v>
      </c>
      <c r="AO98" s="363">
        <v>187</v>
      </c>
      <c r="AP98" s="368">
        <v>5529.8433363795803</v>
      </c>
      <c r="AQ98" s="364">
        <v>0.27421388798276514</v>
      </c>
      <c r="AR98" s="366">
        <v>174</v>
      </c>
      <c r="AS98" s="367">
        <v>0.53509938683335578</v>
      </c>
      <c r="AT98" s="364">
        <v>0.6523806316429418</v>
      </c>
      <c r="AU98" s="366">
        <v>182</v>
      </c>
      <c r="AV98" s="367">
        <v>1.6163550840327439</v>
      </c>
      <c r="AW98" s="364">
        <v>0.69243090033373755</v>
      </c>
      <c r="AX98" s="366">
        <v>185</v>
      </c>
      <c r="AY98" s="367">
        <v>0.74374964653079989</v>
      </c>
      <c r="AZ98" s="364">
        <v>0.52354927914208138</v>
      </c>
      <c r="BA98" s="366">
        <v>173</v>
      </c>
      <c r="BB98" s="365">
        <v>76.502466525939184</v>
      </c>
      <c r="BC98" s="364">
        <v>0.63052629526240123</v>
      </c>
      <c r="BD98" s="363">
        <v>173</v>
      </c>
      <c r="BE98" s="362" t="s">
        <v>962</v>
      </c>
    </row>
    <row r="99" spans="1:57" s="182" customFormat="1" ht="12.75" x14ac:dyDescent="0.2">
      <c r="A99" s="361"/>
      <c r="B99" s="375">
        <v>15</v>
      </c>
      <c r="C99" s="236"/>
      <c r="D99" s="237" t="s">
        <v>961</v>
      </c>
      <c r="E99" s="235">
        <v>21518.019000000011</v>
      </c>
      <c r="F99" s="374">
        <v>1.1066664857982904</v>
      </c>
      <c r="G99" s="361">
        <v>216</v>
      </c>
      <c r="H99" s="373">
        <v>8</v>
      </c>
      <c r="I99" s="238">
        <v>32</v>
      </c>
      <c r="J99" s="364">
        <v>0.85114462317668471</v>
      </c>
      <c r="K99" s="182">
        <v>199</v>
      </c>
      <c r="L99" s="365">
        <v>70.012360214772556</v>
      </c>
      <c r="M99" s="364">
        <v>0.70146510036916276</v>
      </c>
      <c r="N99" s="366">
        <v>196</v>
      </c>
      <c r="O99" s="365">
        <v>2.8384307994928237</v>
      </c>
      <c r="P99" s="364">
        <v>1.103230695504634</v>
      </c>
      <c r="Q99" s="372">
        <v>221</v>
      </c>
      <c r="R99" s="371">
        <v>14.957914982735604</v>
      </c>
      <c r="S99" s="364">
        <v>0.94951447846065928</v>
      </c>
      <c r="T99" s="366">
        <v>216</v>
      </c>
      <c r="U99" s="365">
        <v>45.5394988028455</v>
      </c>
      <c r="V99" s="364">
        <v>1.0401575828878014</v>
      </c>
      <c r="W99" s="369">
        <v>206</v>
      </c>
      <c r="X99" s="365">
        <v>29.390721572284377</v>
      </c>
      <c r="Y99" s="364">
        <v>1.1047002898836025</v>
      </c>
      <c r="Z99" s="363">
        <v>218</v>
      </c>
      <c r="AA99" s="370">
        <v>64.219484455112493</v>
      </c>
      <c r="AB99" s="364">
        <v>6.348890230531723E-2</v>
      </c>
      <c r="AC99" s="366">
        <v>124</v>
      </c>
      <c r="AD99" s="365">
        <v>14.280414281424225</v>
      </c>
      <c r="AE99" s="364">
        <v>0.67849059003394152</v>
      </c>
      <c r="AF99" s="369">
        <v>152</v>
      </c>
      <c r="AG99" s="365">
        <v>21.967431078260894</v>
      </c>
      <c r="AH99" s="364">
        <v>1.0105896934846836</v>
      </c>
      <c r="AI99" s="366">
        <v>207</v>
      </c>
      <c r="AJ99" s="365">
        <v>35.773369259399793</v>
      </c>
      <c r="AK99" s="364">
        <v>0.73444069231217723</v>
      </c>
      <c r="AL99" s="366">
        <v>188</v>
      </c>
      <c r="AM99" s="367">
        <v>0.14613334062024941</v>
      </c>
      <c r="AN99" s="364">
        <v>1.1005229957013407</v>
      </c>
      <c r="AO99" s="363">
        <v>235</v>
      </c>
      <c r="AP99" s="368">
        <v>6439.5189519742044</v>
      </c>
      <c r="AQ99" s="364">
        <v>0.62592881734702221</v>
      </c>
      <c r="AR99" s="366">
        <v>196</v>
      </c>
      <c r="AS99" s="367">
        <v>0.60241759746395929</v>
      </c>
      <c r="AT99" s="364">
        <v>1.0490272579254716</v>
      </c>
      <c r="AU99" s="366">
        <v>205</v>
      </c>
      <c r="AV99" s="367">
        <v>1.6531115786025079</v>
      </c>
      <c r="AW99" s="364">
        <v>0.8216947136044358</v>
      </c>
      <c r="AX99" s="366">
        <v>204</v>
      </c>
      <c r="AY99" s="367">
        <v>0.90656868467826368</v>
      </c>
      <c r="AZ99" s="364">
        <v>1.4610713960373145</v>
      </c>
      <c r="BA99" s="366">
        <v>237</v>
      </c>
      <c r="BB99" s="365">
        <v>82.007190122195667</v>
      </c>
      <c r="BC99" s="364">
        <v>0.88475975666247264</v>
      </c>
      <c r="BD99" s="363">
        <v>201</v>
      </c>
      <c r="BE99" s="362" t="s">
        <v>960</v>
      </c>
    </row>
    <row r="100" spans="1:57" s="182" customFormat="1" ht="12.75" x14ac:dyDescent="0.2">
      <c r="A100" s="361"/>
      <c r="B100" s="375">
        <v>19</v>
      </c>
      <c r="C100" s="236"/>
      <c r="D100" s="237" t="s">
        <v>959</v>
      </c>
      <c r="E100" s="235">
        <v>9784.1970000000001</v>
      </c>
      <c r="F100" s="374">
        <v>1.2472756824792013</v>
      </c>
      <c r="G100" s="361">
        <v>222</v>
      </c>
      <c r="H100" s="373">
        <v>8</v>
      </c>
      <c r="I100" s="238">
        <v>32</v>
      </c>
      <c r="J100" s="364">
        <v>0.85114462317668471</v>
      </c>
      <c r="K100" s="182">
        <v>199</v>
      </c>
      <c r="L100" s="365">
        <v>62.822053423662474</v>
      </c>
      <c r="M100" s="364">
        <v>0.96245913622991364</v>
      </c>
      <c r="N100" s="366">
        <v>237</v>
      </c>
      <c r="O100" s="365">
        <v>2.4527397107459845</v>
      </c>
      <c r="P100" s="364">
        <v>1.655846411995644</v>
      </c>
      <c r="Q100" s="372">
        <v>243</v>
      </c>
      <c r="R100" s="371">
        <v>15.406430328571327</v>
      </c>
      <c r="S100" s="364">
        <v>1.1816052824218057</v>
      </c>
      <c r="T100" s="366">
        <v>233</v>
      </c>
      <c r="U100" s="365">
        <v>55.901267458082458</v>
      </c>
      <c r="V100" s="364">
        <v>1.6632764379858551</v>
      </c>
      <c r="W100" s="369">
        <v>236</v>
      </c>
      <c r="X100" s="365">
        <v>27.26384892577186</v>
      </c>
      <c r="Y100" s="364">
        <v>0.90773295057171621</v>
      </c>
      <c r="Z100" s="363">
        <v>211</v>
      </c>
      <c r="AA100" s="370">
        <v>70.284212385297039</v>
      </c>
      <c r="AB100" s="364">
        <v>0.61617673393336592</v>
      </c>
      <c r="AC100" s="366">
        <v>163</v>
      </c>
      <c r="AD100" s="365">
        <v>10.292602007822378</v>
      </c>
      <c r="AE100" s="364">
        <v>0.82143880812256809</v>
      </c>
      <c r="AF100" s="369">
        <v>213</v>
      </c>
      <c r="AG100" s="365">
        <v>21.450260443906743</v>
      </c>
      <c r="AH100" s="364">
        <v>0.95589506920107759</v>
      </c>
      <c r="AI100" s="366">
        <v>204</v>
      </c>
      <c r="AJ100" s="365">
        <v>32.988121759709486</v>
      </c>
      <c r="AK100" s="364">
        <v>1.0488469968234502</v>
      </c>
      <c r="AL100" s="366">
        <v>215</v>
      </c>
      <c r="AM100" s="367">
        <v>7.7226572604782995E-2</v>
      </c>
      <c r="AN100" s="364">
        <v>1.1214247721582211</v>
      </c>
      <c r="AO100" s="363">
        <v>241</v>
      </c>
      <c r="AP100" s="368">
        <v>6715.2527494672922</v>
      </c>
      <c r="AQ100" s="364">
        <v>0.73253791123289869</v>
      </c>
      <c r="AR100" s="366">
        <v>206</v>
      </c>
      <c r="AS100" s="367">
        <v>0.66455733376718329</v>
      </c>
      <c r="AT100" s="364">
        <v>1.4151617188963463</v>
      </c>
      <c r="AU100" s="366">
        <v>225</v>
      </c>
      <c r="AV100" s="367">
        <v>1.6524529783139743</v>
      </c>
      <c r="AW100" s="364">
        <v>0.81937857367560085</v>
      </c>
      <c r="AX100" s="366">
        <v>202</v>
      </c>
      <c r="AY100" s="367">
        <v>0.82707358210644732</v>
      </c>
      <c r="AZ100" s="364">
        <v>1.0033336665069801</v>
      </c>
      <c r="BA100" s="366">
        <v>213</v>
      </c>
      <c r="BB100" s="365">
        <v>86.168420910137598</v>
      </c>
      <c r="BC100" s="364">
        <v>1.07694453913229</v>
      </c>
      <c r="BD100" s="363">
        <v>225</v>
      </c>
      <c r="BE100" s="362" t="s">
        <v>958</v>
      </c>
    </row>
    <row r="101" spans="1:57" s="182" customFormat="1" ht="12.75" x14ac:dyDescent="0.2">
      <c r="A101" s="361"/>
      <c r="B101" s="375">
        <v>99</v>
      </c>
      <c r="C101" s="236">
        <v>1303</v>
      </c>
      <c r="D101" s="237" t="s">
        <v>834</v>
      </c>
      <c r="E101" s="235">
        <v>15969.3</v>
      </c>
      <c r="F101" s="374">
        <v>-1.310928750649776</v>
      </c>
      <c r="G101" s="361">
        <v>21</v>
      </c>
      <c r="H101" s="373">
        <v>2</v>
      </c>
      <c r="I101" s="238">
        <v>13</v>
      </c>
      <c r="J101" s="364">
        <v>-2.1901094482934402</v>
      </c>
      <c r="K101" s="182">
        <v>6.5</v>
      </c>
      <c r="L101" s="365">
        <v>201.14407707363387</v>
      </c>
      <c r="M101" s="364">
        <v>-4.0583590638317206</v>
      </c>
      <c r="N101" s="366">
        <v>1</v>
      </c>
      <c r="O101" s="365">
        <v>3.8837716407550715</v>
      </c>
      <c r="P101" s="364">
        <v>-0.39452695258721893</v>
      </c>
      <c r="Q101" s="372">
        <v>85</v>
      </c>
      <c r="R101" s="371">
        <v>10.678720186493937</v>
      </c>
      <c r="S101" s="364">
        <v>-1.2648172490647718</v>
      </c>
      <c r="T101" s="366">
        <v>23</v>
      </c>
      <c r="U101" s="365">
        <v>9.8629425164609152</v>
      </c>
      <c r="V101" s="364">
        <v>-1.1052999781413735</v>
      </c>
      <c r="W101" s="369">
        <v>27</v>
      </c>
      <c r="X101" s="365">
        <v>13.103257272415739</v>
      </c>
      <c r="Y101" s="364">
        <v>-0.40366388628973532</v>
      </c>
      <c r="Z101" s="363">
        <v>110</v>
      </c>
      <c r="AA101" s="370">
        <v>40.28158167051555</v>
      </c>
      <c r="AB101" s="364">
        <v>-2.1180083942006656</v>
      </c>
      <c r="AC101" s="366">
        <v>5</v>
      </c>
      <c r="AD101" s="365">
        <v>91.576075554894388</v>
      </c>
      <c r="AE101" s="364">
        <v>-2.0922709922420384</v>
      </c>
      <c r="AF101" s="369">
        <v>5</v>
      </c>
      <c r="AG101" s="365">
        <v>4.2050781651010887</v>
      </c>
      <c r="AH101" s="364">
        <v>-0.86791065909491516</v>
      </c>
      <c r="AI101" s="366">
        <v>54</v>
      </c>
      <c r="AJ101" s="365">
        <v>48.240480484911423</v>
      </c>
      <c r="AK101" s="364">
        <v>-0.67288069251267402</v>
      </c>
      <c r="AL101" s="366">
        <v>61</v>
      </c>
      <c r="AM101" s="367">
        <v>8.0525758799696945</v>
      </c>
      <c r="AN101" s="364">
        <v>-1.2977710947943839</v>
      </c>
      <c r="AO101" s="363">
        <v>32</v>
      </c>
      <c r="AP101" s="368">
        <v>1842.3218707050773</v>
      </c>
      <c r="AQ101" s="364">
        <v>-1.1515210988576956</v>
      </c>
      <c r="AR101" s="366">
        <v>7</v>
      </c>
      <c r="AS101" s="367">
        <v>0.21081802658137047</v>
      </c>
      <c r="AT101" s="364">
        <v>-1.2583223758399309</v>
      </c>
      <c r="AU101" s="366">
        <v>17</v>
      </c>
      <c r="AV101" s="367">
        <v>1.2693491373390426</v>
      </c>
      <c r="AW101" s="364">
        <v>-0.5279061427458418</v>
      </c>
      <c r="AX101" s="366">
        <v>78</v>
      </c>
      <c r="AY101" s="367">
        <v>0.52742785025598082</v>
      </c>
      <c r="AZ101" s="364">
        <v>-0.72204503637320672</v>
      </c>
      <c r="BA101" s="366">
        <v>68</v>
      </c>
      <c r="BB101" s="365">
        <v>7.6362869612884925</v>
      </c>
      <c r="BC101" s="364">
        <v>-2.5500307114556975</v>
      </c>
      <c r="BD101" s="363">
        <v>5</v>
      </c>
      <c r="BE101" s="362" t="s">
        <v>833</v>
      </c>
    </row>
    <row r="102" spans="1:57" s="182" customFormat="1" ht="12.75" x14ac:dyDescent="0.2">
      <c r="A102" s="361"/>
      <c r="B102" s="375">
        <v>99</v>
      </c>
      <c r="C102" s="236">
        <v>496</v>
      </c>
      <c r="D102" s="237" t="s">
        <v>695</v>
      </c>
      <c r="E102" s="235">
        <v>5370.3129999999992</v>
      </c>
      <c r="F102" s="374">
        <v>-0.69147041159448897</v>
      </c>
      <c r="G102" s="361">
        <v>80</v>
      </c>
      <c r="H102" s="373">
        <v>3</v>
      </c>
      <c r="I102" s="238">
        <v>23</v>
      </c>
      <c r="J102" s="364">
        <v>-0.58944941067758494</v>
      </c>
      <c r="K102" s="182">
        <v>77.5</v>
      </c>
      <c r="L102" s="365">
        <v>90.390721386332359</v>
      </c>
      <c r="M102" s="364">
        <v>-3.8229446874528783E-2</v>
      </c>
      <c r="N102" s="366">
        <v>96</v>
      </c>
      <c r="O102" s="365">
        <v>4.4128955864577186</v>
      </c>
      <c r="P102" s="364">
        <v>-1.1526523459352258</v>
      </c>
      <c r="Q102" s="372">
        <v>36</v>
      </c>
      <c r="R102" s="371">
        <v>12.267961507258256</v>
      </c>
      <c r="S102" s="364">
        <v>-0.44244116037780268</v>
      </c>
      <c r="T102" s="366">
        <v>76</v>
      </c>
      <c r="U102" s="365">
        <v>21.320761033089433</v>
      </c>
      <c r="V102" s="364">
        <v>-0.4162686946264289</v>
      </c>
      <c r="W102" s="369">
        <v>106</v>
      </c>
      <c r="X102" s="365">
        <v>13.529580755231411</v>
      </c>
      <c r="Y102" s="364">
        <v>-0.36418253688497898</v>
      </c>
      <c r="Z102" s="363">
        <v>113</v>
      </c>
      <c r="AA102" s="370">
        <v>51.322278950587396</v>
      </c>
      <c r="AB102" s="364">
        <v>-1.1118529475541215</v>
      </c>
      <c r="AC102" s="366">
        <v>37</v>
      </c>
      <c r="AD102" s="365">
        <v>65.495366823988746</v>
      </c>
      <c r="AE102" s="364">
        <v>-1.1573747173469076</v>
      </c>
      <c r="AF102" s="369">
        <v>55</v>
      </c>
      <c r="AG102" s="365">
        <v>11.218826732477414</v>
      </c>
      <c r="AH102" s="364">
        <v>-0.12615481058006445</v>
      </c>
      <c r="AI102" s="366">
        <v>139</v>
      </c>
      <c r="AJ102" s="365">
        <v>48.097562931808532</v>
      </c>
      <c r="AK102" s="364">
        <v>-0.65674777085100144</v>
      </c>
      <c r="AL102" s="366">
        <v>65</v>
      </c>
      <c r="AM102" s="367">
        <v>2.7848469912275138</v>
      </c>
      <c r="AN102" s="364">
        <v>0.30011101227566789</v>
      </c>
      <c r="AO102" s="363">
        <v>131</v>
      </c>
      <c r="AP102" s="368">
        <v>3234.1333359095443</v>
      </c>
      <c r="AQ102" s="364">
        <v>-0.61339425146191384</v>
      </c>
      <c r="AR102" s="366">
        <v>83</v>
      </c>
      <c r="AS102" s="367">
        <v>0.37011530836745993</v>
      </c>
      <c r="AT102" s="364">
        <v>-0.31972450158648968</v>
      </c>
      <c r="AU102" s="366">
        <v>122</v>
      </c>
      <c r="AV102" s="367">
        <v>1.0930369235352801</v>
      </c>
      <c r="AW102" s="364">
        <v>-1.1479540920739784</v>
      </c>
      <c r="AX102" s="366">
        <v>39</v>
      </c>
      <c r="AY102" s="367">
        <v>0.4685077243084334</v>
      </c>
      <c r="AZ102" s="364">
        <v>-1.0613107747940971</v>
      </c>
      <c r="BA102" s="366">
        <v>44</v>
      </c>
      <c r="BB102" s="365">
        <v>67.192732047669637</v>
      </c>
      <c r="BC102" s="364">
        <v>0.20055992551848867</v>
      </c>
      <c r="BD102" s="363">
        <v>128</v>
      </c>
      <c r="BE102" s="362" t="s">
        <v>694</v>
      </c>
    </row>
    <row r="103" spans="1:57" s="182" customFormat="1" ht="12.75" x14ac:dyDescent="0.2">
      <c r="A103" s="361"/>
      <c r="B103" s="375">
        <v>0</v>
      </c>
      <c r="C103" s="236">
        <v>4000</v>
      </c>
      <c r="D103" s="237" t="s">
        <v>22</v>
      </c>
      <c r="E103" s="235">
        <v>253679.08700000003</v>
      </c>
      <c r="F103" s="374">
        <v>0.77010239730213137</v>
      </c>
      <c r="G103" s="361">
        <v>192</v>
      </c>
      <c r="H103" s="373">
        <v>7</v>
      </c>
      <c r="I103" s="238">
        <v>38</v>
      </c>
      <c r="J103" s="364">
        <v>1.8115406457461978</v>
      </c>
      <c r="K103" s="182">
        <v>247.5</v>
      </c>
      <c r="L103" s="365">
        <v>69.724229650073283</v>
      </c>
      <c r="M103" s="364">
        <v>0.71192367482507835</v>
      </c>
      <c r="N103" s="366">
        <v>198</v>
      </c>
      <c r="O103" s="365">
        <v>2.4820108066090634</v>
      </c>
      <c r="P103" s="364">
        <v>1.6139069737125111</v>
      </c>
      <c r="Q103" s="372">
        <v>242</v>
      </c>
      <c r="R103" s="371">
        <v>14.420154223427387</v>
      </c>
      <c r="S103" s="364">
        <v>0.67124233431798308</v>
      </c>
      <c r="T103" s="366">
        <v>183</v>
      </c>
      <c r="U103" s="365">
        <v>42.270816335096789</v>
      </c>
      <c r="V103" s="364">
        <v>0.84359097879234635</v>
      </c>
      <c r="W103" s="369">
        <v>198</v>
      </c>
      <c r="X103" s="365">
        <v>24.720491218084604</v>
      </c>
      <c r="Y103" s="364">
        <v>0.67219538727521599</v>
      </c>
      <c r="Z103" s="363">
        <v>193</v>
      </c>
      <c r="AA103" s="370">
        <v>63.350797735688531</v>
      </c>
      <c r="AB103" s="364">
        <v>-1.5675832675284506E-2</v>
      </c>
      <c r="AC103" s="366">
        <v>118</v>
      </c>
      <c r="AD103" s="365">
        <v>15.238837714329918</v>
      </c>
      <c r="AE103" s="364">
        <v>0.64413467944728076</v>
      </c>
      <c r="AF103" s="369">
        <v>143</v>
      </c>
      <c r="AG103" s="365">
        <v>17.626068298550912</v>
      </c>
      <c r="AH103" s="364">
        <v>0.55145843130155969</v>
      </c>
      <c r="AI103" s="366">
        <v>187</v>
      </c>
      <c r="AJ103" s="365">
        <v>39.37890910078211</v>
      </c>
      <c r="AK103" s="364">
        <v>0.32743755976355415</v>
      </c>
      <c r="AL103" s="366">
        <v>153</v>
      </c>
      <c r="AM103" s="367">
        <v>6.8703258932810645</v>
      </c>
      <c r="AN103" s="364">
        <v>-0.93915429052968225</v>
      </c>
      <c r="AO103" s="363">
        <v>49</v>
      </c>
      <c r="AP103" s="368">
        <v>5992.3050570236255</v>
      </c>
      <c r="AQ103" s="364">
        <v>0.45301904514164015</v>
      </c>
      <c r="AR103" s="366">
        <v>184</v>
      </c>
      <c r="AS103" s="367">
        <v>0.4092189839936019</v>
      </c>
      <c r="AT103" s="364">
        <v>-8.9321155046787531E-2</v>
      </c>
      <c r="AU103" s="366">
        <v>140</v>
      </c>
      <c r="AV103" s="367">
        <v>1.7214901460180576</v>
      </c>
      <c r="AW103" s="364">
        <v>1.0621658051375318</v>
      </c>
      <c r="AX103" s="366">
        <v>229</v>
      </c>
      <c r="AY103" s="367">
        <v>0.75667932142005423</v>
      </c>
      <c r="AZ103" s="364">
        <v>0.59799914883092087</v>
      </c>
      <c r="BA103" s="366">
        <v>182</v>
      </c>
      <c r="BB103" s="365">
        <v>69.683428205426495</v>
      </c>
      <c r="BC103" s="364">
        <v>0.31559173309426014</v>
      </c>
      <c r="BD103" s="363">
        <v>136</v>
      </c>
      <c r="BE103" s="362" t="s">
        <v>20</v>
      </c>
    </row>
    <row r="104" spans="1:57" s="182" customFormat="1" ht="12.75" x14ac:dyDescent="0.2">
      <c r="A104" s="361"/>
      <c r="B104" s="375">
        <v>99</v>
      </c>
      <c r="C104" s="236">
        <v>2034</v>
      </c>
      <c r="D104" s="237" t="s">
        <v>689</v>
      </c>
      <c r="E104" s="235">
        <v>8344.4919999999984</v>
      </c>
      <c r="F104" s="374">
        <v>-0.70324172432131205</v>
      </c>
      <c r="G104" s="361">
        <v>79</v>
      </c>
      <c r="H104" s="373">
        <v>3</v>
      </c>
      <c r="I104" s="238">
        <v>28</v>
      </c>
      <c r="J104" s="364">
        <v>0.21088060813034265</v>
      </c>
      <c r="K104" s="182">
        <v>133</v>
      </c>
      <c r="L104" s="365">
        <v>85.700936305708396</v>
      </c>
      <c r="M104" s="364">
        <v>0.13200055458033486</v>
      </c>
      <c r="N104" s="366">
        <v>109</v>
      </c>
      <c r="O104" s="365">
        <v>3.3077151156522095</v>
      </c>
      <c r="P104" s="364">
        <v>0.43084313929994628</v>
      </c>
      <c r="Q104" s="372">
        <v>163</v>
      </c>
      <c r="R104" s="371">
        <v>12.283783484247426</v>
      </c>
      <c r="S104" s="364">
        <v>-0.4342538477389703</v>
      </c>
      <c r="T104" s="366">
        <v>77</v>
      </c>
      <c r="U104" s="365">
        <v>11.287637102025457</v>
      </c>
      <c r="V104" s="364">
        <v>-1.0196240584640226</v>
      </c>
      <c r="W104" s="369">
        <v>41</v>
      </c>
      <c r="X104" s="365">
        <v>7.3652006146250972</v>
      </c>
      <c r="Y104" s="364">
        <v>-0.93505900981022849</v>
      </c>
      <c r="Z104" s="363">
        <v>36</v>
      </c>
      <c r="AA104" s="370">
        <v>57.067366067462366</v>
      </c>
      <c r="AB104" s="364">
        <v>-0.5882944668287966</v>
      </c>
      <c r="AC104" s="366">
        <v>84</v>
      </c>
      <c r="AD104" s="365">
        <v>38.265174982312288</v>
      </c>
      <c r="AE104" s="364">
        <v>-0.18127375398251572</v>
      </c>
      <c r="AF104" s="369">
        <v>83</v>
      </c>
      <c r="AG104" s="365">
        <v>1.6558411019991386</v>
      </c>
      <c r="AH104" s="364">
        <v>-1.1375113558752443</v>
      </c>
      <c r="AI104" s="366">
        <v>4</v>
      </c>
      <c r="AJ104" s="365">
        <v>53.543923958332414</v>
      </c>
      <c r="AK104" s="364">
        <v>-1.2715477997798472</v>
      </c>
      <c r="AL104" s="366">
        <v>27</v>
      </c>
      <c r="AM104" s="367">
        <v>7.3862135645884708</v>
      </c>
      <c r="AN104" s="364">
        <v>-1.0956406429313474</v>
      </c>
      <c r="AO104" s="363">
        <v>45</v>
      </c>
      <c r="AP104" s="368">
        <v>2864.0332410374658</v>
      </c>
      <c r="AQ104" s="364">
        <v>-0.75648891783982963</v>
      </c>
      <c r="AR104" s="366">
        <v>60</v>
      </c>
      <c r="AS104" s="367">
        <v>0.22063925832905204</v>
      </c>
      <c r="AT104" s="364">
        <v>-1.200454550742307</v>
      </c>
      <c r="AU104" s="366">
        <v>19</v>
      </c>
      <c r="AV104" s="367">
        <v>1.5355565198651042</v>
      </c>
      <c r="AW104" s="364">
        <v>0.40828164634862479</v>
      </c>
      <c r="AX104" s="366">
        <v>145</v>
      </c>
      <c r="AY104" s="367">
        <v>0.55798212187852203</v>
      </c>
      <c r="AZ104" s="364">
        <v>-0.54611164591911876</v>
      </c>
      <c r="BA104" s="366">
        <v>81</v>
      </c>
      <c r="BB104" s="365">
        <v>50.331108764452537</v>
      </c>
      <c r="BC104" s="364">
        <v>-0.57818741340904145</v>
      </c>
      <c r="BD104" s="363">
        <v>73</v>
      </c>
      <c r="BE104" s="362" t="s">
        <v>688</v>
      </c>
    </row>
    <row r="105" spans="1:57" s="182" customFormat="1" ht="12.75" x14ac:dyDescent="0.2">
      <c r="A105" s="361"/>
      <c r="B105" s="375">
        <v>0</v>
      </c>
      <c r="C105" s="236">
        <v>6700</v>
      </c>
      <c r="D105" s="237" t="s">
        <v>564</v>
      </c>
      <c r="E105" s="235">
        <v>40215.116000000009</v>
      </c>
      <c r="F105" s="374">
        <v>-0.35433794794089662</v>
      </c>
      <c r="G105" s="361">
        <v>100</v>
      </c>
      <c r="H105" s="373">
        <v>4</v>
      </c>
      <c r="I105" s="238">
        <v>31</v>
      </c>
      <c r="J105" s="364">
        <v>0.69107861941509918</v>
      </c>
      <c r="K105" s="182">
        <v>182.5</v>
      </c>
      <c r="L105" s="365">
        <v>76.351581989501469</v>
      </c>
      <c r="M105" s="364">
        <v>0.47136378157029973</v>
      </c>
      <c r="N105" s="366">
        <v>151</v>
      </c>
      <c r="O105" s="365">
        <v>3.1445916034524615</v>
      </c>
      <c r="P105" s="364">
        <v>0.66456546061072741</v>
      </c>
      <c r="Q105" s="372">
        <v>182</v>
      </c>
      <c r="R105" s="371">
        <v>12.531841542689914</v>
      </c>
      <c r="S105" s="364">
        <v>-0.30589258931717933</v>
      </c>
      <c r="T105" s="366">
        <v>87</v>
      </c>
      <c r="U105" s="365">
        <v>12.460051131673957</v>
      </c>
      <c r="V105" s="364">
        <v>-0.94911936837076916</v>
      </c>
      <c r="W105" s="369">
        <v>50</v>
      </c>
      <c r="X105" s="365">
        <v>7.1722205656360698</v>
      </c>
      <c r="Y105" s="364">
        <v>-0.95293068014835303</v>
      </c>
      <c r="Z105" s="363">
        <v>31</v>
      </c>
      <c r="AA105" s="370">
        <v>62.8867977958569</v>
      </c>
      <c r="AB105" s="364">
        <v>-5.7960849179443732E-2</v>
      </c>
      <c r="AC105" s="366">
        <v>113</v>
      </c>
      <c r="AD105" s="365">
        <v>21.319292303298802</v>
      </c>
      <c r="AE105" s="364">
        <v>0.42617302803863755</v>
      </c>
      <c r="AF105" s="369">
        <v>115</v>
      </c>
      <c r="AG105" s="365">
        <v>5.003340974867486</v>
      </c>
      <c r="AH105" s="364">
        <v>-0.78348845574558412</v>
      </c>
      <c r="AI105" s="366">
        <v>70</v>
      </c>
      <c r="AJ105" s="365">
        <v>52.019415744470599</v>
      </c>
      <c r="AK105" s="364">
        <v>-1.0994571709324397</v>
      </c>
      <c r="AL105" s="366">
        <v>35</v>
      </c>
      <c r="AM105" s="367">
        <v>7.8181572322208321</v>
      </c>
      <c r="AN105" s="364">
        <v>-1.2266639116585971</v>
      </c>
      <c r="AO105" s="363">
        <v>37</v>
      </c>
      <c r="AP105" s="368">
        <v>3599.880539868509</v>
      </c>
      <c r="AQ105" s="364">
        <v>-0.47198257701407781</v>
      </c>
      <c r="AR105" s="366">
        <v>96</v>
      </c>
      <c r="AS105" s="367">
        <v>0.28293249647741286</v>
      </c>
      <c r="AT105" s="364">
        <v>-0.83341563927532836</v>
      </c>
      <c r="AU105" s="366">
        <v>53</v>
      </c>
      <c r="AV105" s="367">
        <v>1.5853690255282298</v>
      </c>
      <c r="AW105" s="364">
        <v>0.58346033261759656</v>
      </c>
      <c r="AX105" s="366">
        <v>166</v>
      </c>
      <c r="AY105" s="367">
        <v>0.69214900162370041</v>
      </c>
      <c r="AZ105" s="364">
        <v>0.22642956638067357</v>
      </c>
      <c r="BA105" s="366">
        <v>142</v>
      </c>
      <c r="BB105" s="365">
        <v>59.667177040661201</v>
      </c>
      <c r="BC105" s="364">
        <v>-0.14700482772171175</v>
      </c>
      <c r="BD105" s="363">
        <v>102</v>
      </c>
      <c r="BE105" s="362" t="s">
        <v>563</v>
      </c>
    </row>
    <row r="106" spans="1:57" s="182" customFormat="1" ht="12.75" x14ac:dyDescent="0.2">
      <c r="A106" s="361"/>
      <c r="B106" s="375">
        <v>99</v>
      </c>
      <c r="C106" s="236">
        <v>498</v>
      </c>
      <c r="D106" s="237" t="s">
        <v>624</v>
      </c>
      <c r="E106" s="235">
        <v>11719.626000000006</v>
      </c>
      <c r="F106" s="374">
        <v>-0.71379502309381104</v>
      </c>
      <c r="G106" s="361">
        <v>77</v>
      </c>
      <c r="H106" s="373">
        <v>3</v>
      </c>
      <c r="I106" s="238">
        <v>20</v>
      </c>
      <c r="J106" s="364">
        <v>-1.0696474219623415</v>
      </c>
      <c r="K106" s="182">
        <v>41</v>
      </c>
      <c r="L106" s="365">
        <v>106.66188437215983</v>
      </c>
      <c r="M106" s="364">
        <v>-0.62884075445735188</v>
      </c>
      <c r="N106" s="366">
        <v>49</v>
      </c>
      <c r="O106" s="365">
        <v>4.2736452804979166</v>
      </c>
      <c r="P106" s="364">
        <v>-0.95313540130060859</v>
      </c>
      <c r="Q106" s="372">
        <v>50</v>
      </c>
      <c r="R106" s="371">
        <v>11.577601114426045</v>
      </c>
      <c r="S106" s="364">
        <v>-0.79967820941747281</v>
      </c>
      <c r="T106" s="366">
        <v>55</v>
      </c>
      <c r="U106" s="365">
        <v>22.998316853484674</v>
      </c>
      <c r="V106" s="364">
        <v>-0.31538662545965163</v>
      </c>
      <c r="W106" s="369">
        <v>115</v>
      </c>
      <c r="X106" s="365">
        <v>15.276907197838934</v>
      </c>
      <c r="Y106" s="364">
        <v>-0.20236455456523614</v>
      </c>
      <c r="Z106" s="363">
        <v>131</v>
      </c>
      <c r="AA106" s="370">
        <v>56.484658667420561</v>
      </c>
      <c r="AB106" s="364">
        <v>-0.64139747377488454</v>
      </c>
      <c r="AC106" s="366">
        <v>78</v>
      </c>
      <c r="AD106" s="365">
        <v>83.750613622803854</v>
      </c>
      <c r="AE106" s="364">
        <v>-1.8117573265617941</v>
      </c>
      <c r="AF106" s="369">
        <v>17</v>
      </c>
      <c r="AG106" s="365">
        <v>4.5243308469462358</v>
      </c>
      <c r="AH106" s="364">
        <v>-0.8341473238915158</v>
      </c>
      <c r="AI106" s="366">
        <v>62</v>
      </c>
      <c r="AJ106" s="365">
        <v>48.866982734974997</v>
      </c>
      <c r="AK106" s="364">
        <v>-0.74360196853298732</v>
      </c>
      <c r="AL106" s="366">
        <v>57</v>
      </c>
      <c r="AM106" s="367">
        <v>5.5413201752342598</v>
      </c>
      <c r="AN106" s="364">
        <v>-0.53602146006090623</v>
      </c>
      <c r="AO106" s="363">
        <v>78</v>
      </c>
      <c r="AP106" s="368">
        <v>2864.7925138050609</v>
      </c>
      <c r="AQ106" s="364">
        <v>-0.7561953543285681</v>
      </c>
      <c r="AR106" s="366">
        <v>61</v>
      </c>
      <c r="AS106" s="367">
        <v>0.35704175768769292</v>
      </c>
      <c r="AT106" s="364">
        <v>-0.39675536325211225</v>
      </c>
      <c r="AU106" s="366">
        <v>112</v>
      </c>
      <c r="AV106" s="367">
        <v>1.2577805162950038</v>
      </c>
      <c r="AW106" s="364">
        <v>-0.56859022015691885</v>
      </c>
      <c r="AX106" s="366">
        <v>76</v>
      </c>
      <c r="AY106" s="367">
        <v>0.61572316928311555</v>
      </c>
      <c r="AZ106" s="364">
        <v>-0.21363511485477071</v>
      </c>
      <c r="BA106" s="366">
        <v>111</v>
      </c>
      <c r="BB106" s="365">
        <v>62.050168070475088</v>
      </c>
      <c r="BC106" s="364">
        <v>-3.6947338476128667E-2</v>
      </c>
      <c r="BD106" s="363">
        <v>112</v>
      </c>
      <c r="BE106" s="362" t="s">
        <v>623</v>
      </c>
    </row>
    <row r="107" spans="1:57" s="182" customFormat="1" ht="12.75" x14ac:dyDescent="0.2">
      <c r="A107" s="361"/>
      <c r="B107" s="375">
        <v>0</v>
      </c>
      <c r="C107" s="236">
        <v>2730</v>
      </c>
      <c r="D107" s="237" t="s">
        <v>692</v>
      </c>
      <c r="E107" s="235">
        <v>35716.291000000012</v>
      </c>
      <c r="F107" s="374">
        <v>-0.85323483715132564</v>
      </c>
      <c r="G107" s="361">
        <v>68</v>
      </c>
      <c r="H107" s="373">
        <v>3</v>
      </c>
      <c r="I107" s="238">
        <v>22</v>
      </c>
      <c r="J107" s="364">
        <v>-0.74951541443917047</v>
      </c>
      <c r="K107" s="182">
        <v>64.5</v>
      </c>
      <c r="L107" s="365">
        <v>104.39220482088358</v>
      </c>
      <c r="M107" s="364">
        <v>-0.54645583773438211</v>
      </c>
      <c r="N107" s="366">
        <v>56</v>
      </c>
      <c r="O107" s="365">
        <v>3.6321080576902118</v>
      </c>
      <c r="P107" s="364">
        <v>-3.394498601404921E-2</v>
      </c>
      <c r="Q107" s="372">
        <v>121</v>
      </c>
      <c r="R107" s="371">
        <v>11.601904422107189</v>
      </c>
      <c r="S107" s="364">
        <v>-0.7871021085749883</v>
      </c>
      <c r="T107" s="366">
        <v>57</v>
      </c>
      <c r="U107" s="365">
        <v>11.634794268433737</v>
      </c>
      <c r="V107" s="364">
        <v>-0.99874729666119266</v>
      </c>
      <c r="W107" s="369">
        <v>42</v>
      </c>
      <c r="X107" s="365">
        <v>11.77487966829257</v>
      </c>
      <c r="Y107" s="364">
        <v>-0.52668347691480988</v>
      </c>
      <c r="Z107" s="363">
        <v>97</v>
      </c>
      <c r="AA107" s="370">
        <v>54.484413302679272</v>
      </c>
      <c r="AB107" s="364">
        <v>-0.82368286004270319</v>
      </c>
      <c r="AC107" s="366">
        <v>64</v>
      </c>
      <c r="AD107" s="365">
        <v>73.412492613385368</v>
      </c>
      <c r="AE107" s="364">
        <v>-1.4411741909253255</v>
      </c>
      <c r="AF107" s="369">
        <v>40</v>
      </c>
      <c r="AG107" s="365">
        <v>5.0074617378572999</v>
      </c>
      <c r="AH107" s="364">
        <v>-0.78305265454474626</v>
      </c>
      <c r="AI107" s="366">
        <v>71</v>
      </c>
      <c r="AJ107" s="365">
        <v>48.216319443189683</v>
      </c>
      <c r="AK107" s="364">
        <v>-0.67015332848426379</v>
      </c>
      <c r="AL107" s="366">
        <v>63</v>
      </c>
      <c r="AM107" s="367">
        <v>6.3373797688007398</v>
      </c>
      <c r="AN107" s="364">
        <v>-0.77749352659792659</v>
      </c>
      <c r="AO107" s="363">
        <v>59</v>
      </c>
      <c r="AP107" s="368">
        <v>2711.2688804806585</v>
      </c>
      <c r="AQ107" s="364">
        <v>-0.81555338583427206</v>
      </c>
      <c r="AR107" s="366">
        <v>55</v>
      </c>
      <c r="AS107" s="367">
        <v>0.30562099948180954</v>
      </c>
      <c r="AT107" s="364">
        <v>-0.69973237455700255</v>
      </c>
      <c r="AU107" s="366">
        <v>69</v>
      </c>
      <c r="AV107" s="367">
        <v>1.2902152972028145</v>
      </c>
      <c r="AW107" s="364">
        <v>-0.45452484173010532</v>
      </c>
      <c r="AX107" s="366">
        <v>80</v>
      </c>
      <c r="AY107" s="367">
        <v>0.53677112171459196</v>
      </c>
      <c r="AZ107" s="364">
        <v>-0.6682459000051949</v>
      </c>
      <c r="BA107" s="366">
        <v>76</v>
      </c>
      <c r="BB107" s="365">
        <v>35.613985596972327</v>
      </c>
      <c r="BC107" s="364">
        <v>-1.2578918707344122</v>
      </c>
      <c r="BD107" s="363">
        <v>29</v>
      </c>
      <c r="BE107" s="362" t="s">
        <v>691</v>
      </c>
    </row>
    <row r="108" spans="1:57" s="182" customFormat="1" ht="12.75" x14ac:dyDescent="0.2">
      <c r="A108" s="361"/>
      <c r="B108" s="375">
        <v>0</v>
      </c>
      <c r="C108" s="236">
        <v>2720</v>
      </c>
      <c r="D108" s="237" t="s">
        <v>679</v>
      </c>
      <c r="E108" s="235">
        <v>22160.772999999997</v>
      </c>
      <c r="F108" s="374">
        <v>-0.83467080804077565</v>
      </c>
      <c r="G108" s="361">
        <v>71</v>
      </c>
      <c r="H108" s="373">
        <v>3</v>
      </c>
      <c r="I108" s="238">
        <v>24</v>
      </c>
      <c r="J108" s="364">
        <v>-0.42938340691599941</v>
      </c>
      <c r="K108" s="182">
        <v>86.5</v>
      </c>
      <c r="L108" s="365">
        <v>101.02624126425853</v>
      </c>
      <c r="M108" s="364">
        <v>-0.42427796150107178</v>
      </c>
      <c r="N108" s="366">
        <v>62</v>
      </c>
      <c r="O108" s="365">
        <v>4.0707942639806971</v>
      </c>
      <c r="P108" s="364">
        <v>-0.66249176678518307</v>
      </c>
      <c r="Q108" s="372">
        <v>68</v>
      </c>
      <c r="R108" s="371">
        <v>11.46709805492571</v>
      </c>
      <c r="S108" s="364">
        <v>-0.8568596284206762</v>
      </c>
      <c r="T108" s="366">
        <v>51</v>
      </c>
      <c r="U108" s="365">
        <v>12.781500448651864</v>
      </c>
      <c r="V108" s="364">
        <v>-0.9297885825723341</v>
      </c>
      <c r="W108" s="369">
        <v>56</v>
      </c>
      <c r="X108" s="365">
        <v>7.2156169339556566</v>
      </c>
      <c r="Y108" s="364">
        <v>-0.94891179015147264</v>
      </c>
      <c r="Z108" s="363">
        <v>32</v>
      </c>
      <c r="AA108" s="370">
        <v>55.69000947809505</v>
      </c>
      <c r="AB108" s="364">
        <v>-0.71381505662594891</v>
      </c>
      <c r="AC108" s="366">
        <v>70</v>
      </c>
      <c r="AD108" s="365">
        <v>54.898334516039533</v>
      </c>
      <c r="AE108" s="364">
        <v>-0.77751057592865203</v>
      </c>
      <c r="AF108" s="369">
        <v>70</v>
      </c>
      <c r="AG108" s="365">
        <v>4.4503318343919647</v>
      </c>
      <c r="AH108" s="364">
        <v>-0.84197326743927359</v>
      </c>
      <c r="AI108" s="366">
        <v>59</v>
      </c>
      <c r="AJ108" s="365">
        <v>46.552163221838534</v>
      </c>
      <c r="AK108" s="364">
        <v>-0.4822988531664919</v>
      </c>
      <c r="AL108" s="366">
        <v>74</v>
      </c>
      <c r="AM108" s="367">
        <v>3.2097436312352463</v>
      </c>
      <c r="AN108" s="364">
        <v>0.17122534773937934</v>
      </c>
      <c r="AO108" s="363">
        <v>119</v>
      </c>
      <c r="AP108" s="368">
        <v>2969.7426172818655</v>
      </c>
      <c r="AQ108" s="364">
        <v>-0.71561768290556604</v>
      </c>
      <c r="AR108" s="366">
        <v>69</v>
      </c>
      <c r="AS108" s="367">
        <v>0.41202841881410063</v>
      </c>
      <c r="AT108" s="364">
        <v>-7.2767642514698805E-2</v>
      </c>
      <c r="AU108" s="366">
        <v>141</v>
      </c>
      <c r="AV108" s="367">
        <v>1.1561451730975569</v>
      </c>
      <c r="AW108" s="364">
        <v>-0.92601744978140144</v>
      </c>
      <c r="AX108" s="366">
        <v>53</v>
      </c>
      <c r="AY108" s="367">
        <v>0.49948386183102633</v>
      </c>
      <c r="AZ108" s="364">
        <v>-0.88294825433062907</v>
      </c>
      <c r="BA108" s="366">
        <v>57</v>
      </c>
      <c r="BB108" s="365">
        <v>45.465658923058967</v>
      </c>
      <c r="BC108" s="364">
        <v>-0.80289627168616129</v>
      </c>
      <c r="BD108" s="363">
        <v>55</v>
      </c>
      <c r="BE108" s="362" t="s">
        <v>677</v>
      </c>
    </row>
    <row r="109" spans="1:57" s="182" customFormat="1" ht="12.75" x14ac:dyDescent="0.2">
      <c r="A109" s="361"/>
      <c r="B109" s="375">
        <v>0</v>
      </c>
      <c r="C109" s="236">
        <v>2100</v>
      </c>
      <c r="D109" s="237" t="s">
        <v>545</v>
      </c>
      <c r="E109" s="235">
        <v>18481.925999999996</v>
      </c>
      <c r="F109" s="374">
        <v>-0.24211022015788541</v>
      </c>
      <c r="G109" s="361">
        <v>107</v>
      </c>
      <c r="H109" s="373">
        <v>4</v>
      </c>
      <c r="I109" s="238">
        <v>33</v>
      </c>
      <c r="J109" s="364">
        <v>1.0112106269382704</v>
      </c>
      <c r="K109" s="182">
        <v>214.5</v>
      </c>
      <c r="L109" s="365">
        <v>68.963566822195034</v>
      </c>
      <c r="M109" s="364">
        <v>0.73953424376806864</v>
      </c>
      <c r="N109" s="366">
        <v>206</v>
      </c>
      <c r="O109" s="365">
        <v>2.9479967275542118</v>
      </c>
      <c r="P109" s="364">
        <v>0.94624533700082647</v>
      </c>
      <c r="Q109" s="372">
        <v>208</v>
      </c>
      <c r="R109" s="371">
        <v>12.125423435014863</v>
      </c>
      <c r="S109" s="364">
        <v>-0.51619956371715692</v>
      </c>
      <c r="T109" s="366">
        <v>74</v>
      </c>
      <c r="U109" s="365">
        <v>12.695585991485544</v>
      </c>
      <c r="V109" s="364">
        <v>-0.93495516368093579</v>
      </c>
      <c r="W109" s="369">
        <v>55</v>
      </c>
      <c r="X109" s="365">
        <v>7.1216457501548218</v>
      </c>
      <c r="Y109" s="364">
        <v>-0.95761435825097252</v>
      </c>
      <c r="Z109" s="363">
        <v>30</v>
      </c>
      <c r="AA109" s="370">
        <v>61.549281338736428</v>
      </c>
      <c r="AB109" s="364">
        <v>-0.17985074745065099</v>
      </c>
      <c r="AC109" s="366">
        <v>109</v>
      </c>
      <c r="AD109" s="365">
        <v>21.75579838256175</v>
      </c>
      <c r="AE109" s="364">
        <v>0.41052591078877443</v>
      </c>
      <c r="AF109" s="369">
        <v>113</v>
      </c>
      <c r="AG109" s="365">
        <v>8.3305560430951573</v>
      </c>
      <c r="AH109" s="364">
        <v>-0.43161082391769762</v>
      </c>
      <c r="AI109" s="366">
        <v>111</v>
      </c>
      <c r="AJ109" s="365">
        <v>45.667292390344663</v>
      </c>
      <c r="AK109" s="364">
        <v>-0.38241222975843242</v>
      </c>
      <c r="AL109" s="366">
        <v>90</v>
      </c>
      <c r="AM109" s="367">
        <v>7.22485849147973</v>
      </c>
      <c r="AN109" s="364">
        <v>-1.0466961376899244</v>
      </c>
      <c r="AO109" s="363">
        <v>47</v>
      </c>
      <c r="AP109" s="368">
        <v>3919.4777085020878</v>
      </c>
      <c r="AQ109" s="364">
        <v>-0.34841424819007277</v>
      </c>
      <c r="AR109" s="366">
        <v>108</v>
      </c>
      <c r="AS109" s="367">
        <v>0.28153323711718659</v>
      </c>
      <c r="AT109" s="364">
        <v>-0.84166023608396201</v>
      </c>
      <c r="AU109" s="366">
        <v>52</v>
      </c>
      <c r="AV109" s="367">
        <v>1.54548721024574</v>
      </c>
      <c r="AW109" s="364">
        <v>0.44320551278466891</v>
      </c>
      <c r="AX109" s="366">
        <v>150</v>
      </c>
      <c r="AY109" s="367">
        <v>0.64657878487515308</v>
      </c>
      <c r="AZ109" s="364">
        <v>-3.5966567140142187E-2</v>
      </c>
      <c r="BA109" s="366">
        <v>123</v>
      </c>
      <c r="BB109" s="365">
        <v>60.966082908233865</v>
      </c>
      <c r="BC109" s="364">
        <v>-8.7015378847215552E-2</v>
      </c>
      <c r="BD109" s="363">
        <v>108</v>
      </c>
      <c r="BE109" s="362" t="s">
        <v>543</v>
      </c>
    </row>
    <row r="110" spans="1:57" s="182" customFormat="1" ht="12.75" x14ac:dyDescent="0.2">
      <c r="A110" s="361"/>
      <c r="B110" s="375">
        <v>0</v>
      </c>
      <c r="C110" s="236">
        <v>8900</v>
      </c>
      <c r="D110" s="237" t="s">
        <v>717</v>
      </c>
      <c r="E110" s="235">
        <v>27919.073000000004</v>
      </c>
      <c r="F110" s="374">
        <v>-0.94114389331115622</v>
      </c>
      <c r="G110" s="361">
        <v>60</v>
      </c>
      <c r="H110" s="373">
        <v>3</v>
      </c>
      <c r="I110" s="238">
        <v>22</v>
      </c>
      <c r="J110" s="364">
        <v>-0.74951541443917047</v>
      </c>
      <c r="K110" s="182">
        <v>64.5</v>
      </c>
      <c r="L110" s="365">
        <v>101.26683367850923</v>
      </c>
      <c r="M110" s="364">
        <v>-0.43301099432109103</v>
      </c>
      <c r="N110" s="366">
        <v>61</v>
      </c>
      <c r="O110" s="365">
        <v>3.7176169763318954</v>
      </c>
      <c r="P110" s="364">
        <v>-0.15646161582543128</v>
      </c>
      <c r="Q110" s="372">
        <v>108</v>
      </c>
      <c r="R110" s="371">
        <v>10.812002705917978</v>
      </c>
      <c r="S110" s="364">
        <v>-1.1958482664551493</v>
      </c>
      <c r="T110" s="366">
        <v>29</v>
      </c>
      <c r="U110" s="365">
        <v>11.647893401278848</v>
      </c>
      <c r="V110" s="364">
        <v>-0.99795956273923347</v>
      </c>
      <c r="W110" s="369">
        <v>43</v>
      </c>
      <c r="X110" s="365">
        <v>7.6187049637086952</v>
      </c>
      <c r="Y110" s="364">
        <v>-0.91158225052947761</v>
      </c>
      <c r="Z110" s="363">
        <v>38</v>
      </c>
      <c r="AA110" s="370">
        <v>49.203239124334146</v>
      </c>
      <c r="AB110" s="364">
        <v>-1.3049642528241252</v>
      </c>
      <c r="AC110" s="366">
        <v>25</v>
      </c>
      <c r="AD110" s="365">
        <v>68.969789745146912</v>
      </c>
      <c r="AE110" s="364">
        <v>-1.2819198391806512</v>
      </c>
      <c r="AF110" s="369">
        <v>47</v>
      </c>
      <c r="AG110" s="365">
        <v>3.4607738692664016</v>
      </c>
      <c r="AH110" s="364">
        <v>-0.94662635002773554</v>
      </c>
      <c r="AI110" s="366">
        <v>37</v>
      </c>
      <c r="AJ110" s="365">
        <v>51.443385960645422</v>
      </c>
      <c r="AK110" s="364">
        <v>-1.0344333640208316</v>
      </c>
      <c r="AL110" s="366">
        <v>37</v>
      </c>
      <c r="AM110" s="367">
        <v>8.2103155788875917</v>
      </c>
      <c r="AN110" s="364">
        <v>-1.345618933549751</v>
      </c>
      <c r="AO110" s="363">
        <v>30</v>
      </c>
      <c r="AP110" s="368">
        <v>2315.389921720488</v>
      </c>
      <c r="AQ110" s="364">
        <v>-0.96861513403350763</v>
      </c>
      <c r="AR110" s="366">
        <v>25</v>
      </c>
      <c r="AS110" s="367">
        <v>0.33605896074292579</v>
      </c>
      <c r="AT110" s="364">
        <v>-0.52038841202375685</v>
      </c>
      <c r="AU110" s="366">
        <v>94</v>
      </c>
      <c r="AV110" s="367">
        <v>1.3981853703213338</v>
      </c>
      <c r="AW110" s="364">
        <v>-7.4819879823953703E-2</v>
      </c>
      <c r="AX110" s="366">
        <v>97</v>
      </c>
      <c r="AY110" s="367">
        <v>0.54281820980622575</v>
      </c>
      <c r="AZ110" s="364">
        <v>-0.6334263918369557</v>
      </c>
      <c r="BA110" s="366">
        <v>80</v>
      </c>
      <c r="BB110" s="365">
        <v>40.138786764950638</v>
      </c>
      <c r="BC110" s="364">
        <v>-1.0489157354268162</v>
      </c>
      <c r="BD110" s="363">
        <v>42</v>
      </c>
      <c r="BE110" s="362" t="s">
        <v>716</v>
      </c>
    </row>
    <row r="111" spans="1:57" s="182" customFormat="1" ht="12.75" x14ac:dyDescent="0.2">
      <c r="A111" s="361"/>
      <c r="B111" s="375">
        <v>99</v>
      </c>
      <c r="C111" s="236">
        <v>1295</v>
      </c>
      <c r="D111" s="237" t="s">
        <v>751</v>
      </c>
      <c r="E111" s="235">
        <v>5558.447000000001</v>
      </c>
      <c r="F111" s="374">
        <v>-0.95729738429795397</v>
      </c>
      <c r="G111" s="361">
        <v>57</v>
      </c>
      <c r="H111" s="373">
        <v>3</v>
      </c>
      <c r="I111" s="238">
        <v>21</v>
      </c>
      <c r="J111" s="364">
        <v>-0.909581418200756</v>
      </c>
      <c r="K111" s="182">
        <v>51.5</v>
      </c>
      <c r="L111" s="365">
        <v>93.663314937146367</v>
      </c>
      <c r="M111" s="364">
        <v>-0.1570181750015171</v>
      </c>
      <c r="N111" s="366">
        <v>84</v>
      </c>
      <c r="O111" s="365">
        <v>4.3469889863758926</v>
      </c>
      <c r="P111" s="364">
        <v>-1.0582217923436419</v>
      </c>
      <c r="Q111" s="372">
        <v>40</v>
      </c>
      <c r="R111" s="371">
        <v>11.635255161415573</v>
      </c>
      <c r="S111" s="364">
        <v>-0.76984428234752966</v>
      </c>
      <c r="T111" s="366">
        <v>59</v>
      </c>
      <c r="U111" s="365">
        <v>18.057883018021908</v>
      </c>
      <c r="V111" s="364">
        <v>-0.61248624017507447</v>
      </c>
      <c r="W111" s="369">
        <v>89</v>
      </c>
      <c r="X111" s="365">
        <v>4.4150049040174046</v>
      </c>
      <c r="Y111" s="364">
        <v>-1.2082733936242134</v>
      </c>
      <c r="Z111" s="363">
        <v>8</v>
      </c>
      <c r="AA111" s="370">
        <v>51.279808090017369</v>
      </c>
      <c r="AB111" s="364">
        <v>-1.1157233813321972</v>
      </c>
      <c r="AC111" s="366">
        <v>36</v>
      </c>
      <c r="AD111" s="365">
        <v>66.654542165932753</v>
      </c>
      <c r="AE111" s="364">
        <v>-1.1989268362066816</v>
      </c>
      <c r="AF111" s="369">
        <v>52</v>
      </c>
      <c r="AG111" s="365">
        <v>7.6755434558030826</v>
      </c>
      <c r="AH111" s="364">
        <v>-0.50088325545803858</v>
      </c>
      <c r="AI111" s="366">
        <v>104</v>
      </c>
      <c r="AJ111" s="365">
        <v>42.334733462881573</v>
      </c>
      <c r="AK111" s="364">
        <v>-6.2239243865672466E-3</v>
      </c>
      <c r="AL111" s="366">
        <v>124</v>
      </c>
      <c r="AM111" s="367">
        <v>2.2566914823510955</v>
      </c>
      <c r="AN111" s="364">
        <v>0.46031861885688263</v>
      </c>
      <c r="AO111" s="363">
        <v>143</v>
      </c>
      <c r="AP111" s="368">
        <v>3021.638368067202</v>
      </c>
      <c r="AQ111" s="364">
        <v>-0.69555282680866093</v>
      </c>
      <c r="AR111" s="366">
        <v>72</v>
      </c>
      <c r="AS111" s="367">
        <v>0.31550786261032487</v>
      </c>
      <c r="AT111" s="364">
        <v>-0.64147784182793521</v>
      </c>
      <c r="AU111" s="366">
        <v>79</v>
      </c>
      <c r="AV111" s="367">
        <v>0.98645382385507996</v>
      </c>
      <c r="AW111" s="364">
        <v>-1.5227813996324875</v>
      </c>
      <c r="AX111" s="366">
        <v>25</v>
      </c>
      <c r="AY111" s="367">
        <v>0.48162688627750871</v>
      </c>
      <c r="AZ111" s="364">
        <v>-0.98576982675091196</v>
      </c>
      <c r="BA111" s="366">
        <v>50</v>
      </c>
      <c r="BB111" s="365">
        <v>39.933322332482753</v>
      </c>
      <c r="BC111" s="364">
        <v>-1.0584050282037387</v>
      </c>
      <c r="BD111" s="363">
        <v>41</v>
      </c>
      <c r="BE111" s="362" t="s">
        <v>750</v>
      </c>
    </row>
    <row r="112" spans="1:57" s="182" customFormat="1" ht="12.75" x14ac:dyDescent="0.2">
      <c r="A112" s="361"/>
      <c r="B112" s="375">
        <v>99</v>
      </c>
      <c r="C112" s="236">
        <v>46</v>
      </c>
      <c r="D112" s="237" t="s">
        <v>622</v>
      </c>
      <c r="E112" s="235">
        <v>3211.5349999999994</v>
      </c>
      <c r="F112" s="374">
        <v>-0.45580053970213452</v>
      </c>
      <c r="G112" s="361">
        <v>93</v>
      </c>
      <c r="H112" s="373">
        <v>4</v>
      </c>
      <c r="I112" s="238">
        <v>22</v>
      </c>
      <c r="J112" s="364">
        <v>-0.74951541443917047</v>
      </c>
      <c r="K112" s="182">
        <v>64.5</v>
      </c>
      <c r="L112" s="365">
        <v>108.99913186422715</v>
      </c>
      <c r="M112" s="364">
        <v>-0.7136782549259364</v>
      </c>
      <c r="N112" s="366">
        <v>40</v>
      </c>
      <c r="O112" s="365">
        <v>3.8392803773846556</v>
      </c>
      <c r="P112" s="364">
        <v>-0.33078015598655691</v>
      </c>
      <c r="Q112" s="372">
        <v>93</v>
      </c>
      <c r="R112" s="371">
        <v>13.059875411408598</v>
      </c>
      <c r="S112" s="364">
        <v>-3.2653766504368492E-2</v>
      </c>
      <c r="T112" s="366">
        <v>107</v>
      </c>
      <c r="U112" s="365">
        <v>19.185755585054658</v>
      </c>
      <c r="V112" s="364">
        <v>-0.54466011067441755</v>
      </c>
      <c r="W112" s="369">
        <v>94</v>
      </c>
      <c r="X112" s="365">
        <v>9.8004953141617897</v>
      </c>
      <c r="Y112" s="364">
        <v>-0.70952904298564512</v>
      </c>
      <c r="Z112" s="363">
        <v>74</v>
      </c>
      <c r="AA112" s="370">
        <v>53.460193795472435</v>
      </c>
      <c r="AB112" s="364">
        <v>-0.91702153328011415</v>
      </c>
      <c r="AC112" s="366">
        <v>59</v>
      </c>
      <c r="AD112" s="365">
        <v>30.253219770885472</v>
      </c>
      <c r="AE112" s="364">
        <v>0.10592500119983478</v>
      </c>
      <c r="AF112" s="369">
        <v>94</v>
      </c>
      <c r="AG112" s="365">
        <v>5.1013019438288758</v>
      </c>
      <c r="AH112" s="364">
        <v>-0.77312835786707212</v>
      </c>
      <c r="AI112" s="366">
        <v>73</v>
      </c>
      <c r="AJ112" s="365">
        <v>52.50669145653481</v>
      </c>
      <c r="AK112" s="364">
        <v>-1.1544621771034325</v>
      </c>
      <c r="AL112" s="366">
        <v>34</v>
      </c>
      <c r="AM112" s="367">
        <v>5.3153709986034716</v>
      </c>
      <c r="AN112" s="364">
        <v>-0.46748335681547598</v>
      </c>
      <c r="AO112" s="363">
        <v>84</v>
      </c>
      <c r="AP112" s="368">
        <v>2994.4837608822318</v>
      </c>
      <c r="AQ112" s="364">
        <v>-0.70605182291699675</v>
      </c>
      <c r="AR112" s="366">
        <v>70</v>
      </c>
      <c r="AS112" s="367">
        <v>0.36089591397746645</v>
      </c>
      <c r="AT112" s="364">
        <v>-0.37404623187170555</v>
      </c>
      <c r="AU112" s="366">
        <v>115</v>
      </c>
      <c r="AV112" s="367">
        <v>1.6734584543932249</v>
      </c>
      <c r="AW112" s="364">
        <v>0.89324981654988578</v>
      </c>
      <c r="AX112" s="366">
        <v>214</v>
      </c>
      <c r="AY112" s="367">
        <v>0.71474731732722252</v>
      </c>
      <c r="AZ112" s="364">
        <v>0.35655206936121864</v>
      </c>
      <c r="BA112" s="366">
        <v>156</v>
      </c>
      <c r="BB112" s="365">
        <v>47.047916661685584</v>
      </c>
      <c r="BC112" s="364">
        <v>-0.72982032978207456</v>
      </c>
      <c r="BD112" s="363">
        <v>63</v>
      </c>
      <c r="BE112" s="362" t="s">
        <v>621</v>
      </c>
    </row>
    <row r="113" spans="1:57" s="182" customFormat="1" ht="12.75" x14ac:dyDescent="0.2">
      <c r="A113" s="361"/>
      <c r="B113" s="375">
        <v>0</v>
      </c>
      <c r="C113" s="236">
        <v>2660</v>
      </c>
      <c r="D113" s="237" t="s">
        <v>126</v>
      </c>
      <c r="E113" s="235">
        <v>32640.108</v>
      </c>
      <c r="F113" s="374">
        <v>0.23959183075670343</v>
      </c>
      <c r="G113" s="361">
        <v>146</v>
      </c>
      <c r="H113" s="373">
        <v>5</v>
      </c>
      <c r="I113" s="238">
        <v>30</v>
      </c>
      <c r="J113" s="364">
        <v>0.53101261565351365</v>
      </c>
      <c r="K113" s="182">
        <v>165</v>
      </c>
      <c r="L113" s="365">
        <v>65.113704235289092</v>
      </c>
      <c r="M113" s="364">
        <v>0.87927670584328799</v>
      </c>
      <c r="N113" s="366">
        <v>228</v>
      </c>
      <c r="O113" s="365">
        <v>3.4379381539723539</v>
      </c>
      <c r="P113" s="364">
        <v>0.2442604058000851</v>
      </c>
      <c r="Q113" s="372">
        <v>141</v>
      </c>
      <c r="R113" s="371">
        <v>13.091766254716001</v>
      </c>
      <c r="S113" s="364">
        <v>-1.6151384744335872E-2</v>
      </c>
      <c r="T113" s="366">
        <v>109</v>
      </c>
      <c r="U113" s="365">
        <v>22.421217735296974</v>
      </c>
      <c r="V113" s="364">
        <v>-0.35009125492669435</v>
      </c>
      <c r="W113" s="369">
        <v>113</v>
      </c>
      <c r="X113" s="365">
        <v>15.563333745677664</v>
      </c>
      <c r="Y113" s="364">
        <v>-0.1758389066245421</v>
      </c>
      <c r="Z113" s="363">
        <v>136</v>
      </c>
      <c r="AA113" s="370">
        <v>70.32523686810147</v>
      </c>
      <c r="AB113" s="364">
        <v>0.6199153571174324</v>
      </c>
      <c r="AC113" s="366">
        <v>164</v>
      </c>
      <c r="AD113" s="365">
        <v>14.747690540837784</v>
      </c>
      <c r="AE113" s="364">
        <v>0.66174047642391542</v>
      </c>
      <c r="AF113" s="369">
        <v>147</v>
      </c>
      <c r="AG113" s="365">
        <v>14.12167052490679</v>
      </c>
      <c r="AH113" s="364">
        <v>0.18084241632009804</v>
      </c>
      <c r="AI113" s="366">
        <v>167</v>
      </c>
      <c r="AJ113" s="365">
        <v>37.989532121854204</v>
      </c>
      <c r="AK113" s="364">
        <v>0.48427420769747415</v>
      </c>
      <c r="AL113" s="366">
        <v>163</v>
      </c>
      <c r="AM113" s="367">
        <v>4.5806098435703717</v>
      </c>
      <c r="AN113" s="364">
        <v>-0.24460520051805593</v>
      </c>
      <c r="AO113" s="363">
        <v>91</v>
      </c>
      <c r="AP113" s="368">
        <v>6009.3403945385135</v>
      </c>
      <c r="AQ113" s="364">
        <v>0.45960554963624356</v>
      </c>
      <c r="AR113" s="366">
        <v>185</v>
      </c>
      <c r="AS113" s="367">
        <v>0.46626950873228107</v>
      </c>
      <c r="AT113" s="364">
        <v>0.24682708705989997</v>
      </c>
      <c r="AU113" s="366">
        <v>165</v>
      </c>
      <c r="AV113" s="367">
        <v>1.4435049585125665</v>
      </c>
      <c r="AW113" s="364">
        <v>8.4558288688214481E-2</v>
      </c>
      <c r="AX113" s="366">
        <v>107</v>
      </c>
      <c r="AY113" s="367">
        <v>0.6802218623970947</v>
      </c>
      <c r="AZ113" s="364">
        <v>0.15775235919741926</v>
      </c>
      <c r="BA113" s="366">
        <v>136</v>
      </c>
      <c r="BB113" s="365">
        <v>72.041165802655811</v>
      </c>
      <c r="BC113" s="364">
        <v>0.42448290263896399</v>
      </c>
      <c r="BD113" s="363">
        <v>147</v>
      </c>
      <c r="BE113" s="362" t="s">
        <v>125</v>
      </c>
    </row>
    <row r="114" spans="1:57" s="182" customFormat="1" ht="12.75" x14ac:dyDescent="0.2">
      <c r="A114" s="361"/>
      <c r="B114" s="375">
        <v>0</v>
      </c>
      <c r="C114" s="236">
        <v>9400</v>
      </c>
      <c r="D114" s="237" t="s">
        <v>113</v>
      </c>
      <c r="E114" s="235">
        <v>26090.38</v>
      </c>
      <c r="F114" s="374">
        <v>0.75783550983600156</v>
      </c>
      <c r="G114" s="361">
        <v>191</v>
      </c>
      <c r="H114" s="373">
        <v>7</v>
      </c>
      <c r="I114" s="238">
        <v>33</v>
      </c>
      <c r="J114" s="364">
        <v>1.0112106269382704</v>
      </c>
      <c r="K114" s="182">
        <v>214.5</v>
      </c>
      <c r="L114" s="365">
        <v>68.001969889385634</v>
      </c>
      <c r="M114" s="364">
        <v>0.77443832667528745</v>
      </c>
      <c r="N114" s="366">
        <v>213</v>
      </c>
      <c r="O114" s="365">
        <v>3.2821060523720371</v>
      </c>
      <c r="P114" s="364">
        <v>0.46753564080216586</v>
      </c>
      <c r="Q114" s="372">
        <v>167</v>
      </c>
      <c r="R114" s="371">
        <v>13.733818667369382</v>
      </c>
      <c r="S114" s="364">
        <v>0.31608799573941754</v>
      </c>
      <c r="T114" s="366">
        <v>145</v>
      </c>
      <c r="U114" s="365">
        <v>33.007731442875347</v>
      </c>
      <c r="V114" s="364">
        <v>0.28654294531788083</v>
      </c>
      <c r="W114" s="369">
        <v>166</v>
      </c>
      <c r="X114" s="365">
        <v>20.998500103878602</v>
      </c>
      <c r="Y114" s="364">
        <v>0.32750587899189781</v>
      </c>
      <c r="Z114" s="363">
        <v>176</v>
      </c>
      <c r="AA114" s="370">
        <v>72.704891426881503</v>
      </c>
      <c r="AB114" s="364">
        <v>0.83677687724763805</v>
      </c>
      <c r="AC114" s="366">
        <v>197</v>
      </c>
      <c r="AD114" s="365">
        <v>13.379368843377128</v>
      </c>
      <c r="AE114" s="364">
        <v>0.71078971319938122</v>
      </c>
      <c r="AF114" s="369">
        <v>165</v>
      </c>
      <c r="AG114" s="365">
        <v>22.099762917924604</v>
      </c>
      <c r="AH114" s="364">
        <v>1.0245847654597264</v>
      </c>
      <c r="AI114" s="366">
        <v>208</v>
      </c>
      <c r="AJ114" s="365">
        <v>33.287854497284734</v>
      </c>
      <c r="AK114" s="364">
        <v>1.015012351115103</v>
      </c>
      <c r="AL114" s="366">
        <v>209</v>
      </c>
      <c r="AM114" s="367">
        <v>1.7054140261659667</v>
      </c>
      <c r="AN114" s="364">
        <v>0.62753990185644226</v>
      </c>
      <c r="AO114" s="363">
        <v>157</v>
      </c>
      <c r="AP114" s="368">
        <v>7392.1228875439101</v>
      </c>
      <c r="AQ114" s="364">
        <v>0.99424145557466648</v>
      </c>
      <c r="AR114" s="366">
        <v>215</v>
      </c>
      <c r="AS114" s="367">
        <v>0.50852699028507364</v>
      </c>
      <c r="AT114" s="364">
        <v>0.49581302022865192</v>
      </c>
      <c r="AU114" s="366">
        <v>176</v>
      </c>
      <c r="AV114" s="367">
        <v>1.5907018753360596</v>
      </c>
      <c r="AW114" s="364">
        <v>0.60221469180850384</v>
      </c>
      <c r="AX114" s="366">
        <v>173</v>
      </c>
      <c r="AY114" s="367">
        <v>0.70020158434434643</v>
      </c>
      <c r="AZ114" s="364">
        <v>0.27279683696911999</v>
      </c>
      <c r="BA114" s="366">
        <v>146</v>
      </c>
      <c r="BB114" s="365">
        <v>78.354102509912821</v>
      </c>
      <c r="BC114" s="364">
        <v>0.71604336387210932</v>
      </c>
      <c r="BD114" s="363">
        <v>182</v>
      </c>
      <c r="BE114" s="362" t="s">
        <v>112</v>
      </c>
    </row>
    <row r="115" spans="1:57" s="182" customFormat="1" ht="12.75" x14ac:dyDescent="0.2">
      <c r="A115" s="361"/>
      <c r="B115" s="375">
        <v>35</v>
      </c>
      <c r="C115" s="236"/>
      <c r="D115" s="237" t="s">
        <v>957</v>
      </c>
      <c r="E115" s="235">
        <v>5479.5210000000015</v>
      </c>
      <c r="F115" s="374">
        <v>0.82859701675543218</v>
      </c>
      <c r="G115" s="361">
        <v>196</v>
      </c>
      <c r="H115" s="373">
        <v>7</v>
      </c>
      <c r="I115" s="238">
        <v>32</v>
      </c>
      <c r="J115" s="364">
        <v>0.85114462317668471</v>
      </c>
      <c r="K115" s="182">
        <v>199</v>
      </c>
      <c r="L115" s="365">
        <v>66.367230077452547</v>
      </c>
      <c r="M115" s="364">
        <v>0.83377617601798448</v>
      </c>
      <c r="N115" s="366">
        <v>221</v>
      </c>
      <c r="O115" s="365">
        <v>2.5874465761264553</v>
      </c>
      <c r="P115" s="364">
        <v>1.4628392798621122</v>
      </c>
      <c r="Q115" s="372">
        <v>237</v>
      </c>
      <c r="R115" s="371">
        <v>14.82972759631658</v>
      </c>
      <c r="S115" s="364">
        <v>0.88318204669907985</v>
      </c>
      <c r="T115" s="366">
        <v>209</v>
      </c>
      <c r="U115" s="365">
        <v>44.043076907115491</v>
      </c>
      <c r="V115" s="364">
        <v>0.95016824521428822</v>
      </c>
      <c r="W115" s="369">
        <v>201</v>
      </c>
      <c r="X115" s="365">
        <v>21.716784333678252</v>
      </c>
      <c r="Y115" s="364">
        <v>0.39402539244058044</v>
      </c>
      <c r="Z115" s="363">
        <v>177</v>
      </c>
      <c r="AA115" s="370">
        <v>70.942271888259398</v>
      </c>
      <c r="AB115" s="364">
        <v>0.67614669201909172</v>
      </c>
      <c r="AC115" s="366">
        <v>171</v>
      </c>
      <c r="AD115" s="365">
        <v>9.2163492480759963</v>
      </c>
      <c r="AE115" s="364">
        <v>0.86001846124143322</v>
      </c>
      <c r="AF115" s="369">
        <v>222</v>
      </c>
      <c r="AG115" s="365">
        <v>16.651367040381157</v>
      </c>
      <c r="AH115" s="364">
        <v>0.44837655548908634</v>
      </c>
      <c r="AI115" s="366">
        <v>182</v>
      </c>
      <c r="AJ115" s="365">
        <v>35.799435978807686</v>
      </c>
      <c r="AK115" s="364">
        <v>0.73149821020935535</v>
      </c>
      <c r="AL115" s="366">
        <v>187</v>
      </c>
      <c r="AM115" s="367">
        <v>0.71059130898485456</v>
      </c>
      <c r="AN115" s="364">
        <v>0.92930361313773291</v>
      </c>
      <c r="AO115" s="363">
        <v>196</v>
      </c>
      <c r="AP115" s="368">
        <v>4944.5325126281759</v>
      </c>
      <c r="AQ115" s="364">
        <v>4.7910630532805976E-2</v>
      </c>
      <c r="AR115" s="366">
        <v>153</v>
      </c>
      <c r="AS115" s="367">
        <v>0.53199379556661208</v>
      </c>
      <c r="AT115" s="364">
        <v>0.63408213132590607</v>
      </c>
      <c r="AU115" s="366">
        <v>180</v>
      </c>
      <c r="AV115" s="367">
        <v>1.5905893213346998</v>
      </c>
      <c r="AW115" s="364">
        <v>0.60181886626570003</v>
      </c>
      <c r="AX115" s="366">
        <v>171</v>
      </c>
      <c r="AY115" s="367">
        <v>0.85575540200861344</v>
      </c>
      <c r="AZ115" s="364">
        <v>1.1684853638578312</v>
      </c>
      <c r="BA115" s="366">
        <v>224</v>
      </c>
      <c r="BB115" s="365">
        <v>74.927245313738766</v>
      </c>
      <c r="BC115" s="364">
        <v>0.55777533252180633</v>
      </c>
      <c r="BD115" s="363">
        <v>163</v>
      </c>
      <c r="BE115" s="362" t="s">
        <v>956</v>
      </c>
    </row>
    <row r="116" spans="1:57" s="182" customFormat="1" ht="12.75" x14ac:dyDescent="0.2">
      <c r="A116" s="361"/>
      <c r="B116" s="375">
        <v>99</v>
      </c>
      <c r="C116" s="236">
        <v>29</v>
      </c>
      <c r="D116" s="237" t="s">
        <v>270</v>
      </c>
      <c r="E116" s="235">
        <v>1408.1940000000009</v>
      </c>
      <c r="F116" s="374">
        <v>1.2568119646377696</v>
      </c>
      <c r="G116" s="361">
        <v>225</v>
      </c>
      <c r="H116" s="373">
        <v>8</v>
      </c>
      <c r="I116" s="214" t="s">
        <v>895</v>
      </c>
      <c r="J116" s="379" t="s">
        <v>895</v>
      </c>
      <c r="K116" s="378" t="s">
        <v>895</v>
      </c>
      <c r="L116" s="365" t="s">
        <v>895</v>
      </c>
      <c r="M116" s="364" t="s">
        <v>895</v>
      </c>
      <c r="N116" s="366" t="s">
        <v>895</v>
      </c>
      <c r="O116" s="365" t="s">
        <v>895</v>
      </c>
      <c r="P116" s="364" t="s">
        <v>895</v>
      </c>
      <c r="Q116" s="372" t="s">
        <v>895</v>
      </c>
      <c r="R116" s="371" t="s">
        <v>895</v>
      </c>
      <c r="S116" s="364" t="s">
        <v>895</v>
      </c>
      <c r="T116" s="366" t="s">
        <v>895</v>
      </c>
      <c r="U116" s="365" t="s">
        <v>895</v>
      </c>
      <c r="V116" s="364" t="s">
        <v>895</v>
      </c>
      <c r="W116" s="369" t="s">
        <v>895</v>
      </c>
      <c r="X116" s="365" t="s">
        <v>895</v>
      </c>
      <c r="Y116" s="364" t="s">
        <v>895</v>
      </c>
      <c r="Z116" s="363" t="s">
        <v>895</v>
      </c>
      <c r="AA116" s="370" t="s">
        <v>895</v>
      </c>
      <c r="AB116" s="364" t="s">
        <v>895</v>
      </c>
      <c r="AC116" s="366" t="s">
        <v>895</v>
      </c>
      <c r="AD116" s="365" t="s">
        <v>895</v>
      </c>
      <c r="AE116" s="364" t="s">
        <v>895</v>
      </c>
      <c r="AF116" s="369" t="s">
        <v>895</v>
      </c>
      <c r="AG116" s="365" t="s">
        <v>895</v>
      </c>
      <c r="AH116" s="364" t="s">
        <v>895</v>
      </c>
      <c r="AI116" s="366" t="s">
        <v>895</v>
      </c>
      <c r="AJ116" s="365" t="s">
        <v>895</v>
      </c>
      <c r="AK116" s="364" t="s">
        <v>895</v>
      </c>
      <c r="AL116" s="366" t="s">
        <v>895</v>
      </c>
      <c r="AM116" s="367" t="s">
        <v>895</v>
      </c>
      <c r="AN116" s="364" t="s">
        <v>895</v>
      </c>
      <c r="AO116" s="363" t="s">
        <v>895</v>
      </c>
      <c r="AP116" s="368" t="s">
        <v>895</v>
      </c>
      <c r="AQ116" s="364" t="s">
        <v>895</v>
      </c>
      <c r="AR116" s="366" t="s">
        <v>895</v>
      </c>
      <c r="AS116" s="367" t="s">
        <v>895</v>
      </c>
      <c r="AT116" s="364" t="s">
        <v>895</v>
      </c>
      <c r="AU116" s="366" t="s">
        <v>895</v>
      </c>
      <c r="AV116" s="367" t="s">
        <v>895</v>
      </c>
      <c r="AW116" s="364" t="s">
        <v>895</v>
      </c>
      <c r="AX116" s="366" t="s">
        <v>895</v>
      </c>
      <c r="AY116" s="367" t="s">
        <v>895</v>
      </c>
      <c r="AZ116" s="364" t="s">
        <v>895</v>
      </c>
      <c r="BA116" s="366" t="s">
        <v>895</v>
      </c>
      <c r="BB116" s="365" t="s">
        <v>895</v>
      </c>
      <c r="BC116" s="364" t="s">
        <v>895</v>
      </c>
      <c r="BD116" s="363" t="s">
        <v>895</v>
      </c>
      <c r="BE116" s="362" t="s">
        <v>269</v>
      </c>
    </row>
    <row r="117" spans="1:57" s="182" customFormat="1" ht="12.75" x14ac:dyDescent="0.2">
      <c r="A117" s="361"/>
      <c r="B117" s="375">
        <v>99</v>
      </c>
      <c r="C117" s="236">
        <v>499</v>
      </c>
      <c r="D117" s="237" t="s">
        <v>657</v>
      </c>
      <c r="E117" s="235">
        <v>16175.732999999997</v>
      </c>
      <c r="F117" s="374">
        <v>-0.84955700903810805</v>
      </c>
      <c r="G117" s="361">
        <v>69</v>
      </c>
      <c r="H117" s="373">
        <v>3</v>
      </c>
      <c r="I117" s="238">
        <v>22</v>
      </c>
      <c r="J117" s="364">
        <v>-0.74951541443917047</v>
      </c>
      <c r="K117" s="182">
        <v>64.5</v>
      </c>
      <c r="L117" s="365">
        <v>96.827048396087392</v>
      </c>
      <c r="M117" s="364">
        <v>-0.2718554952751952</v>
      </c>
      <c r="N117" s="366">
        <v>74</v>
      </c>
      <c r="O117" s="365">
        <v>4.2170362630435427</v>
      </c>
      <c r="P117" s="364">
        <v>-0.87202636442334103</v>
      </c>
      <c r="Q117" s="372">
        <v>57</v>
      </c>
      <c r="R117" s="371">
        <v>11.6870812756723</v>
      </c>
      <c r="S117" s="364">
        <v>-0.74302610402720171</v>
      </c>
      <c r="T117" s="366">
        <v>61</v>
      </c>
      <c r="U117" s="365">
        <v>15.545985102411738</v>
      </c>
      <c r="V117" s="364">
        <v>-0.76354259024202187</v>
      </c>
      <c r="W117" s="369">
        <v>71</v>
      </c>
      <c r="X117" s="365">
        <v>13.496720631447666</v>
      </c>
      <c r="Y117" s="364">
        <v>-0.36722567685001473</v>
      </c>
      <c r="Z117" s="363">
        <v>112</v>
      </c>
      <c r="AA117" s="370">
        <v>52.020605531836829</v>
      </c>
      <c r="AB117" s="364">
        <v>-1.0482133897038763</v>
      </c>
      <c r="AC117" s="366">
        <v>46</v>
      </c>
      <c r="AD117" s="365">
        <v>65.469441618421357</v>
      </c>
      <c r="AE117" s="364">
        <v>-1.1564453952812797</v>
      </c>
      <c r="AF117" s="369">
        <v>56</v>
      </c>
      <c r="AG117" s="365">
        <v>5.2721326595850773</v>
      </c>
      <c r="AH117" s="364">
        <v>-0.75506174465719178</v>
      </c>
      <c r="AI117" s="366">
        <v>75</v>
      </c>
      <c r="AJ117" s="365">
        <v>47.066233012100518</v>
      </c>
      <c r="AK117" s="364">
        <v>-0.54032844767654065</v>
      </c>
      <c r="AL117" s="366">
        <v>71</v>
      </c>
      <c r="AM117" s="367">
        <v>5.0361674491041644</v>
      </c>
      <c r="AN117" s="364">
        <v>-0.38279138321584039</v>
      </c>
      <c r="AO117" s="363">
        <v>87</v>
      </c>
      <c r="AP117" s="368">
        <v>2875.9821635346702</v>
      </c>
      <c r="AQ117" s="364">
        <v>-0.75186901338153966</v>
      </c>
      <c r="AR117" s="366">
        <v>62</v>
      </c>
      <c r="AS117" s="367">
        <v>0.34020889581212488</v>
      </c>
      <c r="AT117" s="364">
        <v>-0.49593651811466566</v>
      </c>
      <c r="AU117" s="366">
        <v>96</v>
      </c>
      <c r="AV117" s="367">
        <v>1.1141200898577315</v>
      </c>
      <c r="AW117" s="364">
        <v>-1.0738096311682246</v>
      </c>
      <c r="AX117" s="366">
        <v>44</v>
      </c>
      <c r="AY117" s="367">
        <v>0.49823547411723756</v>
      </c>
      <c r="AZ117" s="364">
        <v>-0.8901365481902036</v>
      </c>
      <c r="BA117" s="366">
        <v>56</v>
      </c>
      <c r="BB117" s="365">
        <v>54.547779527953175</v>
      </c>
      <c r="BC117" s="364">
        <v>-0.3834421578037861</v>
      </c>
      <c r="BD117" s="363">
        <v>83</v>
      </c>
      <c r="BE117" s="362" t="s">
        <v>656</v>
      </c>
    </row>
    <row r="118" spans="1:57" s="182" customFormat="1" ht="12.75" x14ac:dyDescent="0.2">
      <c r="A118" s="361"/>
      <c r="B118" s="375">
        <v>99</v>
      </c>
      <c r="C118" s="236">
        <v>240</v>
      </c>
      <c r="D118" s="237" t="s">
        <v>243</v>
      </c>
      <c r="E118" s="235">
        <v>18900.29099999999</v>
      </c>
      <c r="F118" s="374">
        <v>0.65193959601562534</v>
      </c>
      <c r="G118" s="361">
        <v>183</v>
      </c>
      <c r="H118" s="373">
        <v>6</v>
      </c>
      <c r="I118" s="238">
        <v>31</v>
      </c>
      <c r="J118" s="364">
        <v>0.69107861941509918</v>
      </c>
      <c r="K118" s="182">
        <v>182.5</v>
      </c>
      <c r="L118" s="365">
        <v>77.4121152398791</v>
      </c>
      <c r="M118" s="364">
        <v>0.43286850435587015</v>
      </c>
      <c r="N118" s="366">
        <v>142</v>
      </c>
      <c r="O118" s="365">
        <v>3.4152389591451522</v>
      </c>
      <c r="P118" s="364">
        <v>0.27678366645917885</v>
      </c>
      <c r="Q118" s="372">
        <v>145</v>
      </c>
      <c r="R118" s="371">
        <v>13.916901814470821</v>
      </c>
      <c r="S118" s="364">
        <v>0.41082703911224594</v>
      </c>
      <c r="T118" s="366">
        <v>152</v>
      </c>
      <c r="U118" s="365">
        <v>40.352748295242826</v>
      </c>
      <c r="V118" s="364">
        <v>0.72824538473781109</v>
      </c>
      <c r="W118" s="369">
        <v>188</v>
      </c>
      <c r="X118" s="365">
        <v>22.638017212221413</v>
      </c>
      <c r="Y118" s="364">
        <v>0.47933975729961842</v>
      </c>
      <c r="Z118" s="363">
        <v>179</v>
      </c>
      <c r="AA118" s="370">
        <v>73.771121292911644</v>
      </c>
      <c r="AB118" s="364">
        <v>0.93394401804225113</v>
      </c>
      <c r="AC118" s="366">
        <v>201</v>
      </c>
      <c r="AD118" s="365">
        <v>10.932916433550565</v>
      </c>
      <c r="AE118" s="364">
        <v>0.7984859207010111</v>
      </c>
      <c r="AF118" s="369">
        <v>201</v>
      </c>
      <c r="AG118" s="365">
        <v>20.862963877440482</v>
      </c>
      <c r="AH118" s="364">
        <v>0.89378410830702337</v>
      </c>
      <c r="AI118" s="366">
        <v>201</v>
      </c>
      <c r="AJ118" s="365">
        <v>30.119649557584232</v>
      </c>
      <c r="AK118" s="364">
        <v>1.3726479318440516</v>
      </c>
      <c r="AL118" s="366">
        <v>233</v>
      </c>
      <c r="AM118" s="367">
        <v>4.4384448895522342</v>
      </c>
      <c r="AN118" s="364">
        <v>-0.20148171389301434</v>
      </c>
      <c r="AO118" s="363">
        <v>92</v>
      </c>
      <c r="AP118" s="368">
        <v>6070.8169950301844</v>
      </c>
      <c r="AQ118" s="364">
        <v>0.48337472386583857</v>
      </c>
      <c r="AR118" s="366">
        <v>186</v>
      </c>
      <c r="AS118" s="367">
        <v>0.49165025178717553</v>
      </c>
      <c r="AT118" s="364">
        <v>0.39637333926956575</v>
      </c>
      <c r="AU118" s="366">
        <v>172</v>
      </c>
      <c r="AV118" s="367">
        <v>1.4184071093326986</v>
      </c>
      <c r="AW118" s="364">
        <v>-3.704853046506681E-3</v>
      </c>
      <c r="AX118" s="366">
        <v>100</v>
      </c>
      <c r="AY118" s="367">
        <v>0.68581100953175844</v>
      </c>
      <c r="AZ118" s="364">
        <v>0.18993501494178683</v>
      </c>
      <c r="BA118" s="366">
        <v>137</v>
      </c>
      <c r="BB118" s="365">
        <v>80.709274580081171</v>
      </c>
      <c r="BC118" s="364">
        <v>0.82481604557385069</v>
      </c>
      <c r="BD118" s="363">
        <v>196</v>
      </c>
      <c r="BE118" s="362" t="s">
        <v>242</v>
      </c>
    </row>
    <row r="119" spans="1:57" s="182" customFormat="1" ht="12.75" x14ac:dyDescent="0.2">
      <c r="A119" s="361"/>
      <c r="B119" s="375">
        <v>99</v>
      </c>
      <c r="C119" s="236">
        <v>831</v>
      </c>
      <c r="D119" s="237" t="s">
        <v>642</v>
      </c>
      <c r="E119" s="235">
        <v>7844.6190000000006</v>
      </c>
      <c r="F119" s="374">
        <v>-0.46384134067445926</v>
      </c>
      <c r="G119" s="361">
        <v>92</v>
      </c>
      <c r="H119" s="373">
        <v>4</v>
      </c>
      <c r="I119" s="238">
        <v>27</v>
      </c>
      <c r="J119" s="364">
        <v>5.0814604368757128E-2</v>
      </c>
      <c r="K119" s="182">
        <v>119</v>
      </c>
      <c r="L119" s="365">
        <v>83.367791945870991</v>
      </c>
      <c r="M119" s="364">
        <v>0.21668911939548111</v>
      </c>
      <c r="N119" s="366">
        <v>122</v>
      </c>
      <c r="O119" s="365">
        <v>3.5786319974891323</v>
      </c>
      <c r="P119" s="364">
        <v>4.2675169818830724E-2</v>
      </c>
      <c r="Q119" s="372">
        <v>125</v>
      </c>
      <c r="R119" s="371">
        <v>12.567011843272494</v>
      </c>
      <c r="S119" s="364">
        <v>-0.2876932045836279</v>
      </c>
      <c r="T119" s="366">
        <v>89</v>
      </c>
      <c r="U119" s="365">
        <v>12.466449522728054</v>
      </c>
      <c r="V119" s="364">
        <v>-0.94873459254332559</v>
      </c>
      <c r="W119" s="369">
        <v>51</v>
      </c>
      <c r="X119" s="365">
        <v>6.6303484295392865</v>
      </c>
      <c r="Y119" s="364">
        <v>-1.0031128633971909</v>
      </c>
      <c r="Z119" s="363">
        <v>22</v>
      </c>
      <c r="AA119" s="370">
        <v>63.113277824401926</v>
      </c>
      <c r="AB119" s="364">
        <v>-3.7321381535624754E-2</v>
      </c>
      <c r="AC119" s="366">
        <v>115</v>
      </c>
      <c r="AD119" s="365">
        <v>13.817955731018117</v>
      </c>
      <c r="AE119" s="364">
        <v>0.69506800671877789</v>
      </c>
      <c r="AF119" s="369">
        <v>156</v>
      </c>
      <c r="AG119" s="365">
        <v>5.7501418639799082</v>
      </c>
      <c r="AH119" s="364">
        <v>-0.70450873158611849</v>
      </c>
      <c r="AI119" s="366">
        <v>82</v>
      </c>
      <c r="AJ119" s="365">
        <v>40.667723066277503</v>
      </c>
      <c r="AK119" s="364">
        <v>0.18195273798775816</v>
      </c>
      <c r="AL119" s="366">
        <v>146</v>
      </c>
      <c r="AM119" s="367">
        <v>7.773277452990385</v>
      </c>
      <c r="AN119" s="364">
        <v>-1.213050341614238</v>
      </c>
      <c r="AO119" s="363">
        <v>40</v>
      </c>
      <c r="AP119" s="368">
        <v>4003.8839144842514</v>
      </c>
      <c r="AQ119" s="364">
        <v>-0.31577962298302437</v>
      </c>
      <c r="AR119" s="366">
        <v>118</v>
      </c>
      <c r="AS119" s="367">
        <v>0.19140266551898094</v>
      </c>
      <c r="AT119" s="364">
        <v>-1.3727199124249725</v>
      </c>
      <c r="AU119" s="366">
        <v>14</v>
      </c>
      <c r="AV119" s="367">
        <v>1.4953557399167638</v>
      </c>
      <c r="AW119" s="364">
        <v>0.26690510396056594</v>
      </c>
      <c r="AX119" s="366">
        <v>127</v>
      </c>
      <c r="AY119" s="367">
        <v>0.56281940702835653</v>
      </c>
      <c r="AZ119" s="364">
        <v>-0.51825825810097337</v>
      </c>
      <c r="BA119" s="366">
        <v>84</v>
      </c>
      <c r="BB119" s="365">
        <v>55.260000583922427</v>
      </c>
      <c r="BC119" s="364">
        <v>-0.35054851270519938</v>
      </c>
      <c r="BD119" s="363">
        <v>85</v>
      </c>
      <c r="BE119" s="362" t="s">
        <v>641</v>
      </c>
    </row>
    <row r="120" spans="1:57" s="182" customFormat="1" ht="12.75" x14ac:dyDescent="0.2">
      <c r="A120" s="361"/>
      <c r="B120" s="375">
        <v>0</v>
      </c>
      <c r="C120" s="236">
        <v>3000</v>
      </c>
      <c r="D120" s="237" t="s">
        <v>39</v>
      </c>
      <c r="E120" s="235">
        <v>730633.17699999968</v>
      </c>
      <c r="F120" s="374">
        <v>-0.36502765564680578</v>
      </c>
      <c r="G120" s="361">
        <v>99</v>
      </c>
      <c r="H120" s="373">
        <v>4</v>
      </c>
      <c r="I120" s="238">
        <v>23</v>
      </c>
      <c r="J120" s="364">
        <v>-0.58944941067758494</v>
      </c>
      <c r="K120" s="182">
        <v>77.5</v>
      </c>
      <c r="L120" s="365">
        <v>104.87846385211245</v>
      </c>
      <c r="M120" s="364">
        <v>-0.56410608698258813</v>
      </c>
      <c r="N120" s="366">
        <v>53</v>
      </c>
      <c r="O120" s="365">
        <v>3.6187251747706073</v>
      </c>
      <c r="P120" s="364">
        <v>-1.4770077261654106E-2</v>
      </c>
      <c r="Q120" s="372">
        <v>122</v>
      </c>
      <c r="R120" s="371">
        <v>13.216025915686057</v>
      </c>
      <c r="S120" s="364">
        <v>4.8148588227029915E-2</v>
      </c>
      <c r="T120" s="366">
        <v>113</v>
      </c>
      <c r="U120" s="365">
        <v>27.65981440340315</v>
      </c>
      <c r="V120" s="364">
        <v>-3.5061218379699992E-2</v>
      </c>
      <c r="W120" s="369">
        <v>137</v>
      </c>
      <c r="X120" s="365">
        <v>19.59213495868099</v>
      </c>
      <c r="Y120" s="364">
        <v>0.19726394786134113</v>
      </c>
      <c r="Z120" s="363">
        <v>164</v>
      </c>
      <c r="AA120" s="370">
        <v>53.408171054864063</v>
      </c>
      <c r="AB120" s="364">
        <v>-0.92176244433716048</v>
      </c>
      <c r="AC120" s="366">
        <v>58</v>
      </c>
      <c r="AD120" s="365">
        <v>42.570904746488161</v>
      </c>
      <c r="AE120" s="364">
        <v>-0.33561813007928187</v>
      </c>
      <c r="AF120" s="369">
        <v>80</v>
      </c>
      <c r="AG120" s="365">
        <v>10.207389199003089</v>
      </c>
      <c r="AH120" s="364">
        <v>-0.23312181954181602</v>
      </c>
      <c r="AI120" s="366">
        <v>125</v>
      </c>
      <c r="AJ120" s="365">
        <v>46.423044438322613</v>
      </c>
      <c r="AK120" s="364">
        <v>-0.46772357410323251</v>
      </c>
      <c r="AL120" s="366">
        <v>76</v>
      </c>
      <c r="AM120" s="367">
        <v>2.9738401819111533</v>
      </c>
      <c r="AN120" s="364">
        <v>0.24278292191079448</v>
      </c>
      <c r="AO120" s="363">
        <v>126</v>
      </c>
      <c r="AP120" s="368">
        <v>3915.9843826084903</v>
      </c>
      <c r="AQ120" s="364">
        <v>-0.34976489983869352</v>
      </c>
      <c r="AR120" s="366">
        <v>107</v>
      </c>
      <c r="AS120" s="367">
        <v>0.30665897616823978</v>
      </c>
      <c r="AT120" s="364">
        <v>-0.69361649674361769</v>
      </c>
      <c r="AU120" s="366">
        <v>72</v>
      </c>
      <c r="AV120" s="367">
        <v>1.25241022764169</v>
      </c>
      <c r="AW120" s="364">
        <v>-0.58747624282630428</v>
      </c>
      <c r="AX120" s="366">
        <v>73</v>
      </c>
      <c r="AY120" s="367">
        <v>0.60062531311760692</v>
      </c>
      <c r="AZ120" s="364">
        <v>-0.30056950676567068</v>
      </c>
      <c r="BA120" s="366">
        <v>101</v>
      </c>
      <c r="BB120" s="365">
        <v>48.472826163186937</v>
      </c>
      <c r="BC120" s="364">
        <v>-0.66401145338455736</v>
      </c>
      <c r="BD120" s="363">
        <v>67</v>
      </c>
      <c r="BE120" s="362" t="s">
        <v>37</v>
      </c>
    </row>
    <row r="121" spans="1:57" s="182" customFormat="1" ht="12.75" x14ac:dyDescent="0.2">
      <c r="A121" s="361"/>
      <c r="B121" s="375">
        <v>99</v>
      </c>
      <c r="C121" s="236">
        <v>502</v>
      </c>
      <c r="D121" s="237" t="s">
        <v>736</v>
      </c>
      <c r="E121" s="235">
        <v>14196.193999999998</v>
      </c>
      <c r="F121" s="374">
        <v>-1.070300022855152</v>
      </c>
      <c r="G121" s="361">
        <v>48</v>
      </c>
      <c r="H121" s="373">
        <v>2</v>
      </c>
      <c r="I121" s="238">
        <v>22</v>
      </c>
      <c r="J121" s="364">
        <v>-0.74951541443917047</v>
      </c>
      <c r="K121" s="182">
        <v>64.5</v>
      </c>
      <c r="L121" s="365">
        <v>97.59399609744662</v>
      </c>
      <c r="M121" s="364">
        <v>-0.29969419280050175</v>
      </c>
      <c r="N121" s="366">
        <v>70</v>
      </c>
      <c r="O121" s="365">
        <v>3.976852435466677</v>
      </c>
      <c r="P121" s="364">
        <v>-0.52789251783332025</v>
      </c>
      <c r="Q121" s="372">
        <v>74</v>
      </c>
      <c r="R121" s="371">
        <v>10.844600610834286</v>
      </c>
      <c r="S121" s="364">
        <v>-1.1789800053583572</v>
      </c>
      <c r="T121" s="366">
        <v>30</v>
      </c>
      <c r="U121" s="365">
        <v>10.19924646814718</v>
      </c>
      <c r="V121" s="364">
        <v>-1.0850758889619858</v>
      </c>
      <c r="W121" s="369">
        <v>29</v>
      </c>
      <c r="X121" s="365">
        <v>9.9047324424362859</v>
      </c>
      <c r="Y121" s="364">
        <v>-0.69987575704612026</v>
      </c>
      <c r="Z121" s="363">
        <v>75</v>
      </c>
      <c r="AA121" s="370">
        <v>45.68077006236858</v>
      </c>
      <c r="AB121" s="364">
        <v>-1.6259721875981086</v>
      </c>
      <c r="AC121" s="366">
        <v>11</v>
      </c>
      <c r="AD121" s="365">
        <v>71.672806719977956</v>
      </c>
      <c r="AE121" s="364">
        <v>-1.3788129308071571</v>
      </c>
      <c r="AF121" s="369">
        <v>42</v>
      </c>
      <c r="AG121" s="365">
        <v>6.5589576973407837</v>
      </c>
      <c r="AH121" s="364">
        <v>-0.6189704678454685</v>
      </c>
      <c r="AI121" s="366">
        <v>96</v>
      </c>
      <c r="AJ121" s="365">
        <v>44.814305205717105</v>
      </c>
      <c r="AK121" s="364">
        <v>-0.28612471902768227</v>
      </c>
      <c r="AL121" s="366">
        <v>99</v>
      </c>
      <c r="AM121" s="367">
        <v>3.6923910732693588</v>
      </c>
      <c r="AN121" s="364">
        <v>2.4821892296252417E-2</v>
      </c>
      <c r="AO121" s="363">
        <v>108</v>
      </c>
      <c r="AP121" s="368">
        <v>2702.7685938123068</v>
      </c>
      <c r="AQ121" s="364">
        <v>-0.81883991750983087</v>
      </c>
      <c r="AR121" s="366">
        <v>54</v>
      </c>
      <c r="AS121" s="367">
        <v>0.32600929880499979</v>
      </c>
      <c r="AT121" s="364">
        <v>-0.57960217402987513</v>
      </c>
      <c r="AU121" s="366">
        <v>89</v>
      </c>
      <c r="AV121" s="367">
        <v>0.98201665093774793</v>
      </c>
      <c r="AW121" s="364">
        <v>-1.5383858771037322</v>
      </c>
      <c r="AX121" s="366">
        <v>22</v>
      </c>
      <c r="AY121" s="367">
        <v>0.39612866466643087</v>
      </c>
      <c r="AZ121" s="364">
        <v>-1.4780738879197197</v>
      </c>
      <c r="BA121" s="366">
        <v>16</v>
      </c>
      <c r="BB121" s="365">
        <v>37.503424651778076</v>
      </c>
      <c r="BC121" s="364">
        <v>-1.1706288823921065</v>
      </c>
      <c r="BD121" s="363">
        <v>34</v>
      </c>
      <c r="BE121" s="362" t="s">
        <v>735</v>
      </c>
    </row>
    <row r="122" spans="1:57" s="182" customFormat="1" ht="12.75" x14ac:dyDescent="0.2">
      <c r="A122" s="361"/>
      <c r="B122" s="375">
        <v>99</v>
      </c>
      <c r="C122" s="236">
        <v>504</v>
      </c>
      <c r="D122" s="237" t="s">
        <v>770</v>
      </c>
      <c r="E122" s="235">
        <v>11929.252</v>
      </c>
      <c r="F122" s="374">
        <v>-1.0325738922745571</v>
      </c>
      <c r="G122" s="361">
        <v>52</v>
      </c>
      <c r="H122" s="373">
        <v>2</v>
      </c>
      <c r="I122" s="238">
        <v>21</v>
      </c>
      <c r="J122" s="364">
        <v>-0.909581418200756</v>
      </c>
      <c r="K122" s="182">
        <v>51.5</v>
      </c>
      <c r="L122" s="365">
        <v>104.85275606912195</v>
      </c>
      <c r="M122" s="364">
        <v>-0.56317294487465785</v>
      </c>
      <c r="N122" s="366">
        <v>54</v>
      </c>
      <c r="O122" s="365">
        <v>3.7992482558350669</v>
      </c>
      <c r="P122" s="364">
        <v>-0.27342238916684725</v>
      </c>
      <c r="Q122" s="372">
        <v>101</v>
      </c>
      <c r="R122" s="371">
        <v>11.376981136550331</v>
      </c>
      <c r="S122" s="364">
        <v>-0.90349194151861734</v>
      </c>
      <c r="T122" s="366">
        <v>48</v>
      </c>
      <c r="U122" s="365">
        <v>16.283318890119407</v>
      </c>
      <c r="V122" s="364">
        <v>-0.71920203401957583</v>
      </c>
      <c r="W122" s="369">
        <v>75</v>
      </c>
      <c r="X122" s="365">
        <v>10.673552680124128</v>
      </c>
      <c r="Y122" s="364">
        <v>-0.62867615942337884</v>
      </c>
      <c r="Z122" s="363">
        <v>87</v>
      </c>
      <c r="AA122" s="370">
        <v>48.011990140720407</v>
      </c>
      <c r="AB122" s="364">
        <v>-1.4135245749460379</v>
      </c>
      <c r="AC122" s="366">
        <v>17</v>
      </c>
      <c r="AD122" s="365">
        <v>75.939094509176783</v>
      </c>
      <c r="AE122" s="364">
        <v>-1.531743458995839</v>
      </c>
      <c r="AF122" s="369">
        <v>31</v>
      </c>
      <c r="AG122" s="365">
        <v>2.1829737279320498</v>
      </c>
      <c r="AH122" s="364">
        <v>-1.0817631772126333</v>
      </c>
      <c r="AI122" s="366">
        <v>11</v>
      </c>
      <c r="AJ122" s="365">
        <v>48.234923158042527</v>
      </c>
      <c r="AK122" s="364">
        <v>-0.67225336635799482</v>
      </c>
      <c r="AL122" s="366">
        <v>62</v>
      </c>
      <c r="AM122" s="367">
        <v>7.7516008547727919</v>
      </c>
      <c r="AN122" s="364">
        <v>-1.2064750889454718</v>
      </c>
      <c r="AO122" s="363">
        <v>41</v>
      </c>
      <c r="AP122" s="368">
        <v>2328.9404934832341</v>
      </c>
      <c r="AQ122" s="364">
        <v>-0.96337597151372945</v>
      </c>
      <c r="AR122" s="366">
        <v>26</v>
      </c>
      <c r="AS122" s="367">
        <v>0.3097426890937226</v>
      </c>
      <c r="AT122" s="364">
        <v>-0.67544690612528757</v>
      </c>
      <c r="AU122" s="366">
        <v>76</v>
      </c>
      <c r="AV122" s="367">
        <v>1.1737121720474069</v>
      </c>
      <c r="AW122" s="364">
        <v>-0.86423850979924388</v>
      </c>
      <c r="AX122" s="366">
        <v>60</v>
      </c>
      <c r="AY122" s="367">
        <v>0.49032203004936414</v>
      </c>
      <c r="AZ122" s="364">
        <v>-0.9357026497889942</v>
      </c>
      <c r="BA122" s="366">
        <v>53</v>
      </c>
      <c r="BB122" s="365">
        <v>32.435607780889754</v>
      </c>
      <c r="BC122" s="364">
        <v>-1.4046839811265472</v>
      </c>
      <c r="BD122" s="363">
        <v>23</v>
      </c>
      <c r="BE122" s="362" t="s">
        <v>769</v>
      </c>
    </row>
    <row r="123" spans="1:57" s="182" customFormat="1" ht="12.75" x14ac:dyDescent="0.2">
      <c r="A123" s="361"/>
      <c r="B123" s="375">
        <v>99</v>
      </c>
      <c r="C123" s="236">
        <v>505</v>
      </c>
      <c r="D123" s="237" t="s">
        <v>767</v>
      </c>
      <c r="E123" s="235">
        <v>2730.840999999999</v>
      </c>
      <c r="F123" s="374">
        <v>-1.0216010183261881</v>
      </c>
      <c r="G123" s="361">
        <v>54</v>
      </c>
      <c r="H123" s="373">
        <v>2</v>
      </c>
      <c r="I123" s="238">
        <v>24</v>
      </c>
      <c r="J123" s="364">
        <v>-0.42938340691599941</v>
      </c>
      <c r="K123" s="182">
        <v>86.5</v>
      </c>
      <c r="L123" s="365">
        <v>87.381190252042742</v>
      </c>
      <c r="M123" s="364">
        <v>7.1010631415032638E-2</v>
      </c>
      <c r="N123" s="366">
        <v>102</v>
      </c>
      <c r="O123" s="365">
        <v>4.3398967962990325</v>
      </c>
      <c r="P123" s="364">
        <v>-1.0480601479210325</v>
      </c>
      <c r="Q123" s="372">
        <v>42</v>
      </c>
      <c r="R123" s="371">
        <v>11.727592970922965</v>
      </c>
      <c r="S123" s="364">
        <v>-0.72206273675815957</v>
      </c>
      <c r="T123" s="366">
        <v>63</v>
      </c>
      <c r="U123" s="365">
        <v>17.589354519273908</v>
      </c>
      <c r="V123" s="364">
        <v>-0.64066182982917375</v>
      </c>
      <c r="W123" s="369">
        <v>86</v>
      </c>
      <c r="X123" s="365">
        <v>14.927426068700907</v>
      </c>
      <c r="Y123" s="364">
        <v>-0.23472961801127912</v>
      </c>
      <c r="Z123" s="363">
        <v>126</v>
      </c>
      <c r="AA123" s="370">
        <v>56.428942058848129</v>
      </c>
      <c r="AB123" s="364">
        <v>-0.6464750126079627</v>
      </c>
      <c r="AC123" s="366">
        <v>77</v>
      </c>
      <c r="AD123" s="365">
        <v>63.639416916432758</v>
      </c>
      <c r="AE123" s="364">
        <v>-1.0908458253268092</v>
      </c>
      <c r="AF123" s="369">
        <v>60</v>
      </c>
      <c r="AG123" s="365">
        <v>2.8654642451047727</v>
      </c>
      <c r="AH123" s="364">
        <v>-1.0095847511105744</v>
      </c>
      <c r="AI123" s="366">
        <v>25</v>
      </c>
      <c r="AJ123" s="365">
        <v>46.206406518800513</v>
      </c>
      <c r="AK123" s="364">
        <v>-0.44326889720233686</v>
      </c>
      <c r="AL123" s="366">
        <v>81</v>
      </c>
      <c r="AM123" s="367">
        <v>11.126682219872931</v>
      </c>
      <c r="AN123" s="364">
        <v>-2.2302525530295818</v>
      </c>
      <c r="AO123" s="363">
        <v>6</v>
      </c>
      <c r="AP123" s="368">
        <v>2789.8187451128979</v>
      </c>
      <c r="AQ123" s="364">
        <v>-0.7851830432450172</v>
      </c>
      <c r="AR123" s="366">
        <v>58</v>
      </c>
      <c r="AS123" s="367">
        <v>0.29136718454682475</v>
      </c>
      <c r="AT123" s="364">
        <v>-0.78371748872827873</v>
      </c>
      <c r="AU123" s="366">
        <v>56</v>
      </c>
      <c r="AV123" s="367">
        <v>0.97533245457244411</v>
      </c>
      <c r="AW123" s="364">
        <v>-1.561892599410708</v>
      </c>
      <c r="AX123" s="366">
        <v>20</v>
      </c>
      <c r="AY123" s="367">
        <v>0.38758596429969572</v>
      </c>
      <c r="AZ123" s="364">
        <v>-1.5272632863030315</v>
      </c>
      <c r="BA123" s="366">
        <v>11</v>
      </c>
      <c r="BB123" s="365">
        <v>49.654107090923823</v>
      </c>
      <c r="BC123" s="364">
        <v>-0.60945446539179582</v>
      </c>
      <c r="BD123" s="363">
        <v>71</v>
      </c>
      <c r="BE123" s="362" t="s">
        <v>766</v>
      </c>
    </row>
    <row r="124" spans="1:57" s="182" customFormat="1" ht="12.75" x14ac:dyDescent="0.2">
      <c r="A124" s="361"/>
      <c r="B124" s="375">
        <v>99</v>
      </c>
      <c r="C124" s="236">
        <v>1224</v>
      </c>
      <c r="D124" s="237" t="s">
        <v>72</v>
      </c>
      <c r="E124" s="235">
        <v>9488.6659999999956</v>
      </c>
      <c r="F124" s="374">
        <v>1.7102165375020937</v>
      </c>
      <c r="G124" s="361">
        <v>244</v>
      </c>
      <c r="H124" s="373">
        <v>9</v>
      </c>
      <c r="I124" s="238">
        <v>30</v>
      </c>
      <c r="J124" s="364">
        <v>0.53101261565351365</v>
      </c>
      <c r="K124" s="182">
        <v>165</v>
      </c>
      <c r="L124" s="365">
        <v>71.408757165992697</v>
      </c>
      <c r="M124" s="364">
        <v>0.65077862946458453</v>
      </c>
      <c r="N124" s="366">
        <v>185</v>
      </c>
      <c r="O124" s="365">
        <v>3.8683192297171072</v>
      </c>
      <c r="P124" s="364">
        <v>-0.37238683722960619</v>
      </c>
      <c r="Q124" s="372">
        <v>88</v>
      </c>
      <c r="R124" s="371">
        <v>15.902394711735408</v>
      </c>
      <c r="S124" s="364">
        <v>1.4382492824396029</v>
      </c>
      <c r="T124" s="366">
        <v>242</v>
      </c>
      <c r="U124" s="365">
        <v>64.288812590711345</v>
      </c>
      <c r="V124" s="364">
        <v>2.1676727137592446</v>
      </c>
      <c r="W124" s="369">
        <v>245</v>
      </c>
      <c r="X124" s="365">
        <v>40.321351342708695</v>
      </c>
      <c r="Y124" s="364">
        <v>2.1169739050500107</v>
      </c>
      <c r="Z124" s="363">
        <v>242</v>
      </c>
      <c r="AA124" s="370">
        <v>77.599846206158887</v>
      </c>
      <c r="AB124" s="364">
        <v>1.2828615118791948</v>
      </c>
      <c r="AC124" s="366">
        <v>230</v>
      </c>
      <c r="AD124" s="365">
        <v>10.461373501607326</v>
      </c>
      <c r="AE124" s="364">
        <v>0.81538897863073911</v>
      </c>
      <c r="AF124" s="369">
        <v>207</v>
      </c>
      <c r="AG124" s="365">
        <v>32.633133607503744</v>
      </c>
      <c r="AH124" s="364">
        <v>2.1385667165539557</v>
      </c>
      <c r="AI124" s="366">
        <v>244</v>
      </c>
      <c r="AJ124" s="365">
        <v>30.494165198604907</v>
      </c>
      <c r="AK124" s="364">
        <v>1.3303715888303433</v>
      </c>
      <c r="AL124" s="366">
        <v>231</v>
      </c>
      <c r="AM124" s="367">
        <v>0.4643961543171613</v>
      </c>
      <c r="AN124" s="364">
        <v>1.003983013083994</v>
      </c>
      <c r="AO124" s="363">
        <v>212</v>
      </c>
      <c r="AP124" s="368">
        <v>10123.656622106528</v>
      </c>
      <c r="AQ124" s="364">
        <v>2.050355501107024</v>
      </c>
      <c r="AR124" s="366">
        <v>246</v>
      </c>
      <c r="AS124" s="367">
        <v>0.78694022939490738</v>
      </c>
      <c r="AT124" s="364">
        <v>2.1362557915209641</v>
      </c>
      <c r="AU124" s="366">
        <v>249</v>
      </c>
      <c r="AV124" s="367">
        <v>1.6528635661456794</v>
      </c>
      <c r="AW124" s="364">
        <v>0.82082251302373477</v>
      </c>
      <c r="AX124" s="366">
        <v>203</v>
      </c>
      <c r="AY124" s="367">
        <v>0.86308482823472887</v>
      </c>
      <c r="AZ124" s="364">
        <v>1.2106886545130169</v>
      </c>
      <c r="BA124" s="366">
        <v>226</v>
      </c>
      <c r="BB124" s="365">
        <v>97.604566318387455</v>
      </c>
      <c r="BC124" s="364">
        <v>1.605118348656736</v>
      </c>
      <c r="BD124" s="363">
        <v>251</v>
      </c>
      <c r="BE124" s="362" t="s">
        <v>70</v>
      </c>
    </row>
    <row r="125" spans="1:57" s="182" customFormat="1" ht="12.75" x14ac:dyDescent="0.2">
      <c r="A125" s="361"/>
      <c r="B125" s="375">
        <v>99</v>
      </c>
      <c r="C125" s="236">
        <v>1059</v>
      </c>
      <c r="D125" s="237" t="s">
        <v>854</v>
      </c>
      <c r="E125" s="235">
        <v>16159.988999999992</v>
      </c>
      <c r="F125" s="374">
        <v>-1.5886288893335963</v>
      </c>
      <c r="G125" s="361">
        <v>8</v>
      </c>
      <c r="H125" s="373">
        <v>2</v>
      </c>
      <c r="I125" s="238">
        <v>14</v>
      </c>
      <c r="J125" s="364">
        <v>-2.0300434445318545</v>
      </c>
      <c r="K125" s="182">
        <v>10</v>
      </c>
      <c r="L125" s="365">
        <v>184.05156594078781</v>
      </c>
      <c r="M125" s="364">
        <v>-3.4379344292289478</v>
      </c>
      <c r="N125" s="366">
        <v>6</v>
      </c>
      <c r="O125" s="365">
        <v>4.0475925574340224</v>
      </c>
      <c r="P125" s="364">
        <v>-0.6292485105596789</v>
      </c>
      <c r="Q125" s="372">
        <v>71</v>
      </c>
      <c r="R125" s="371">
        <v>10.979896742244563</v>
      </c>
      <c r="S125" s="364">
        <v>-1.1089690498729114</v>
      </c>
      <c r="T125" s="366">
        <v>36</v>
      </c>
      <c r="U125" s="365">
        <v>23.37765012221568</v>
      </c>
      <c r="V125" s="364">
        <v>-0.29257491058964219</v>
      </c>
      <c r="W125" s="369">
        <v>117</v>
      </c>
      <c r="X125" s="365">
        <v>6.8180180594351452</v>
      </c>
      <c r="Y125" s="364">
        <v>-0.98573298513750951</v>
      </c>
      <c r="Z125" s="363">
        <v>26</v>
      </c>
      <c r="AA125" s="370">
        <v>40.394356694552691</v>
      </c>
      <c r="AB125" s="364">
        <v>-2.1077310356423911</v>
      </c>
      <c r="AC125" s="366">
        <v>6</v>
      </c>
      <c r="AD125" s="365">
        <v>68.580666362778672</v>
      </c>
      <c r="AE125" s="364">
        <v>-1.2679712151457696</v>
      </c>
      <c r="AF125" s="369">
        <v>48</v>
      </c>
      <c r="AG125" s="365">
        <v>4.2694745467530204</v>
      </c>
      <c r="AH125" s="364">
        <v>-0.86110026487352909</v>
      </c>
      <c r="AI125" s="366">
        <v>56</v>
      </c>
      <c r="AJ125" s="365">
        <v>45.568134796341688</v>
      </c>
      <c r="AK125" s="364">
        <v>-0.37121905116365012</v>
      </c>
      <c r="AL125" s="366">
        <v>92</v>
      </c>
      <c r="AM125" s="367">
        <v>12.566122415058576</v>
      </c>
      <c r="AN125" s="364">
        <v>-2.6668839326360918</v>
      </c>
      <c r="AO125" s="363">
        <v>3</v>
      </c>
      <c r="AP125" s="368">
        <v>1990.7048279265507</v>
      </c>
      <c r="AQ125" s="364">
        <v>-1.0941506467719857</v>
      </c>
      <c r="AR125" s="366">
        <v>9</v>
      </c>
      <c r="AS125" s="367">
        <v>9.1448290216591413E-2</v>
      </c>
      <c r="AT125" s="364">
        <v>-1.9616625681266215</v>
      </c>
      <c r="AU125" s="366">
        <v>2</v>
      </c>
      <c r="AV125" s="367">
        <v>0.72595802907272378</v>
      </c>
      <c r="AW125" s="364">
        <v>-2.4388828986652009</v>
      </c>
      <c r="AX125" s="366">
        <v>3</v>
      </c>
      <c r="AY125" s="367">
        <v>0.41539106121453639</v>
      </c>
      <c r="AZ125" s="364">
        <v>-1.3671598142725121</v>
      </c>
      <c r="BA125" s="366">
        <v>22</v>
      </c>
      <c r="BB125" s="365">
        <v>5.2364512006780721</v>
      </c>
      <c r="BC125" s="364">
        <v>-2.6608661678674554</v>
      </c>
      <c r="BD125" s="363">
        <v>3</v>
      </c>
      <c r="BE125" s="362" t="s">
        <v>853</v>
      </c>
    </row>
    <row r="126" spans="1:57" s="182" customFormat="1" ht="12.75" x14ac:dyDescent="0.2">
      <c r="A126" s="361"/>
      <c r="B126" s="375">
        <v>99</v>
      </c>
      <c r="C126" s="236">
        <v>1296</v>
      </c>
      <c r="D126" s="237" t="s">
        <v>832</v>
      </c>
      <c r="E126" s="235">
        <v>7200.8080000000018</v>
      </c>
      <c r="F126" s="374">
        <v>-1.2636988645147014</v>
      </c>
      <c r="G126" s="361">
        <v>27</v>
      </c>
      <c r="H126" s="373">
        <v>2</v>
      </c>
      <c r="I126" s="238">
        <v>19</v>
      </c>
      <c r="J126" s="364">
        <v>-1.2297134257239271</v>
      </c>
      <c r="K126" s="182">
        <v>28.5</v>
      </c>
      <c r="L126" s="365">
        <v>123.99138974172334</v>
      </c>
      <c r="M126" s="364">
        <v>-1.2578678150919456</v>
      </c>
      <c r="N126" s="366">
        <v>20</v>
      </c>
      <c r="O126" s="365">
        <v>4.5869489192258879</v>
      </c>
      <c r="P126" s="364">
        <v>-1.4020348440060171</v>
      </c>
      <c r="Q126" s="372">
        <v>19</v>
      </c>
      <c r="R126" s="371">
        <v>9.5096998345483588</v>
      </c>
      <c r="S126" s="364">
        <v>-1.8697438716409525</v>
      </c>
      <c r="T126" s="366">
        <v>9</v>
      </c>
      <c r="U126" s="365">
        <v>6.1986308908964469</v>
      </c>
      <c r="V126" s="364">
        <v>-1.3256582722526991</v>
      </c>
      <c r="W126" s="369">
        <v>11</v>
      </c>
      <c r="X126" s="365">
        <v>4.8116235599014008</v>
      </c>
      <c r="Y126" s="364">
        <v>-1.1715429756092823</v>
      </c>
      <c r="Z126" s="363">
        <v>11</v>
      </c>
      <c r="AA126" s="370">
        <v>51.576177523357963</v>
      </c>
      <c r="AB126" s="364">
        <v>-1.0887147864934075</v>
      </c>
      <c r="AC126" s="366">
        <v>40</v>
      </c>
      <c r="AD126" s="365">
        <v>78.179014108642249</v>
      </c>
      <c r="AE126" s="364">
        <v>-1.6120362344419048</v>
      </c>
      <c r="AF126" s="369">
        <v>26</v>
      </c>
      <c r="AG126" s="365">
        <v>3.2071271914393096</v>
      </c>
      <c r="AH126" s="364">
        <v>-0.97345136448715575</v>
      </c>
      <c r="AI126" s="366">
        <v>29</v>
      </c>
      <c r="AJ126" s="365">
        <v>47.264312878764898</v>
      </c>
      <c r="AK126" s="364">
        <v>-0.56268824115376592</v>
      </c>
      <c r="AL126" s="366">
        <v>70</v>
      </c>
      <c r="AM126" s="367">
        <v>2.489415076752497</v>
      </c>
      <c r="AN126" s="364">
        <v>0.38972560330102307</v>
      </c>
      <c r="AO126" s="363">
        <v>135</v>
      </c>
      <c r="AP126" s="368">
        <v>2651.75978651269</v>
      </c>
      <c r="AQ126" s="364">
        <v>-0.83856184777682241</v>
      </c>
      <c r="AR126" s="366">
        <v>52</v>
      </c>
      <c r="AS126" s="367">
        <v>0.31679731634144404</v>
      </c>
      <c r="AT126" s="364">
        <v>-0.63388023239350788</v>
      </c>
      <c r="AU126" s="366">
        <v>80</v>
      </c>
      <c r="AV126" s="367">
        <v>1.1429693982613474</v>
      </c>
      <c r="AW126" s="364">
        <v>-0.9723535032614733</v>
      </c>
      <c r="AX126" s="366">
        <v>50</v>
      </c>
      <c r="AY126" s="367">
        <v>0.40800074127130836</v>
      </c>
      <c r="AZ126" s="364">
        <v>-1.4097137347264153</v>
      </c>
      <c r="BA126" s="366">
        <v>20</v>
      </c>
      <c r="BB126" s="365">
        <v>41.631636713641534</v>
      </c>
      <c r="BC126" s="364">
        <v>-0.97996905660270439</v>
      </c>
      <c r="BD126" s="363">
        <v>47</v>
      </c>
      <c r="BE126" s="362" t="s">
        <v>831</v>
      </c>
    </row>
    <row r="127" spans="1:57" s="182" customFormat="1" ht="12.75" x14ac:dyDescent="0.2">
      <c r="A127" s="361"/>
      <c r="B127" s="375">
        <v>99</v>
      </c>
      <c r="C127" s="236">
        <v>978</v>
      </c>
      <c r="D127" s="237" t="s">
        <v>748</v>
      </c>
      <c r="E127" s="235">
        <v>4276.4780000000001</v>
      </c>
      <c r="F127" s="374">
        <v>-0.92732809750837786</v>
      </c>
      <c r="G127" s="361">
        <v>61</v>
      </c>
      <c r="H127" s="373">
        <v>3</v>
      </c>
      <c r="I127" s="238">
        <v>20</v>
      </c>
      <c r="J127" s="364">
        <v>-1.0696474219623415</v>
      </c>
      <c r="K127" s="182">
        <v>41</v>
      </c>
      <c r="L127" s="365">
        <v>108.60267923996334</v>
      </c>
      <c r="M127" s="364">
        <v>-0.69928780213439079</v>
      </c>
      <c r="N127" s="366">
        <v>41</v>
      </c>
      <c r="O127" s="365">
        <v>3.5630784356201382</v>
      </c>
      <c r="P127" s="364">
        <v>6.4960213437930639E-2</v>
      </c>
      <c r="Q127" s="372">
        <v>127</v>
      </c>
      <c r="R127" s="371">
        <v>10.771305266937642</v>
      </c>
      <c r="S127" s="364">
        <v>-1.2169077495248</v>
      </c>
      <c r="T127" s="366">
        <v>28</v>
      </c>
      <c r="U127" s="365">
        <v>15.193759103444837</v>
      </c>
      <c r="V127" s="364">
        <v>-0.78472417308899045</v>
      </c>
      <c r="W127" s="369">
        <v>68</v>
      </c>
      <c r="X127" s="365">
        <v>3.5077382755136592</v>
      </c>
      <c r="Y127" s="364">
        <v>-1.2922943594097624</v>
      </c>
      <c r="Z127" s="363">
        <v>6</v>
      </c>
      <c r="AA127" s="370">
        <v>58.026175386344725</v>
      </c>
      <c r="AB127" s="364">
        <v>-0.50091672301272205</v>
      </c>
      <c r="AC127" s="366">
        <v>89</v>
      </c>
      <c r="AD127" s="365">
        <v>84.967209581575858</v>
      </c>
      <c r="AE127" s="364">
        <v>-1.8553677606816539</v>
      </c>
      <c r="AF127" s="369">
        <v>14</v>
      </c>
      <c r="AG127" s="365">
        <v>3.685276000846724</v>
      </c>
      <c r="AH127" s="364">
        <v>-0.92288358715221264</v>
      </c>
      <c r="AI127" s="366">
        <v>41</v>
      </c>
      <c r="AJ127" s="365">
        <v>53.524877071177784</v>
      </c>
      <c r="AK127" s="364">
        <v>-1.2693977354127142</v>
      </c>
      <c r="AL127" s="366">
        <v>28</v>
      </c>
      <c r="AM127" s="367">
        <v>4.9756832608515689</v>
      </c>
      <c r="AN127" s="364">
        <v>-0.364444462899568</v>
      </c>
      <c r="AO127" s="363">
        <v>88</v>
      </c>
      <c r="AP127" s="368">
        <v>2620.2224376455074</v>
      </c>
      <c r="AQ127" s="364">
        <v>-0.85075537724931083</v>
      </c>
      <c r="AR127" s="366">
        <v>49</v>
      </c>
      <c r="AS127" s="367">
        <v>0.35495673015502721</v>
      </c>
      <c r="AT127" s="364">
        <v>-0.4090405848703183</v>
      </c>
      <c r="AU127" s="366">
        <v>111</v>
      </c>
      <c r="AV127" s="367">
        <v>1.6086941825215662</v>
      </c>
      <c r="AW127" s="364">
        <v>0.66548933928398801</v>
      </c>
      <c r="AX127" s="366">
        <v>180</v>
      </c>
      <c r="AY127" s="367">
        <v>0.45589375512637537</v>
      </c>
      <c r="AZ127" s="364">
        <v>-1.133942791446251</v>
      </c>
      <c r="BA127" s="366">
        <v>36</v>
      </c>
      <c r="BB127" s="365">
        <v>37.642348902701201</v>
      </c>
      <c r="BC127" s="364">
        <v>-1.1642127213320641</v>
      </c>
      <c r="BD127" s="363">
        <v>35</v>
      </c>
      <c r="BE127" s="362" t="s">
        <v>747</v>
      </c>
    </row>
    <row r="128" spans="1:57" s="182" customFormat="1" ht="12.75" x14ac:dyDescent="0.2">
      <c r="A128" s="361"/>
      <c r="B128" s="375">
        <v>99</v>
      </c>
      <c r="C128" s="236">
        <v>633</v>
      </c>
      <c r="D128" s="237" t="s">
        <v>732</v>
      </c>
      <c r="E128" s="235">
        <v>2781.6170000000016</v>
      </c>
      <c r="F128" s="374">
        <v>-0.89763597912916249</v>
      </c>
      <c r="G128" s="361">
        <v>63</v>
      </c>
      <c r="H128" s="373">
        <v>3</v>
      </c>
      <c r="I128" s="238">
        <v>18</v>
      </c>
      <c r="J128" s="364">
        <v>-1.3897794294855126</v>
      </c>
      <c r="K128" s="182">
        <v>19.5</v>
      </c>
      <c r="L128" s="365">
        <v>135.3443294258991</v>
      </c>
      <c r="M128" s="364">
        <v>-1.6699572617787202</v>
      </c>
      <c r="N128" s="366">
        <v>14</v>
      </c>
      <c r="O128" s="365">
        <v>4.9510028852195251</v>
      </c>
      <c r="P128" s="364">
        <v>-1.923649029888906</v>
      </c>
      <c r="Q128" s="372">
        <v>8</v>
      </c>
      <c r="R128" s="371">
        <v>12.054495005676797</v>
      </c>
      <c r="S128" s="364">
        <v>-0.55290251344142904</v>
      </c>
      <c r="T128" s="366">
        <v>70</v>
      </c>
      <c r="U128" s="365">
        <v>21.442125890695433</v>
      </c>
      <c r="V128" s="364">
        <v>-0.4089702561419557</v>
      </c>
      <c r="W128" s="369">
        <v>107</v>
      </c>
      <c r="X128" s="365">
        <v>15.208476173235278</v>
      </c>
      <c r="Y128" s="364">
        <v>-0.20870187657869554</v>
      </c>
      <c r="Z128" s="363">
        <v>130</v>
      </c>
      <c r="AA128" s="370">
        <v>57.193417180467684</v>
      </c>
      <c r="AB128" s="364">
        <v>-0.57680723819740587</v>
      </c>
      <c r="AC128" s="366">
        <v>87</v>
      </c>
      <c r="AD128" s="365">
        <v>72.243685129901905</v>
      </c>
      <c r="AE128" s="364">
        <v>-1.3992767956646142</v>
      </c>
      <c r="AF128" s="369">
        <v>41</v>
      </c>
      <c r="AG128" s="365">
        <v>6.0128912268157935</v>
      </c>
      <c r="AH128" s="364">
        <v>-0.67672104078071882</v>
      </c>
      <c r="AI128" s="366">
        <v>87</v>
      </c>
      <c r="AJ128" s="365">
        <v>42.523492760654733</v>
      </c>
      <c r="AK128" s="364">
        <v>-2.7531586725946786E-2</v>
      </c>
      <c r="AL128" s="366">
        <v>120</v>
      </c>
      <c r="AM128" s="367">
        <v>2.0454289717096197</v>
      </c>
      <c r="AN128" s="364">
        <v>0.52440175464053063</v>
      </c>
      <c r="AO128" s="363">
        <v>146</v>
      </c>
      <c r="AP128" s="368">
        <v>2938.1342792222622</v>
      </c>
      <c r="AQ128" s="364">
        <v>-0.72783865947938353</v>
      </c>
      <c r="AR128" s="366">
        <v>68</v>
      </c>
      <c r="AS128" s="367">
        <v>0.32677143163963884</v>
      </c>
      <c r="AT128" s="364">
        <v>-0.57511159986269289</v>
      </c>
      <c r="AU128" s="366">
        <v>90</v>
      </c>
      <c r="AV128" s="367">
        <v>0.99972355382831646</v>
      </c>
      <c r="AW128" s="364">
        <v>-1.4761149283737176</v>
      </c>
      <c r="AX128" s="366">
        <v>26</v>
      </c>
      <c r="AY128" s="367">
        <v>0.40657618328030487</v>
      </c>
      <c r="AZ128" s="364">
        <v>-1.417916427965249</v>
      </c>
      <c r="BA128" s="366">
        <v>18</v>
      </c>
      <c r="BB128" s="365">
        <v>72.323607360958547</v>
      </c>
      <c r="BC128" s="364">
        <v>0.43752735323760378</v>
      </c>
      <c r="BD128" s="363">
        <v>149</v>
      </c>
      <c r="BE128" s="362" t="s">
        <v>731</v>
      </c>
    </row>
    <row r="129" spans="1:57" s="182" customFormat="1" ht="12.75" x14ac:dyDescent="0.2">
      <c r="A129" s="361"/>
      <c r="B129" s="375">
        <v>99</v>
      </c>
      <c r="C129" s="236">
        <v>1263</v>
      </c>
      <c r="D129" s="237" t="s">
        <v>171</v>
      </c>
      <c r="E129" s="235">
        <v>5462.7159999999994</v>
      </c>
      <c r="F129" s="374">
        <v>1.7352746163537269</v>
      </c>
      <c r="G129" s="361">
        <v>245</v>
      </c>
      <c r="H129" s="373">
        <v>9</v>
      </c>
      <c r="I129" s="238">
        <v>34</v>
      </c>
      <c r="J129" s="364">
        <v>1.1712766306998557</v>
      </c>
      <c r="K129" s="182">
        <v>228</v>
      </c>
      <c r="L129" s="365">
        <v>72.79016053903969</v>
      </c>
      <c r="M129" s="364">
        <v>0.60063639604431518</v>
      </c>
      <c r="N129" s="366">
        <v>174</v>
      </c>
      <c r="O129" s="365">
        <v>3.4672837817509712</v>
      </c>
      <c r="P129" s="364">
        <v>0.20221417866673402</v>
      </c>
      <c r="Q129" s="372">
        <v>136</v>
      </c>
      <c r="R129" s="371">
        <v>16.078833382570867</v>
      </c>
      <c r="S129" s="364">
        <v>1.5295500447083625</v>
      </c>
      <c r="T129" s="366">
        <v>247</v>
      </c>
      <c r="U129" s="365">
        <v>64.288949895400293</v>
      </c>
      <c r="V129" s="364">
        <v>2.1676809707608653</v>
      </c>
      <c r="W129" s="369">
        <v>246</v>
      </c>
      <c r="X129" s="365">
        <v>38.215573598344889</v>
      </c>
      <c r="Y129" s="364">
        <v>1.9219601414522554</v>
      </c>
      <c r="Z129" s="363">
        <v>240</v>
      </c>
      <c r="AA129" s="370">
        <v>70.155919331991001</v>
      </c>
      <c r="AB129" s="364">
        <v>0.60448519389053035</v>
      </c>
      <c r="AC129" s="366">
        <v>157</v>
      </c>
      <c r="AD129" s="365">
        <v>10.088104637197061</v>
      </c>
      <c r="AE129" s="364">
        <v>0.82876927724424909</v>
      </c>
      <c r="AF129" s="369">
        <v>216</v>
      </c>
      <c r="AG129" s="365">
        <v>30.42679209857117</v>
      </c>
      <c r="AH129" s="364">
        <v>1.9052297638031646</v>
      </c>
      <c r="AI129" s="366">
        <v>242</v>
      </c>
      <c r="AJ129" s="365">
        <v>26.178888326268027</v>
      </c>
      <c r="AK129" s="364">
        <v>1.8174917655921068</v>
      </c>
      <c r="AL129" s="366">
        <v>247</v>
      </c>
      <c r="AM129" s="367">
        <v>0.11635237856040842</v>
      </c>
      <c r="AN129" s="364">
        <v>1.1095565787523687</v>
      </c>
      <c r="AO129" s="363">
        <v>239</v>
      </c>
      <c r="AP129" s="368">
        <v>8835.6663699932542</v>
      </c>
      <c r="AQ129" s="364">
        <v>1.5523698535003689</v>
      </c>
      <c r="AR129" s="366">
        <v>238</v>
      </c>
      <c r="AS129" s="367">
        <v>0.67994701797880874</v>
      </c>
      <c r="AT129" s="364">
        <v>1.50583950526222</v>
      </c>
      <c r="AU129" s="366">
        <v>229</v>
      </c>
      <c r="AV129" s="367">
        <v>1.6592889951225367</v>
      </c>
      <c r="AW129" s="364">
        <v>0.84341921222398564</v>
      </c>
      <c r="AX129" s="366">
        <v>206</v>
      </c>
      <c r="AY129" s="367">
        <v>0.9752765151172843</v>
      </c>
      <c r="AZ129" s="364">
        <v>1.8566953437855449</v>
      </c>
      <c r="BA129" s="366">
        <v>246</v>
      </c>
      <c r="BB129" s="365">
        <v>93.999059348030457</v>
      </c>
      <c r="BC129" s="364">
        <v>1.4385994488160045</v>
      </c>
      <c r="BD129" s="363">
        <v>242</v>
      </c>
      <c r="BE129" s="362" t="s">
        <v>170</v>
      </c>
    </row>
    <row r="130" spans="1:57" s="182" customFormat="1" ht="12.75" x14ac:dyDescent="0.2">
      <c r="A130" s="361"/>
      <c r="B130" s="375">
        <v>99</v>
      </c>
      <c r="C130" s="236">
        <v>507</v>
      </c>
      <c r="D130" s="237" t="s">
        <v>647</v>
      </c>
      <c r="E130" s="235">
        <v>8504.2219999999998</v>
      </c>
      <c r="F130" s="374">
        <v>-0.50122719756150158</v>
      </c>
      <c r="G130" s="361">
        <v>88</v>
      </c>
      <c r="H130" s="373">
        <v>4</v>
      </c>
      <c r="I130" s="238">
        <v>27</v>
      </c>
      <c r="J130" s="364">
        <v>5.0814604368757128E-2</v>
      </c>
      <c r="K130" s="182">
        <v>119</v>
      </c>
      <c r="L130" s="365">
        <v>83.952310353882652</v>
      </c>
      <c r="M130" s="364">
        <v>0.19547224746305109</v>
      </c>
      <c r="N130" s="366">
        <v>115</v>
      </c>
      <c r="O130" s="365">
        <v>3.9245829662593463</v>
      </c>
      <c r="P130" s="364">
        <v>-0.45300115783206973</v>
      </c>
      <c r="Q130" s="372">
        <v>79</v>
      </c>
      <c r="R130" s="371">
        <v>13.093774388137366</v>
      </c>
      <c r="S130" s="364">
        <v>-1.5112246831769394E-2</v>
      </c>
      <c r="T130" s="366">
        <v>110</v>
      </c>
      <c r="U130" s="365">
        <v>24.30278342219118</v>
      </c>
      <c r="V130" s="364">
        <v>-0.23694077882368503</v>
      </c>
      <c r="W130" s="369">
        <v>121</v>
      </c>
      <c r="X130" s="365">
        <v>16.826082490918246</v>
      </c>
      <c r="Y130" s="364">
        <v>-5.8897132523825349E-2</v>
      </c>
      <c r="Z130" s="363">
        <v>148</v>
      </c>
      <c r="AA130" s="370">
        <v>59.658117186094977</v>
      </c>
      <c r="AB130" s="364">
        <v>-0.35219539783042397</v>
      </c>
      <c r="AC130" s="366">
        <v>98</v>
      </c>
      <c r="AD130" s="365">
        <v>34.758338103165492</v>
      </c>
      <c r="AE130" s="364">
        <v>-5.5566712475083484E-2</v>
      </c>
      <c r="AF130" s="369">
        <v>86</v>
      </c>
      <c r="AG130" s="365">
        <v>4.5329480880064486</v>
      </c>
      <c r="AH130" s="364">
        <v>-0.83323598683786004</v>
      </c>
      <c r="AI130" s="366">
        <v>63</v>
      </c>
      <c r="AJ130" s="365">
        <v>48.211214372585523</v>
      </c>
      <c r="AK130" s="364">
        <v>-0.66957705424540304</v>
      </c>
      <c r="AL130" s="366">
        <v>64</v>
      </c>
      <c r="AM130" s="367">
        <v>4.1336409138895958</v>
      </c>
      <c r="AN130" s="364">
        <v>-0.10902425657853203</v>
      </c>
      <c r="AO130" s="363">
        <v>98</v>
      </c>
      <c r="AP130" s="368">
        <v>3453.5962228557223</v>
      </c>
      <c r="AQ130" s="364">
        <v>-0.52854161558039081</v>
      </c>
      <c r="AR130" s="366">
        <v>89</v>
      </c>
      <c r="AS130" s="367">
        <v>0.41395419562686253</v>
      </c>
      <c r="AT130" s="364">
        <v>-6.1420744422789671E-2</v>
      </c>
      <c r="AU130" s="366">
        <v>142</v>
      </c>
      <c r="AV130" s="367">
        <v>1.1040350636502954</v>
      </c>
      <c r="AW130" s="364">
        <v>-1.1092762598488739</v>
      </c>
      <c r="AX130" s="366">
        <v>43</v>
      </c>
      <c r="AY130" s="367">
        <v>0.52816937830593214</v>
      </c>
      <c r="AZ130" s="364">
        <v>-0.71777527188474488</v>
      </c>
      <c r="BA130" s="366">
        <v>70</v>
      </c>
      <c r="BB130" s="365">
        <v>57.757609795695387</v>
      </c>
      <c r="BC130" s="364">
        <v>-0.23519742848989697</v>
      </c>
      <c r="BD130" s="363">
        <v>90</v>
      </c>
      <c r="BE130" s="362" t="s">
        <v>646</v>
      </c>
    </row>
    <row r="131" spans="1:57" s="182" customFormat="1" ht="12.75" x14ac:dyDescent="0.2">
      <c r="A131" s="361"/>
      <c r="B131" s="375">
        <v>99</v>
      </c>
      <c r="C131" s="236">
        <v>168</v>
      </c>
      <c r="D131" s="237" t="s">
        <v>302</v>
      </c>
      <c r="E131" s="235">
        <v>16411.030999999999</v>
      </c>
      <c r="F131" s="374">
        <v>0.88122950617179052</v>
      </c>
      <c r="G131" s="361">
        <v>202</v>
      </c>
      <c r="H131" s="373">
        <v>7</v>
      </c>
      <c r="I131" s="238">
        <v>28</v>
      </c>
      <c r="J131" s="364">
        <v>0.21088060813034265</v>
      </c>
      <c r="K131" s="182">
        <v>133</v>
      </c>
      <c r="L131" s="365">
        <v>71.945703775338387</v>
      </c>
      <c r="M131" s="364">
        <v>0.63128852053235607</v>
      </c>
      <c r="N131" s="366">
        <v>182</v>
      </c>
      <c r="O131" s="365">
        <v>3.6162636141237421</v>
      </c>
      <c r="P131" s="364">
        <v>-1.124316896576044E-2</v>
      </c>
      <c r="Q131" s="372">
        <v>123</v>
      </c>
      <c r="R131" s="371">
        <v>14.366723229212521</v>
      </c>
      <c r="S131" s="364">
        <v>0.64359368746808565</v>
      </c>
      <c r="T131" s="366">
        <v>179</v>
      </c>
      <c r="U131" s="365">
        <v>40.981931695748081</v>
      </c>
      <c r="V131" s="364">
        <v>0.76608217237651066</v>
      </c>
      <c r="W131" s="369">
        <v>192</v>
      </c>
      <c r="X131" s="365">
        <v>22.508591675530827</v>
      </c>
      <c r="Y131" s="364">
        <v>0.46735380052747288</v>
      </c>
      <c r="Z131" s="363">
        <v>178</v>
      </c>
      <c r="AA131" s="370">
        <v>77.354518867393452</v>
      </c>
      <c r="AB131" s="364">
        <v>1.2605044603408215</v>
      </c>
      <c r="AC131" s="366">
        <v>224</v>
      </c>
      <c r="AD131" s="365">
        <v>13.171966504995273</v>
      </c>
      <c r="AE131" s="364">
        <v>0.71822431459608194</v>
      </c>
      <c r="AF131" s="369">
        <v>166</v>
      </c>
      <c r="AG131" s="365">
        <v>21.70102895715215</v>
      </c>
      <c r="AH131" s="364">
        <v>0.98241569644288607</v>
      </c>
      <c r="AI131" s="366">
        <v>205</v>
      </c>
      <c r="AJ131" s="365">
        <v>36.699930088238204</v>
      </c>
      <c r="AK131" s="364">
        <v>0.62984798874368697</v>
      </c>
      <c r="AL131" s="366">
        <v>178</v>
      </c>
      <c r="AM131" s="367">
        <v>1.1893951086924401</v>
      </c>
      <c r="AN131" s="364">
        <v>0.78406606570339887</v>
      </c>
      <c r="AO131" s="363">
        <v>175</v>
      </c>
      <c r="AP131" s="368">
        <v>6688.997782629267</v>
      </c>
      <c r="AQ131" s="364">
        <v>0.72238675004027852</v>
      </c>
      <c r="AR131" s="366">
        <v>204</v>
      </c>
      <c r="AS131" s="367">
        <v>0.62757099549909956</v>
      </c>
      <c r="AT131" s="364">
        <v>1.197233967175767</v>
      </c>
      <c r="AU131" s="366">
        <v>213</v>
      </c>
      <c r="AV131" s="367">
        <v>1.6336531744824423</v>
      </c>
      <c r="AW131" s="364">
        <v>0.7532641533411889</v>
      </c>
      <c r="AX131" s="366">
        <v>196</v>
      </c>
      <c r="AY131" s="367">
        <v>0.85037409580559464</v>
      </c>
      <c r="AZ131" s="364">
        <v>1.1374994690846025</v>
      </c>
      <c r="BA131" s="366">
        <v>222</v>
      </c>
      <c r="BB131" s="365">
        <v>85.510667637994501</v>
      </c>
      <c r="BC131" s="364">
        <v>1.0465664668821442</v>
      </c>
      <c r="BD131" s="363">
        <v>221</v>
      </c>
      <c r="BE131" s="362" t="s">
        <v>301</v>
      </c>
    </row>
    <row r="132" spans="1:57" s="182" customFormat="1" ht="12.75" x14ac:dyDescent="0.2">
      <c r="A132" s="361"/>
      <c r="B132" s="375">
        <v>99</v>
      </c>
      <c r="C132" s="236">
        <v>508</v>
      </c>
      <c r="D132" s="237" t="s">
        <v>653</v>
      </c>
      <c r="E132" s="235">
        <v>2898.0749999999998</v>
      </c>
      <c r="F132" s="374">
        <v>-0.51158577649412273</v>
      </c>
      <c r="G132" s="361">
        <v>86</v>
      </c>
      <c r="H132" s="373">
        <v>4</v>
      </c>
      <c r="I132" s="238">
        <v>28</v>
      </c>
      <c r="J132" s="364">
        <v>0.21088060813034265</v>
      </c>
      <c r="K132" s="182">
        <v>133</v>
      </c>
      <c r="L132" s="365">
        <v>74.32973815123826</v>
      </c>
      <c r="M132" s="364">
        <v>0.5447527479327543</v>
      </c>
      <c r="N132" s="366">
        <v>168</v>
      </c>
      <c r="O132" s="365">
        <v>3.6453406758170974</v>
      </c>
      <c r="P132" s="364">
        <v>-5.2904596335875007E-2</v>
      </c>
      <c r="Q132" s="372">
        <v>119</v>
      </c>
      <c r="R132" s="371">
        <v>12.584862726253688</v>
      </c>
      <c r="S132" s="364">
        <v>-0.2784560049627281</v>
      </c>
      <c r="T132" s="366">
        <v>90</v>
      </c>
      <c r="U132" s="365">
        <v>20.587556128120276</v>
      </c>
      <c r="V132" s="364">
        <v>-0.46036095494781221</v>
      </c>
      <c r="W132" s="369">
        <v>103</v>
      </c>
      <c r="X132" s="365">
        <v>3.3305675352679827</v>
      </c>
      <c r="Y132" s="364">
        <v>-1.3087019470325236</v>
      </c>
      <c r="Z132" s="363">
        <v>5</v>
      </c>
      <c r="AA132" s="370">
        <v>60.060430191162858</v>
      </c>
      <c r="AB132" s="364">
        <v>-0.31553200501768724</v>
      </c>
      <c r="AC132" s="366">
        <v>99</v>
      </c>
      <c r="AD132" s="365">
        <v>30.013697239356144</v>
      </c>
      <c r="AE132" s="364">
        <v>0.11451099189474502</v>
      </c>
      <c r="AF132" s="369">
        <v>95</v>
      </c>
      <c r="AG132" s="365">
        <v>8.5815262619868982</v>
      </c>
      <c r="AH132" s="364">
        <v>-0.40506886481013887</v>
      </c>
      <c r="AI132" s="366">
        <v>114</v>
      </c>
      <c r="AJ132" s="365">
        <v>50.912897347517081</v>
      </c>
      <c r="AK132" s="364">
        <v>-0.97455036818023322</v>
      </c>
      <c r="AL132" s="366">
        <v>46</v>
      </c>
      <c r="AM132" s="367">
        <v>3.0331858216229746</v>
      </c>
      <c r="AN132" s="364">
        <v>0.22478136225748671</v>
      </c>
      <c r="AO132" s="363">
        <v>124</v>
      </c>
      <c r="AP132" s="368">
        <v>3655.1651046025386</v>
      </c>
      <c r="AQ132" s="364">
        <v>-0.45060747753133223</v>
      </c>
      <c r="AR132" s="366">
        <v>99</v>
      </c>
      <c r="AS132" s="367">
        <v>0.4057172799938279</v>
      </c>
      <c r="AT132" s="364">
        <v>-0.10995359706714888</v>
      </c>
      <c r="AU132" s="366">
        <v>138</v>
      </c>
      <c r="AV132" s="367">
        <v>1.211153480156653</v>
      </c>
      <c r="AW132" s="364">
        <v>-0.73256637085633414</v>
      </c>
      <c r="AX132" s="366">
        <v>67</v>
      </c>
      <c r="AY132" s="367">
        <v>0.51131365973675713</v>
      </c>
      <c r="AZ132" s="364">
        <v>-0.81483154450841044</v>
      </c>
      <c r="BA132" s="366">
        <v>61</v>
      </c>
      <c r="BB132" s="365">
        <v>73.62554842215421</v>
      </c>
      <c r="BC132" s="364">
        <v>0.49765698131770431</v>
      </c>
      <c r="BD132" s="363">
        <v>157</v>
      </c>
      <c r="BE132" s="362" t="s">
        <v>652</v>
      </c>
    </row>
    <row r="133" spans="1:57" s="182" customFormat="1" ht="12.75" x14ac:dyDescent="0.2">
      <c r="A133" s="361"/>
      <c r="B133" s="375">
        <v>99</v>
      </c>
      <c r="C133" s="236">
        <v>509</v>
      </c>
      <c r="D133" s="237" t="s">
        <v>811</v>
      </c>
      <c r="E133" s="235">
        <v>18331.586000000003</v>
      </c>
      <c r="F133" s="374">
        <v>-1.3955941763158404</v>
      </c>
      <c r="G133" s="361">
        <v>15</v>
      </c>
      <c r="H133" s="373">
        <v>2</v>
      </c>
      <c r="I133" s="238">
        <v>20</v>
      </c>
      <c r="J133" s="364">
        <v>-1.0696474219623415</v>
      </c>
      <c r="K133" s="182">
        <v>41</v>
      </c>
      <c r="L133" s="365">
        <v>111.9055410758899</v>
      </c>
      <c r="M133" s="364">
        <v>-0.81917520965290058</v>
      </c>
      <c r="N133" s="366">
        <v>36</v>
      </c>
      <c r="O133" s="365">
        <v>4.4688873628215431</v>
      </c>
      <c r="P133" s="364">
        <v>-1.2328770037395678</v>
      </c>
      <c r="Q133" s="372">
        <v>30</v>
      </c>
      <c r="R133" s="371">
        <v>10.884093823868113</v>
      </c>
      <c r="S133" s="364">
        <v>-1.1585436665594011</v>
      </c>
      <c r="T133" s="366">
        <v>31</v>
      </c>
      <c r="U133" s="365">
        <v>8.4177061236034518</v>
      </c>
      <c r="V133" s="364">
        <v>-1.1922112069505819</v>
      </c>
      <c r="W133" s="369">
        <v>19</v>
      </c>
      <c r="X133" s="365">
        <v>7.8455658799793433</v>
      </c>
      <c r="Y133" s="364">
        <v>-0.89057291029231955</v>
      </c>
      <c r="Z133" s="363">
        <v>43</v>
      </c>
      <c r="AA133" s="370">
        <v>44.554963144713838</v>
      </c>
      <c r="AB133" s="364">
        <v>-1.7285686752416232</v>
      </c>
      <c r="AC133" s="366">
        <v>8</v>
      </c>
      <c r="AD133" s="365">
        <v>86.085734270658193</v>
      </c>
      <c r="AE133" s="364">
        <v>-1.8954627050326927</v>
      </c>
      <c r="AF133" s="369">
        <v>11</v>
      </c>
      <c r="AG133" s="365">
        <v>3.8665964513296518</v>
      </c>
      <c r="AH133" s="364">
        <v>-0.90370760681743845</v>
      </c>
      <c r="AI133" s="366">
        <v>46</v>
      </c>
      <c r="AJ133" s="365">
        <v>58.753122595459153</v>
      </c>
      <c r="AK133" s="364">
        <v>-1.859576293889001</v>
      </c>
      <c r="AL133" s="366">
        <v>11</v>
      </c>
      <c r="AM133" s="367">
        <v>10.520317227325567</v>
      </c>
      <c r="AN133" s="364">
        <v>-2.0463213385709635</v>
      </c>
      <c r="AO133" s="363">
        <v>11</v>
      </c>
      <c r="AP133" s="368">
        <v>2017.4577719240458</v>
      </c>
      <c r="AQ133" s="364">
        <v>-1.0838069488130004</v>
      </c>
      <c r="AR133" s="366">
        <v>10</v>
      </c>
      <c r="AS133" s="367">
        <v>0.32036399115113112</v>
      </c>
      <c r="AT133" s="364">
        <v>-0.61286497490141223</v>
      </c>
      <c r="AU133" s="366">
        <v>84</v>
      </c>
      <c r="AV133" s="367">
        <v>1.0117315873316535</v>
      </c>
      <c r="AW133" s="364">
        <v>-1.4338855422831165</v>
      </c>
      <c r="AX133" s="366">
        <v>30</v>
      </c>
      <c r="AY133" s="367">
        <v>0.46166737045775713</v>
      </c>
      <c r="AZ133" s="364">
        <v>-1.1006979563876296</v>
      </c>
      <c r="BA133" s="366">
        <v>38</v>
      </c>
      <c r="BB133" s="365">
        <v>41.67012225847246</v>
      </c>
      <c r="BC133" s="364">
        <v>-0.97819161708096558</v>
      </c>
      <c r="BD133" s="363">
        <v>48</v>
      </c>
      <c r="BE133" s="362" t="s">
        <v>810</v>
      </c>
    </row>
    <row r="134" spans="1:57" s="182" customFormat="1" ht="12.75" x14ac:dyDescent="0.2">
      <c r="A134" s="361"/>
      <c r="B134" s="375">
        <v>99</v>
      </c>
      <c r="C134" s="236">
        <v>510</v>
      </c>
      <c r="D134" s="237" t="s">
        <v>788</v>
      </c>
      <c r="E134" s="235">
        <v>15746.25</v>
      </c>
      <c r="F134" s="374">
        <v>-1.3093847070430362</v>
      </c>
      <c r="G134" s="361">
        <v>22</v>
      </c>
      <c r="H134" s="373">
        <v>2</v>
      </c>
      <c r="I134" s="238">
        <v>18</v>
      </c>
      <c r="J134" s="364">
        <v>-1.3897794294855126</v>
      </c>
      <c r="K134" s="182">
        <v>19.5</v>
      </c>
      <c r="L134" s="365">
        <v>127.86960496957971</v>
      </c>
      <c r="M134" s="364">
        <v>-1.3986394224323033</v>
      </c>
      <c r="N134" s="366">
        <v>18</v>
      </c>
      <c r="O134" s="365">
        <v>4.1341989125648908</v>
      </c>
      <c r="P134" s="364">
        <v>-0.75333754032913303</v>
      </c>
      <c r="Q134" s="372">
        <v>65</v>
      </c>
      <c r="R134" s="371">
        <v>10.594704281228159</v>
      </c>
      <c r="S134" s="364">
        <v>-1.3082925039912774</v>
      </c>
      <c r="T134" s="366">
        <v>18</v>
      </c>
      <c r="U134" s="365">
        <v>8.650522305525433</v>
      </c>
      <c r="V134" s="364">
        <v>-1.1782104936018811</v>
      </c>
      <c r="W134" s="369">
        <v>21</v>
      </c>
      <c r="X134" s="365">
        <v>9.2951538146825889</v>
      </c>
      <c r="Y134" s="364">
        <v>-0.75632816410815717</v>
      </c>
      <c r="Z134" s="363">
        <v>65</v>
      </c>
      <c r="AA134" s="370">
        <v>49.634274854854667</v>
      </c>
      <c r="AB134" s="364">
        <v>-1.2656833145861672</v>
      </c>
      <c r="AC134" s="366">
        <v>28</v>
      </c>
      <c r="AD134" s="365">
        <v>83.044169599840771</v>
      </c>
      <c r="AE134" s="364">
        <v>-1.7864339393676614</v>
      </c>
      <c r="AF134" s="369">
        <v>18</v>
      </c>
      <c r="AG134" s="365">
        <v>3.5633625084003442</v>
      </c>
      <c r="AH134" s="364">
        <v>-0.93577684176011211</v>
      </c>
      <c r="AI134" s="366">
        <v>38</v>
      </c>
      <c r="AJ134" s="365">
        <v>59.404615846653755</v>
      </c>
      <c r="AK134" s="364">
        <v>-1.9331186220106147</v>
      </c>
      <c r="AL134" s="366">
        <v>8</v>
      </c>
      <c r="AM134" s="367">
        <v>7.7983329364134226</v>
      </c>
      <c r="AN134" s="364">
        <v>-1.2206505255817963</v>
      </c>
      <c r="AO134" s="363">
        <v>38</v>
      </c>
      <c r="AP134" s="368">
        <v>2062.2942665400856</v>
      </c>
      <c r="AQ134" s="364">
        <v>-1.066471467607963</v>
      </c>
      <c r="AR134" s="366">
        <v>11</v>
      </c>
      <c r="AS134" s="367">
        <v>0.28075379962724945</v>
      </c>
      <c r="AT134" s="364">
        <v>-0.84625277126702203</v>
      </c>
      <c r="AU134" s="366">
        <v>51</v>
      </c>
      <c r="AV134" s="367">
        <v>1.2732254200550119</v>
      </c>
      <c r="AW134" s="364">
        <v>-0.51427418216182941</v>
      </c>
      <c r="AX134" s="366">
        <v>79</v>
      </c>
      <c r="AY134" s="367">
        <v>0.46285615871018371</v>
      </c>
      <c r="AZ134" s="364">
        <v>-1.0938528399219143</v>
      </c>
      <c r="BA134" s="366">
        <v>40</v>
      </c>
      <c r="BB134" s="365">
        <v>29.560418181259642</v>
      </c>
      <c r="BC134" s="364">
        <v>-1.5374734647969988</v>
      </c>
      <c r="BD134" s="363">
        <v>22</v>
      </c>
      <c r="BE134" s="362" t="s">
        <v>787</v>
      </c>
    </row>
    <row r="135" spans="1:57" s="182" customFormat="1" ht="12.75" x14ac:dyDescent="0.2">
      <c r="A135" s="361"/>
      <c r="B135" s="375">
        <v>0</v>
      </c>
      <c r="C135" s="236">
        <v>6900</v>
      </c>
      <c r="D135" s="237" t="s">
        <v>175</v>
      </c>
      <c r="E135" s="235">
        <v>79840.057999999975</v>
      </c>
      <c r="F135" s="374">
        <v>1.0701318101798512</v>
      </c>
      <c r="G135" s="361">
        <v>213</v>
      </c>
      <c r="H135" s="373">
        <v>8</v>
      </c>
      <c r="I135" s="238">
        <v>34</v>
      </c>
      <c r="J135" s="364">
        <v>1.1712766306998557</v>
      </c>
      <c r="K135" s="182">
        <v>228</v>
      </c>
      <c r="L135" s="365">
        <v>64.073977746291007</v>
      </c>
      <c r="M135" s="364">
        <v>0.91701673842304443</v>
      </c>
      <c r="N135" s="366">
        <v>231</v>
      </c>
      <c r="O135" s="365">
        <v>2.9868142943949945</v>
      </c>
      <c r="P135" s="364">
        <v>0.89062777637256696</v>
      </c>
      <c r="Q135" s="372">
        <v>203</v>
      </c>
      <c r="R135" s="371">
        <v>14.595495338463703</v>
      </c>
      <c r="S135" s="364">
        <v>0.76197515033879271</v>
      </c>
      <c r="T135" s="366">
        <v>191</v>
      </c>
      <c r="U135" s="365">
        <v>45.246268587289876</v>
      </c>
      <c r="V135" s="364">
        <v>1.0225237906003399</v>
      </c>
      <c r="W135" s="369">
        <v>205</v>
      </c>
      <c r="X135" s="365">
        <v>25.146670649525692</v>
      </c>
      <c r="Y135" s="364">
        <v>0.71166339624042019</v>
      </c>
      <c r="Z135" s="363">
        <v>197</v>
      </c>
      <c r="AA135" s="370">
        <v>74.313749281429693</v>
      </c>
      <c r="AB135" s="364">
        <v>0.98339452757988255</v>
      </c>
      <c r="AC135" s="366">
        <v>204</v>
      </c>
      <c r="AD135" s="365">
        <v>12.336140143386672</v>
      </c>
      <c r="AE135" s="364">
        <v>0.74818557676841935</v>
      </c>
      <c r="AF135" s="369">
        <v>180</v>
      </c>
      <c r="AG135" s="365">
        <v>22.679363255113707</v>
      </c>
      <c r="AH135" s="364">
        <v>1.085881793116368</v>
      </c>
      <c r="AI135" s="366">
        <v>211</v>
      </c>
      <c r="AJ135" s="365">
        <v>32.661738707924314</v>
      </c>
      <c r="AK135" s="364">
        <v>1.0856900024013376</v>
      </c>
      <c r="AL135" s="366">
        <v>217</v>
      </c>
      <c r="AM135" s="367">
        <v>2.8219293127267</v>
      </c>
      <c r="AN135" s="364">
        <v>0.28886267750680755</v>
      </c>
      <c r="AO135" s="363">
        <v>129</v>
      </c>
      <c r="AP135" s="368">
        <v>7453.6940583620435</v>
      </c>
      <c r="AQ135" s="364">
        <v>1.0180471942620983</v>
      </c>
      <c r="AR135" s="366">
        <v>216</v>
      </c>
      <c r="AS135" s="367">
        <v>0.53707963771136136</v>
      </c>
      <c r="AT135" s="364">
        <v>0.66404849718179271</v>
      </c>
      <c r="AU135" s="366">
        <v>184</v>
      </c>
      <c r="AV135" s="367">
        <v>1.6722202399687767</v>
      </c>
      <c r="AW135" s="364">
        <v>0.88889531212762163</v>
      </c>
      <c r="AX135" s="366">
        <v>211</v>
      </c>
      <c r="AY135" s="367">
        <v>0.80046817460002917</v>
      </c>
      <c r="AZ135" s="364">
        <v>0.85013808047430339</v>
      </c>
      <c r="BA135" s="366">
        <v>202</v>
      </c>
      <c r="BB135" s="365">
        <v>83.155969540950849</v>
      </c>
      <c r="BC135" s="364">
        <v>0.93781567543992184</v>
      </c>
      <c r="BD135" s="363">
        <v>212</v>
      </c>
      <c r="BE135" s="362" t="s">
        <v>174</v>
      </c>
    </row>
    <row r="136" spans="1:57" s="182" customFormat="1" ht="12.75" x14ac:dyDescent="0.2">
      <c r="A136" s="361"/>
      <c r="B136" s="375">
        <v>99</v>
      </c>
      <c r="C136" s="236">
        <v>634</v>
      </c>
      <c r="D136" s="237" t="s">
        <v>698</v>
      </c>
      <c r="E136" s="235">
        <v>18352.446999999996</v>
      </c>
      <c r="F136" s="374">
        <v>-0.94422252011611663</v>
      </c>
      <c r="G136" s="361">
        <v>59</v>
      </c>
      <c r="H136" s="373">
        <v>3</v>
      </c>
      <c r="I136" s="238">
        <v>19</v>
      </c>
      <c r="J136" s="364">
        <v>-1.2297134257239271</v>
      </c>
      <c r="K136" s="182">
        <v>28.5</v>
      </c>
      <c r="L136" s="365">
        <v>115.22348946741693</v>
      </c>
      <c r="M136" s="364">
        <v>-0.9396102295539962</v>
      </c>
      <c r="N136" s="366">
        <v>29</v>
      </c>
      <c r="O136" s="365">
        <v>4.5311137375173338</v>
      </c>
      <c r="P136" s="364">
        <v>-1.3220345540186815</v>
      </c>
      <c r="Q136" s="372">
        <v>24</v>
      </c>
      <c r="R136" s="371">
        <v>11.89908140211104</v>
      </c>
      <c r="S136" s="364">
        <v>-0.63332354815734415</v>
      </c>
      <c r="T136" s="366">
        <v>67</v>
      </c>
      <c r="U136" s="365">
        <v>17.913406429791749</v>
      </c>
      <c r="V136" s="364">
        <v>-0.62117453357766361</v>
      </c>
      <c r="W136" s="369">
        <v>88</v>
      </c>
      <c r="X136" s="365">
        <v>13.582810134313053</v>
      </c>
      <c r="Y136" s="364">
        <v>-0.35925302256350489</v>
      </c>
      <c r="Z136" s="363">
        <v>115</v>
      </c>
      <c r="AA136" s="370">
        <v>49.116627736804126</v>
      </c>
      <c r="AB136" s="364">
        <v>-1.3128572796044389</v>
      </c>
      <c r="AC136" s="366">
        <v>23</v>
      </c>
      <c r="AD136" s="365">
        <v>67.417839510054293</v>
      </c>
      <c r="AE136" s="364">
        <v>-1.2262882032239419</v>
      </c>
      <c r="AF136" s="369">
        <v>50</v>
      </c>
      <c r="AG136" s="365">
        <v>3.9883719420528134</v>
      </c>
      <c r="AH136" s="364">
        <v>-0.89082894691368597</v>
      </c>
      <c r="AI136" s="366">
        <v>49</v>
      </c>
      <c r="AJ136" s="365">
        <v>45.830033371143799</v>
      </c>
      <c r="AK136" s="364">
        <v>-0.40078287379322119</v>
      </c>
      <c r="AL136" s="366">
        <v>88</v>
      </c>
      <c r="AM136" s="367">
        <v>0.94860374750026544</v>
      </c>
      <c r="AN136" s="364">
        <v>0.85710631050572572</v>
      </c>
      <c r="AO136" s="363">
        <v>184</v>
      </c>
      <c r="AP136" s="368">
        <v>2478.626681993097</v>
      </c>
      <c r="AQ136" s="364">
        <v>-0.90550164102050434</v>
      </c>
      <c r="AR136" s="366">
        <v>36</v>
      </c>
      <c r="AS136" s="367">
        <v>0.33128174082835166</v>
      </c>
      <c r="AT136" s="364">
        <v>-0.54853634026450138</v>
      </c>
      <c r="AU136" s="366">
        <v>93</v>
      </c>
      <c r="AV136" s="367">
        <v>1.0416786975690027</v>
      </c>
      <c r="AW136" s="364">
        <v>-1.3285687075025203</v>
      </c>
      <c r="AX136" s="366">
        <v>36</v>
      </c>
      <c r="AY136" s="367">
        <v>0.51939944845626052</v>
      </c>
      <c r="AZ136" s="364">
        <v>-0.76827307171967718</v>
      </c>
      <c r="BA136" s="366">
        <v>65</v>
      </c>
      <c r="BB136" s="365">
        <v>45.744345442591296</v>
      </c>
      <c r="BC136" s="364">
        <v>-0.79002524605384339</v>
      </c>
      <c r="BD136" s="363">
        <v>57</v>
      </c>
      <c r="BE136" s="362" t="s">
        <v>697</v>
      </c>
    </row>
    <row r="137" spans="1:57" s="182" customFormat="1" ht="12.75" x14ac:dyDescent="0.2">
      <c r="A137" s="361"/>
      <c r="B137" s="375">
        <v>99</v>
      </c>
      <c r="C137" s="236">
        <v>654</v>
      </c>
      <c r="D137" s="237" t="s">
        <v>574</v>
      </c>
      <c r="E137" s="235">
        <v>14989.556999999997</v>
      </c>
      <c r="F137" s="374">
        <v>-0.4390889769920438</v>
      </c>
      <c r="G137" s="361">
        <v>94</v>
      </c>
      <c r="H137" s="373">
        <v>4</v>
      </c>
      <c r="I137" s="238">
        <v>23</v>
      </c>
      <c r="J137" s="364">
        <v>-0.58944941067758494</v>
      </c>
      <c r="K137" s="182">
        <v>77.5</v>
      </c>
      <c r="L137" s="365">
        <v>97.437517213727872</v>
      </c>
      <c r="M137" s="364">
        <v>-0.29401431618672014</v>
      </c>
      <c r="N137" s="366">
        <v>71</v>
      </c>
      <c r="O137" s="365">
        <v>4.2720370523954188</v>
      </c>
      <c r="P137" s="364">
        <v>-0.95083114239737487</v>
      </c>
      <c r="Q137" s="372">
        <v>51</v>
      </c>
      <c r="R137" s="371">
        <v>12.925677297258902</v>
      </c>
      <c r="S137" s="364">
        <v>-0.10209653695191609</v>
      </c>
      <c r="T137" s="366">
        <v>100</v>
      </c>
      <c r="U137" s="365">
        <v>22.034533774135539</v>
      </c>
      <c r="V137" s="364">
        <v>-0.37334501354462241</v>
      </c>
      <c r="W137" s="369">
        <v>111</v>
      </c>
      <c r="X137" s="365">
        <v>14.977214001594918</v>
      </c>
      <c r="Y137" s="364">
        <v>-0.23011881224063169</v>
      </c>
      <c r="Z137" s="363">
        <v>127</v>
      </c>
      <c r="AA137" s="370">
        <v>61.29384478379589</v>
      </c>
      <c r="AB137" s="364">
        <v>-0.20312906715333362</v>
      </c>
      <c r="AC137" s="366">
        <v>106</v>
      </c>
      <c r="AD137" s="365">
        <v>55.85350001699392</v>
      </c>
      <c r="AE137" s="364">
        <v>-0.81174970178846495</v>
      </c>
      <c r="AF137" s="369">
        <v>67</v>
      </c>
      <c r="AG137" s="365">
        <v>6.7220257640818462</v>
      </c>
      <c r="AH137" s="364">
        <v>-0.60172481225213714</v>
      </c>
      <c r="AI137" s="366">
        <v>98</v>
      </c>
      <c r="AJ137" s="365">
        <v>42.117878467053316</v>
      </c>
      <c r="AK137" s="364">
        <v>1.8255256677503631E-2</v>
      </c>
      <c r="AL137" s="366">
        <v>127</v>
      </c>
      <c r="AM137" s="367">
        <v>1.8301408106990764</v>
      </c>
      <c r="AN137" s="364">
        <v>0.58970600768930603</v>
      </c>
      <c r="AO137" s="363">
        <v>151</v>
      </c>
      <c r="AP137" s="368">
        <v>3481.2791893939034</v>
      </c>
      <c r="AQ137" s="364">
        <v>-0.51783833580279115</v>
      </c>
      <c r="AR137" s="366">
        <v>92</v>
      </c>
      <c r="AS137" s="367">
        <v>0.45903976265886054</v>
      </c>
      <c r="AT137" s="364">
        <v>0.20422859310055586</v>
      </c>
      <c r="AU137" s="366">
        <v>160</v>
      </c>
      <c r="AV137" s="367">
        <v>1.3375876297997527</v>
      </c>
      <c r="AW137" s="364">
        <v>-0.28792766137642561</v>
      </c>
      <c r="AX137" s="366">
        <v>90</v>
      </c>
      <c r="AY137" s="367">
        <v>0.53295947504971808</v>
      </c>
      <c r="AZ137" s="364">
        <v>-0.69019359783444212</v>
      </c>
      <c r="BA137" s="366">
        <v>75</v>
      </c>
      <c r="BB137" s="365">
        <v>53.115615455142155</v>
      </c>
      <c r="BC137" s="364">
        <v>-0.44958608368067854</v>
      </c>
      <c r="BD137" s="363">
        <v>77</v>
      </c>
      <c r="BE137" s="362" t="s">
        <v>573</v>
      </c>
    </row>
    <row r="138" spans="1:57" s="182" customFormat="1" ht="12.75" x14ac:dyDescent="0.2">
      <c r="A138" s="361"/>
      <c r="B138" s="375">
        <v>99</v>
      </c>
      <c r="C138" s="236">
        <v>267</v>
      </c>
      <c r="D138" s="237" t="s">
        <v>31</v>
      </c>
      <c r="E138" s="235">
        <v>1602.683</v>
      </c>
      <c r="F138" s="374">
        <v>2.7035643253959059</v>
      </c>
      <c r="G138" s="361">
        <v>251</v>
      </c>
      <c r="H138" s="373">
        <v>10</v>
      </c>
      <c r="I138" s="214" t="s">
        <v>895</v>
      </c>
      <c r="J138" s="379" t="s">
        <v>895</v>
      </c>
      <c r="K138" s="378" t="s">
        <v>895</v>
      </c>
      <c r="L138" s="365" t="s">
        <v>895</v>
      </c>
      <c r="M138" s="364" t="s">
        <v>895</v>
      </c>
      <c r="N138" s="366" t="s">
        <v>895</v>
      </c>
      <c r="O138" s="365" t="s">
        <v>895</v>
      </c>
      <c r="P138" s="364" t="s">
        <v>895</v>
      </c>
      <c r="Q138" s="372" t="s">
        <v>895</v>
      </c>
      <c r="R138" s="371" t="s">
        <v>895</v>
      </c>
      <c r="S138" s="364" t="s">
        <v>895</v>
      </c>
      <c r="T138" s="366" t="s">
        <v>895</v>
      </c>
      <c r="U138" s="365" t="s">
        <v>895</v>
      </c>
      <c r="V138" s="364" t="s">
        <v>895</v>
      </c>
      <c r="W138" s="369" t="s">
        <v>895</v>
      </c>
      <c r="X138" s="365" t="s">
        <v>895</v>
      </c>
      <c r="Y138" s="364" t="s">
        <v>895</v>
      </c>
      <c r="Z138" s="363" t="s">
        <v>895</v>
      </c>
      <c r="AA138" s="370" t="s">
        <v>895</v>
      </c>
      <c r="AB138" s="364" t="s">
        <v>895</v>
      </c>
      <c r="AC138" s="366" t="s">
        <v>895</v>
      </c>
      <c r="AD138" s="365" t="s">
        <v>895</v>
      </c>
      <c r="AE138" s="364" t="s">
        <v>895</v>
      </c>
      <c r="AF138" s="369" t="s">
        <v>895</v>
      </c>
      <c r="AG138" s="365" t="s">
        <v>895</v>
      </c>
      <c r="AH138" s="364" t="s">
        <v>895</v>
      </c>
      <c r="AI138" s="366" t="s">
        <v>895</v>
      </c>
      <c r="AJ138" s="365" t="s">
        <v>895</v>
      </c>
      <c r="AK138" s="364" t="s">
        <v>895</v>
      </c>
      <c r="AL138" s="366" t="s">
        <v>895</v>
      </c>
      <c r="AM138" s="367" t="s">
        <v>895</v>
      </c>
      <c r="AN138" s="364" t="s">
        <v>895</v>
      </c>
      <c r="AO138" s="363" t="s">
        <v>895</v>
      </c>
      <c r="AP138" s="368" t="s">
        <v>895</v>
      </c>
      <c r="AQ138" s="364" t="s">
        <v>895</v>
      </c>
      <c r="AR138" s="366" t="s">
        <v>895</v>
      </c>
      <c r="AS138" s="367" t="s">
        <v>895</v>
      </c>
      <c r="AT138" s="364" t="s">
        <v>895</v>
      </c>
      <c r="AU138" s="366" t="s">
        <v>895</v>
      </c>
      <c r="AV138" s="367" t="s">
        <v>895</v>
      </c>
      <c r="AW138" s="364" t="s">
        <v>895</v>
      </c>
      <c r="AX138" s="366" t="s">
        <v>895</v>
      </c>
      <c r="AY138" s="367" t="s">
        <v>895</v>
      </c>
      <c r="AZ138" s="364" t="s">
        <v>895</v>
      </c>
      <c r="BA138" s="366" t="s">
        <v>895</v>
      </c>
      <c r="BB138" s="365" t="s">
        <v>895</v>
      </c>
      <c r="BC138" s="364" t="s">
        <v>895</v>
      </c>
      <c r="BD138" s="363" t="s">
        <v>895</v>
      </c>
      <c r="BE138" s="362" t="s">
        <v>30</v>
      </c>
    </row>
    <row r="139" spans="1:57" s="182" customFormat="1" ht="12.75" x14ac:dyDescent="0.2">
      <c r="A139" s="361"/>
      <c r="B139" s="375">
        <v>99</v>
      </c>
      <c r="C139" s="236">
        <v>47</v>
      </c>
      <c r="D139" s="237" t="s">
        <v>241</v>
      </c>
      <c r="E139" s="235">
        <v>2538.7420000000006</v>
      </c>
      <c r="F139" s="374">
        <v>1.3565633703928184</v>
      </c>
      <c r="G139" s="361">
        <v>231</v>
      </c>
      <c r="H139" s="373">
        <v>8</v>
      </c>
      <c r="I139" s="238">
        <v>34</v>
      </c>
      <c r="J139" s="364">
        <v>1.1712766306998557</v>
      </c>
      <c r="K139" s="182">
        <v>228</v>
      </c>
      <c r="L139" s="365">
        <v>81.397668527985914</v>
      </c>
      <c r="M139" s="364">
        <v>0.28820073592529805</v>
      </c>
      <c r="N139" s="366">
        <v>132</v>
      </c>
      <c r="O139" s="365">
        <v>3.376076491396049</v>
      </c>
      <c r="P139" s="364">
        <v>0.33289539889521652</v>
      </c>
      <c r="Q139" s="372">
        <v>149</v>
      </c>
      <c r="R139" s="371">
        <v>15.220978537067284</v>
      </c>
      <c r="S139" s="364">
        <v>1.0856405494737986</v>
      </c>
      <c r="T139" s="366">
        <v>227</v>
      </c>
      <c r="U139" s="365">
        <v>50.469153987530795</v>
      </c>
      <c r="V139" s="364">
        <v>1.3366090089825908</v>
      </c>
      <c r="W139" s="369">
        <v>227</v>
      </c>
      <c r="X139" s="365">
        <v>33.529635769006795</v>
      </c>
      <c r="Y139" s="364">
        <v>1.4880005868267978</v>
      </c>
      <c r="Z139" s="363">
        <v>230</v>
      </c>
      <c r="AA139" s="370">
        <v>77.73411186490064</v>
      </c>
      <c r="AB139" s="364">
        <v>1.2950973444913652</v>
      </c>
      <c r="AC139" s="366">
        <v>233</v>
      </c>
      <c r="AD139" s="365">
        <v>6.7340244420290691</v>
      </c>
      <c r="AE139" s="364">
        <v>0.94900056054700166</v>
      </c>
      <c r="AF139" s="369">
        <v>241</v>
      </c>
      <c r="AG139" s="365">
        <v>23.471439271494464</v>
      </c>
      <c r="AH139" s="364">
        <v>1.1696496972513393</v>
      </c>
      <c r="AI139" s="366">
        <v>217</v>
      </c>
      <c r="AJ139" s="365">
        <v>37.165567365806837</v>
      </c>
      <c r="AK139" s="364">
        <v>0.57728558784419004</v>
      </c>
      <c r="AL139" s="366">
        <v>173</v>
      </c>
      <c r="AM139" s="367">
        <v>0.33520538912579528</v>
      </c>
      <c r="AN139" s="364">
        <v>1.0431709850654571</v>
      </c>
      <c r="AO139" s="363">
        <v>221</v>
      </c>
      <c r="AP139" s="368">
        <v>7192.7991920354289</v>
      </c>
      <c r="AQ139" s="364">
        <v>0.91717539127155456</v>
      </c>
      <c r="AR139" s="366">
        <v>214</v>
      </c>
      <c r="AS139" s="367">
        <v>0.60949174180164378</v>
      </c>
      <c r="AT139" s="364">
        <v>1.0907089285921991</v>
      </c>
      <c r="AU139" s="366">
        <v>207</v>
      </c>
      <c r="AV139" s="367">
        <v>1.8022092216231689</v>
      </c>
      <c r="AW139" s="364">
        <v>1.3460355168315721</v>
      </c>
      <c r="AX139" s="366">
        <v>243</v>
      </c>
      <c r="AY139" s="367">
        <v>0.99237000350819848</v>
      </c>
      <c r="AZ139" s="364">
        <v>1.9551207097851879</v>
      </c>
      <c r="BA139" s="366">
        <v>249</v>
      </c>
      <c r="BB139" s="365">
        <v>87.113753025346412</v>
      </c>
      <c r="BC139" s="364">
        <v>1.12060432542667</v>
      </c>
      <c r="BD139" s="363">
        <v>228</v>
      </c>
      <c r="BE139" s="362" t="s">
        <v>240</v>
      </c>
    </row>
    <row r="140" spans="1:57" s="182" customFormat="1" ht="12.75" x14ac:dyDescent="0.2">
      <c r="A140" s="361"/>
      <c r="B140" s="375">
        <v>0</v>
      </c>
      <c r="C140" s="236">
        <v>1139</v>
      </c>
      <c r="D140" s="237" t="s">
        <v>236</v>
      </c>
      <c r="E140" s="235">
        <v>42568.455000000002</v>
      </c>
      <c r="F140" s="374">
        <v>0.3808308455497787</v>
      </c>
      <c r="G140" s="361">
        <v>160</v>
      </c>
      <c r="H140" s="373">
        <v>5</v>
      </c>
      <c r="I140" s="238">
        <v>34</v>
      </c>
      <c r="J140" s="364">
        <v>1.1712766306998557</v>
      </c>
      <c r="K140" s="182">
        <v>228</v>
      </c>
      <c r="L140" s="365">
        <v>64.453164688997617</v>
      </c>
      <c r="M140" s="364">
        <v>0.90325299601290754</v>
      </c>
      <c r="N140" s="366">
        <v>230</v>
      </c>
      <c r="O140" s="365">
        <v>2.8390437844193306</v>
      </c>
      <c r="P140" s="364">
        <v>1.1023524146362313</v>
      </c>
      <c r="Q140" s="372">
        <v>220</v>
      </c>
      <c r="R140" s="371">
        <v>14.297629350983049</v>
      </c>
      <c r="S140" s="364">
        <v>0.60784005295823063</v>
      </c>
      <c r="T140" s="366">
        <v>176</v>
      </c>
      <c r="U140" s="365">
        <v>30.802961045786581</v>
      </c>
      <c r="V140" s="364">
        <v>0.15395612049105156</v>
      </c>
      <c r="W140" s="369">
        <v>156</v>
      </c>
      <c r="X140" s="365">
        <v>15.570881794793968</v>
      </c>
      <c r="Y140" s="364">
        <v>-0.17513989008781075</v>
      </c>
      <c r="Z140" s="363">
        <v>137</v>
      </c>
      <c r="AA140" s="370">
        <v>67.152570948026636</v>
      </c>
      <c r="AB140" s="364">
        <v>0.33078551188247712</v>
      </c>
      <c r="AC140" s="366">
        <v>142</v>
      </c>
      <c r="AD140" s="365">
        <v>10.949903726539818</v>
      </c>
      <c r="AE140" s="364">
        <v>0.79787698951359343</v>
      </c>
      <c r="AF140" s="369">
        <v>200</v>
      </c>
      <c r="AG140" s="365">
        <v>10.344991025156766</v>
      </c>
      <c r="AH140" s="364">
        <v>-0.21856940747067807</v>
      </c>
      <c r="AI140" s="366">
        <v>128</v>
      </c>
      <c r="AJ140" s="365">
        <v>39.396336581466294</v>
      </c>
      <c r="AK140" s="364">
        <v>0.32547029839828406</v>
      </c>
      <c r="AL140" s="366">
        <v>152</v>
      </c>
      <c r="AM140" s="367">
        <v>9.3130817174360754</v>
      </c>
      <c r="AN140" s="364">
        <v>-1.6801255716637913</v>
      </c>
      <c r="AO140" s="363">
        <v>19</v>
      </c>
      <c r="AP140" s="368">
        <v>4800.1341002372974</v>
      </c>
      <c r="AQ140" s="364">
        <v>-7.9192461218198854E-3</v>
      </c>
      <c r="AR140" s="366">
        <v>145</v>
      </c>
      <c r="AS140" s="367">
        <v>0.34197555421442238</v>
      </c>
      <c r="AT140" s="364">
        <v>-0.48552716396664519</v>
      </c>
      <c r="AU140" s="366">
        <v>99</v>
      </c>
      <c r="AV140" s="367">
        <v>1.6939495317814091</v>
      </c>
      <c r="AW140" s="364">
        <v>0.96531204207561716</v>
      </c>
      <c r="AX140" s="366">
        <v>223</v>
      </c>
      <c r="AY140" s="367">
        <v>0.7871987031506601</v>
      </c>
      <c r="AZ140" s="364">
        <v>0.77373164112397286</v>
      </c>
      <c r="BA140" s="366">
        <v>197</v>
      </c>
      <c r="BB140" s="365">
        <v>72.763004736379969</v>
      </c>
      <c r="BC140" s="364">
        <v>0.45782074558149249</v>
      </c>
      <c r="BD140" s="363">
        <v>152</v>
      </c>
      <c r="BE140" s="362" t="s">
        <v>235</v>
      </c>
    </row>
    <row r="141" spans="1:57" s="182" customFormat="1" ht="12.75" x14ac:dyDescent="0.2">
      <c r="A141" s="361"/>
      <c r="B141" s="375">
        <v>18</v>
      </c>
      <c r="C141" s="236"/>
      <c r="D141" s="237" t="s">
        <v>955</v>
      </c>
      <c r="E141" s="235">
        <v>18622.885000000002</v>
      </c>
      <c r="F141" s="374">
        <v>1.1783282095170171</v>
      </c>
      <c r="G141" s="361">
        <v>217</v>
      </c>
      <c r="H141" s="373">
        <v>8</v>
      </c>
      <c r="I141" s="238">
        <v>31</v>
      </c>
      <c r="J141" s="364">
        <v>0.69107861941509918</v>
      </c>
      <c r="K141" s="182">
        <v>182.5</v>
      </c>
      <c r="L141" s="365">
        <v>77.858287623735393</v>
      </c>
      <c r="M141" s="364">
        <v>0.41667332179478112</v>
      </c>
      <c r="N141" s="366">
        <v>141</v>
      </c>
      <c r="O141" s="365">
        <v>3.3041403406924532</v>
      </c>
      <c r="P141" s="364">
        <v>0.43596505391845214</v>
      </c>
      <c r="Q141" s="372">
        <v>164</v>
      </c>
      <c r="R141" s="371">
        <v>14.822263596149662</v>
      </c>
      <c r="S141" s="364">
        <v>0.8793196910058132</v>
      </c>
      <c r="T141" s="366">
        <v>208</v>
      </c>
      <c r="U141" s="365">
        <v>44.243724170466109</v>
      </c>
      <c r="V141" s="364">
        <v>0.96223443750033233</v>
      </c>
      <c r="W141" s="369">
        <v>202</v>
      </c>
      <c r="X141" s="365">
        <v>26.847490657666867</v>
      </c>
      <c r="Y141" s="364">
        <v>0.8691744687540025</v>
      </c>
      <c r="Z141" s="363">
        <v>210</v>
      </c>
      <c r="AA141" s="370">
        <v>77.647136359612603</v>
      </c>
      <c r="AB141" s="364">
        <v>1.2871711351088881</v>
      </c>
      <c r="AC141" s="366">
        <v>231</v>
      </c>
      <c r="AD141" s="365">
        <v>10.686598137809332</v>
      </c>
      <c r="AE141" s="364">
        <v>0.80731551423326475</v>
      </c>
      <c r="AF141" s="369">
        <v>204</v>
      </c>
      <c r="AG141" s="365">
        <v>24.984945378972139</v>
      </c>
      <c r="AH141" s="364">
        <v>1.329714175782321</v>
      </c>
      <c r="AI141" s="366">
        <v>224</v>
      </c>
      <c r="AJ141" s="365">
        <v>31.647359753460798</v>
      </c>
      <c r="AK141" s="364">
        <v>1.2001958545679206</v>
      </c>
      <c r="AL141" s="366">
        <v>226</v>
      </c>
      <c r="AM141" s="367">
        <v>0.41134335523201698</v>
      </c>
      <c r="AN141" s="364">
        <v>1.0200757392243434</v>
      </c>
      <c r="AO141" s="363">
        <v>217</v>
      </c>
      <c r="AP141" s="368">
        <v>7463.888411409639</v>
      </c>
      <c r="AQ141" s="364">
        <v>1.0219887159436547</v>
      </c>
      <c r="AR141" s="366">
        <v>217</v>
      </c>
      <c r="AS141" s="367">
        <v>0.75883301516625146</v>
      </c>
      <c r="AT141" s="364">
        <v>1.9706448581113882</v>
      </c>
      <c r="AU141" s="366">
        <v>244</v>
      </c>
      <c r="AV141" s="367">
        <v>1.6327338694668112</v>
      </c>
      <c r="AW141" s="364">
        <v>0.75003117714826584</v>
      </c>
      <c r="AX141" s="366">
        <v>195</v>
      </c>
      <c r="AY141" s="367">
        <v>0.80680964438003466</v>
      </c>
      <c r="AZ141" s="364">
        <v>0.88665265665668647</v>
      </c>
      <c r="BA141" s="366">
        <v>205</v>
      </c>
      <c r="BB141" s="365">
        <v>82.736625050765355</v>
      </c>
      <c r="BC141" s="364">
        <v>0.9184484175940586</v>
      </c>
      <c r="BD141" s="363">
        <v>208</v>
      </c>
      <c r="BE141" s="362" t="s">
        <v>954</v>
      </c>
    </row>
    <row r="142" spans="1:57" s="182" customFormat="1" ht="12.75" x14ac:dyDescent="0.2">
      <c r="A142" s="361"/>
      <c r="B142" s="375">
        <v>99</v>
      </c>
      <c r="C142" s="236">
        <v>1271</v>
      </c>
      <c r="D142" s="237" t="s">
        <v>182</v>
      </c>
      <c r="E142" s="235">
        <v>5717.1459999999979</v>
      </c>
      <c r="F142" s="374">
        <v>1.6664215453484532</v>
      </c>
      <c r="G142" s="361">
        <v>243</v>
      </c>
      <c r="H142" s="373">
        <v>9</v>
      </c>
      <c r="I142" s="238">
        <v>29</v>
      </c>
      <c r="J142" s="364">
        <v>0.37094661189192818</v>
      </c>
      <c r="K142" s="182">
        <v>147.5</v>
      </c>
      <c r="L142" s="365">
        <v>68.086392494194882</v>
      </c>
      <c r="M142" s="364">
        <v>0.77137395167889855</v>
      </c>
      <c r="N142" s="366">
        <v>211</v>
      </c>
      <c r="O142" s="365">
        <v>3.8809619815277148</v>
      </c>
      <c r="P142" s="364">
        <v>-0.39050129087938396</v>
      </c>
      <c r="Q142" s="372">
        <v>87</v>
      </c>
      <c r="R142" s="371">
        <v>16.384077190009968</v>
      </c>
      <c r="S142" s="364">
        <v>1.6875029025770216</v>
      </c>
      <c r="T142" s="366">
        <v>251</v>
      </c>
      <c r="U142" s="365">
        <v>57.354885475078113</v>
      </c>
      <c r="V142" s="364">
        <v>1.7506917070038952</v>
      </c>
      <c r="W142" s="369">
        <v>237</v>
      </c>
      <c r="X142" s="365">
        <v>42.862823444149058</v>
      </c>
      <c r="Y142" s="364">
        <v>2.3523368444234238</v>
      </c>
      <c r="Z142" s="363">
        <v>247</v>
      </c>
      <c r="AA142" s="370">
        <v>78.04523996815638</v>
      </c>
      <c r="AB142" s="364">
        <v>1.3234509192479709</v>
      </c>
      <c r="AC142" s="366">
        <v>237</v>
      </c>
      <c r="AD142" s="365">
        <v>14.503060317503195</v>
      </c>
      <c r="AE142" s="364">
        <v>0.67050955884732588</v>
      </c>
      <c r="AF142" s="369">
        <v>150</v>
      </c>
      <c r="AG142" s="365">
        <v>34.460116303821131</v>
      </c>
      <c r="AH142" s="364">
        <v>2.3317836656804611</v>
      </c>
      <c r="AI142" s="366">
        <v>247</v>
      </c>
      <c r="AJ142" s="365">
        <v>28.441766522717057</v>
      </c>
      <c r="AK142" s="364">
        <v>1.5620519271634639</v>
      </c>
      <c r="AL142" s="366">
        <v>240</v>
      </c>
      <c r="AM142" s="367">
        <v>0.41538208049960612</v>
      </c>
      <c r="AN142" s="364">
        <v>1.0188506558958819</v>
      </c>
      <c r="AO142" s="363">
        <v>216</v>
      </c>
      <c r="AP142" s="368">
        <v>11008.508008929208</v>
      </c>
      <c r="AQ142" s="364">
        <v>2.3924724466192688</v>
      </c>
      <c r="AR142" s="366">
        <v>248</v>
      </c>
      <c r="AS142" s="367">
        <v>0.66398953653658943</v>
      </c>
      <c r="AT142" s="364">
        <v>1.4118161924211488</v>
      </c>
      <c r="AU142" s="366">
        <v>224</v>
      </c>
      <c r="AV142" s="367">
        <v>1.5428234390191824</v>
      </c>
      <c r="AW142" s="364">
        <v>0.43383766553873365</v>
      </c>
      <c r="AX142" s="366">
        <v>149</v>
      </c>
      <c r="AY142" s="367">
        <v>0.86896887816727642</v>
      </c>
      <c r="AZ142" s="364">
        <v>1.2445693788524093</v>
      </c>
      <c r="BA142" s="366">
        <v>229</v>
      </c>
      <c r="BB142" s="365">
        <v>93.322702878097331</v>
      </c>
      <c r="BC142" s="364">
        <v>1.4073621953036992</v>
      </c>
      <c r="BD142" s="363">
        <v>239</v>
      </c>
      <c r="BE142" s="362" t="s">
        <v>181</v>
      </c>
    </row>
    <row r="143" spans="1:57" s="182" customFormat="1" ht="12.75" x14ac:dyDescent="0.2">
      <c r="A143" s="361"/>
      <c r="B143" s="375">
        <v>0</v>
      </c>
      <c r="C143" s="236">
        <v>7000</v>
      </c>
      <c r="D143" s="237" t="s">
        <v>405</v>
      </c>
      <c r="E143" s="235">
        <v>68232.130999999965</v>
      </c>
      <c r="F143" s="374">
        <v>-0.29470201135578317</v>
      </c>
      <c r="G143" s="361">
        <v>104</v>
      </c>
      <c r="H143" s="373">
        <v>4</v>
      </c>
      <c r="I143" s="238">
        <v>29</v>
      </c>
      <c r="J143" s="364">
        <v>0.37094661189192818</v>
      </c>
      <c r="K143" s="182">
        <v>147.5</v>
      </c>
      <c r="L143" s="365">
        <v>82.869427320048217</v>
      </c>
      <c r="M143" s="364">
        <v>0.23477877798759211</v>
      </c>
      <c r="N143" s="366">
        <v>125</v>
      </c>
      <c r="O143" s="365">
        <v>3.2609875671025335</v>
      </c>
      <c r="P143" s="364">
        <v>0.49779407095239381</v>
      </c>
      <c r="Q143" s="372">
        <v>172</v>
      </c>
      <c r="R143" s="371">
        <v>12.033244288972597</v>
      </c>
      <c r="S143" s="364">
        <v>-0.56389900658357195</v>
      </c>
      <c r="T143" s="366">
        <v>69</v>
      </c>
      <c r="U143" s="365">
        <v>17.084771473509484</v>
      </c>
      <c r="V143" s="364">
        <v>-0.67100560802380727</v>
      </c>
      <c r="W143" s="369">
        <v>83</v>
      </c>
      <c r="X143" s="365">
        <v>8.011961211471144</v>
      </c>
      <c r="Y143" s="364">
        <v>-0.87516322143690062</v>
      </c>
      <c r="Z143" s="363">
        <v>46</v>
      </c>
      <c r="AA143" s="370">
        <v>65.751350659821668</v>
      </c>
      <c r="AB143" s="364">
        <v>0.20309018710676743</v>
      </c>
      <c r="AC143" s="366">
        <v>135</v>
      </c>
      <c r="AD143" s="365">
        <v>25.775067804616391</v>
      </c>
      <c r="AE143" s="364">
        <v>0.2664500710848467</v>
      </c>
      <c r="AF143" s="369">
        <v>99</v>
      </c>
      <c r="AG143" s="365">
        <v>6.700866207014653</v>
      </c>
      <c r="AH143" s="364">
        <v>-0.60396259210064485</v>
      </c>
      <c r="AI143" s="366">
        <v>97</v>
      </c>
      <c r="AJ143" s="365">
        <v>40.886527410074699</v>
      </c>
      <c r="AK143" s="364">
        <v>0.15725350922911482</v>
      </c>
      <c r="AL143" s="366">
        <v>140</v>
      </c>
      <c r="AM143" s="367">
        <v>5.9483852263092905</v>
      </c>
      <c r="AN143" s="364">
        <v>-0.65949819458238601</v>
      </c>
      <c r="AO143" s="363">
        <v>65</v>
      </c>
      <c r="AP143" s="368">
        <v>3936.1946878854747</v>
      </c>
      <c r="AQ143" s="364">
        <v>-0.34195083296576961</v>
      </c>
      <c r="AR143" s="366">
        <v>109</v>
      </c>
      <c r="AS143" s="367">
        <v>0.31157804673817002</v>
      </c>
      <c r="AT143" s="364">
        <v>-0.6646327681547074</v>
      </c>
      <c r="AU143" s="366">
        <v>77</v>
      </c>
      <c r="AV143" s="367">
        <v>1.4585467707048336</v>
      </c>
      <c r="AW143" s="364">
        <v>0.13745674990528495</v>
      </c>
      <c r="AX143" s="366">
        <v>114</v>
      </c>
      <c r="AY143" s="367">
        <v>0.61210435760332682</v>
      </c>
      <c r="AZ143" s="364">
        <v>-0.23447245688358165</v>
      </c>
      <c r="BA143" s="366">
        <v>109</v>
      </c>
      <c r="BB143" s="365">
        <v>58.133472454261629</v>
      </c>
      <c r="BC143" s="364">
        <v>-0.21783836167620399</v>
      </c>
      <c r="BD143" s="363">
        <v>94</v>
      </c>
      <c r="BE143" s="362" t="s">
        <v>404</v>
      </c>
    </row>
    <row r="144" spans="1:57" s="182" customFormat="1" ht="12.75" x14ac:dyDescent="0.2">
      <c r="A144" s="361"/>
      <c r="B144" s="375">
        <v>50</v>
      </c>
      <c r="C144" s="236"/>
      <c r="D144" s="237" t="s">
        <v>953</v>
      </c>
      <c r="E144" s="235">
        <v>8250.2849999999999</v>
      </c>
      <c r="F144" s="374">
        <v>0.3087412505503726</v>
      </c>
      <c r="G144" s="361">
        <v>153</v>
      </c>
      <c r="H144" s="373">
        <v>5</v>
      </c>
      <c r="I144" s="238">
        <v>28</v>
      </c>
      <c r="J144" s="364">
        <v>0.21088060813034265</v>
      </c>
      <c r="K144" s="182">
        <v>133</v>
      </c>
      <c r="L144" s="365">
        <v>85.764345465615179</v>
      </c>
      <c r="M144" s="364">
        <v>0.12969892642518127</v>
      </c>
      <c r="N144" s="366">
        <v>108</v>
      </c>
      <c r="O144" s="365">
        <v>3.4218114070541641</v>
      </c>
      <c r="P144" s="364">
        <v>0.26736670527882223</v>
      </c>
      <c r="Q144" s="372">
        <v>143</v>
      </c>
      <c r="R144" s="371">
        <v>13.805039111819015</v>
      </c>
      <c r="S144" s="364">
        <v>0.35294205294003728</v>
      </c>
      <c r="T144" s="366">
        <v>149</v>
      </c>
      <c r="U144" s="365">
        <v>30.237222506432545</v>
      </c>
      <c r="V144" s="364">
        <v>0.1199346746687726</v>
      </c>
      <c r="W144" s="369">
        <v>152</v>
      </c>
      <c r="X144" s="365">
        <v>19.717277677672389</v>
      </c>
      <c r="Y144" s="364">
        <v>0.20885327759126568</v>
      </c>
      <c r="Z144" s="363">
        <v>166</v>
      </c>
      <c r="AA144" s="370">
        <v>70.186251642177723</v>
      </c>
      <c r="AB144" s="364">
        <v>0.60724942320771569</v>
      </c>
      <c r="AC144" s="366">
        <v>158</v>
      </c>
      <c r="AD144" s="365">
        <v>19.57211623034976</v>
      </c>
      <c r="AE144" s="364">
        <v>0.48880278319748988</v>
      </c>
      <c r="AF144" s="369">
        <v>117</v>
      </c>
      <c r="AG144" s="365">
        <v>13.057206949486499</v>
      </c>
      <c r="AH144" s="364">
        <v>6.826751075937737E-2</v>
      </c>
      <c r="AI144" s="366">
        <v>159</v>
      </c>
      <c r="AJ144" s="365">
        <v>37.778641248071054</v>
      </c>
      <c r="AK144" s="364">
        <v>0.50808014246222521</v>
      </c>
      <c r="AL144" s="366">
        <v>167</v>
      </c>
      <c r="AM144" s="367">
        <v>1.0832474272100907</v>
      </c>
      <c r="AN144" s="364">
        <v>0.81626428329012757</v>
      </c>
      <c r="AO144" s="363">
        <v>179</v>
      </c>
      <c r="AP144" s="368">
        <v>5000.4154490660021</v>
      </c>
      <c r="AQ144" s="364">
        <v>6.9517083102219504E-2</v>
      </c>
      <c r="AR144" s="366">
        <v>157</v>
      </c>
      <c r="AS144" s="367">
        <v>0.51906889328932826</v>
      </c>
      <c r="AT144" s="364">
        <v>0.55792712311501635</v>
      </c>
      <c r="AU144" s="366">
        <v>178</v>
      </c>
      <c r="AV144" s="367">
        <v>1.512179589373249</v>
      </c>
      <c r="AW144" s="364">
        <v>0.3260705646524123</v>
      </c>
      <c r="AX144" s="366">
        <v>136</v>
      </c>
      <c r="AY144" s="367">
        <v>0.66029775044294192</v>
      </c>
      <c r="AZ144" s="364">
        <v>4.3028087213959565E-2</v>
      </c>
      <c r="BA144" s="366">
        <v>129</v>
      </c>
      <c r="BB144" s="365">
        <v>68.77877073701616</v>
      </c>
      <c r="BC144" s="364">
        <v>0.27381048912193895</v>
      </c>
      <c r="BD144" s="363">
        <v>132</v>
      </c>
      <c r="BE144" s="362" t="s">
        <v>952</v>
      </c>
    </row>
    <row r="145" spans="1:57" s="182" customFormat="1" ht="12.75" x14ac:dyDescent="0.2">
      <c r="A145" s="361"/>
      <c r="B145" s="375">
        <v>99</v>
      </c>
      <c r="C145" s="236">
        <v>1060</v>
      </c>
      <c r="D145" s="237" t="s">
        <v>866</v>
      </c>
      <c r="E145" s="235">
        <v>9232.743999999997</v>
      </c>
      <c r="F145" s="374">
        <v>-1.7904504156938865</v>
      </c>
      <c r="G145" s="361">
        <v>1</v>
      </c>
      <c r="H145" s="373">
        <v>1</v>
      </c>
      <c r="I145" s="238">
        <v>13</v>
      </c>
      <c r="J145" s="364">
        <v>-2.1901094482934402</v>
      </c>
      <c r="K145" s="182">
        <v>6.5</v>
      </c>
      <c r="L145" s="365">
        <v>194.76979031909968</v>
      </c>
      <c r="M145" s="364">
        <v>-3.826984955030619</v>
      </c>
      <c r="N145" s="366">
        <v>3</v>
      </c>
      <c r="O145" s="365">
        <v>4.5596769764745133</v>
      </c>
      <c r="P145" s="364">
        <v>-1.3629597794702508</v>
      </c>
      <c r="Q145" s="372">
        <v>22</v>
      </c>
      <c r="R145" s="371">
        <v>9.5088228461450086</v>
      </c>
      <c r="S145" s="364">
        <v>-1.8701976820746153</v>
      </c>
      <c r="T145" s="366">
        <v>8</v>
      </c>
      <c r="U145" s="365">
        <v>0.96470944214843535</v>
      </c>
      <c r="V145" s="364">
        <v>-1.6404071582132711</v>
      </c>
      <c r="W145" s="369">
        <v>2</v>
      </c>
      <c r="X145" s="365">
        <v>5.0715812686075408</v>
      </c>
      <c r="Y145" s="364">
        <v>-1.1474685777832434</v>
      </c>
      <c r="Z145" s="363">
        <v>13</v>
      </c>
      <c r="AA145" s="370">
        <v>30.752857773589387</v>
      </c>
      <c r="AB145" s="364">
        <v>-2.9863754189707672</v>
      </c>
      <c r="AC145" s="366">
        <v>1</v>
      </c>
      <c r="AD145" s="365">
        <v>92.820150806194661</v>
      </c>
      <c r="AE145" s="364">
        <v>-2.1368664566571445</v>
      </c>
      <c r="AF145" s="369">
        <v>4</v>
      </c>
      <c r="AG145" s="365">
        <v>2.3875717180125777</v>
      </c>
      <c r="AH145" s="364">
        <v>-1.0601254246928868</v>
      </c>
      <c r="AI145" s="366">
        <v>13</v>
      </c>
      <c r="AJ145" s="365">
        <v>54.225038286051657</v>
      </c>
      <c r="AK145" s="364">
        <v>-1.3484338354918255</v>
      </c>
      <c r="AL145" s="366">
        <v>21</v>
      </c>
      <c r="AM145" s="367">
        <v>10.121812106996575</v>
      </c>
      <c r="AN145" s="364">
        <v>-1.9254411234349222</v>
      </c>
      <c r="AO145" s="363">
        <v>14</v>
      </c>
      <c r="AP145" s="368">
        <v>1469.4332340360302</v>
      </c>
      <c r="AQ145" s="364">
        <v>-1.2956939207498812</v>
      </c>
      <c r="AR145" s="366">
        <v>1</v>
      </c>
      <c r="AS145" s="367">
        <v>0.1140657399231291</v>
      </c>
      <c r="AT145" s="364">
        <v>-1.8283979575973779</v>
      </c>
      <c r="AU145" s="366">
        <v>5</v>
      </c>
      <c r="AV145" s="367">
        <v>1.1888184072311254</v>
      </c>
      <c r="AW145" s="364">
        <v>-0.81111348830664121</v>
      </c>
      <c r="AX145" s="366">
        <v>63</v>
      </c>
      <c r="AY145" s="367">
        <v>0.48045400870140564</v>
      </c>
      <c r="AZ145" s="364">
        <v>-0.99252332855584957</v>
      </c>
      <c r="BA145" s="366">
        <v>49</v>
      </c>
      <c r="BB145" s="365">
        <v>5.5435218493254848</v>
      </c>
      <c r="BC145" s="364">
        <v>-2.6466842325650024</v>
      </c>
      <c r="BD145" s="363">
        <v>4</v>
      </c>
      <c r="BE145" s="362" t="s">
        <v>865</v>
      </c>
    </row>
    <row r="146" spans="1:57" s="182" customFormat="1" ht="12.75" x14ac:dyDescent="0.2">
      <c r="A146" s="361"/>
      <c r="B146" s="375">
        <v>55</v>
      </c>
      <c r="C146" s="236"/>
      <c r="D146" s="237" t="s">
        <v>951</v>
      </c>
      <c r="E146" s="235">
        <v>6111.496000000001</v>
      </c>
      <c r="F146" s="374">
        <v>0.59174250234211667</v>
      </c>
      <c r="G146" s="361">
        <v>176</v>
      </c>
      <c r="H146" s="373">
        <v>6</v>
      </c>
      <c r="I146" s="238">
        <v>29</v>
      </c>
      <c r="J146" s="364">
        <v>0.37094661189192818</v>
      </c>
      <c r="K146" s="182">
        <v>147.5</v>
      </c>
      <c r="L146" s="365">
        <v>60.752357825539875</v>
      </c>
      <c r="M146" s="364">
        <v>1.0375850276348688</v>
      </c>
      <c r="N146" s="366">
        <v>244</v>
      </c>
      <c r="O146" s="365">
        <v>3.1579242170032482</v>
      </c>
      <c r="P146" s="364">
        <v>0.6454625774873326</v>
      </c>
      <c r="Q146" s="372">
        <v>181</v>
      </c>
      <c r="R146" s="371">
        <v>14.040838734714377</v>
      </c>
      <c r="S146" s="364">
        <v>0.47496000518991294</v>
      </c>
      <c r="T146" s="366">
        <v>159</v>
      </c>
      <c r="U146" s="365">
        <v>29.637559339610171</v>
      </c>
      <c r="V146" s="364">
        <v>8.3873125874592738E-2</v>
      </c>
      <c r="W146" s="369">
        <v>146</v>
      </c>
      <c r="X146" s="365">
        <v>20.694912933806126</v>
      </c>
      <c r="Y146" s="364">
        <v>0.29939100467798402</v>
      </c>
      <c r="Z146" s="363">
        <v>174</v>
      </c>
      <c r="AA146" s="370">
        <v>79.102368501675215</v>
      </c>
      <c r="AB146" s="364">
        <v>1.4197886418413874</v>
      </c>
      <c r="AC146" s="366">
        <v>243</v>
      </c>
      <c r="AD146" s="365">
        <v>12.231160911497437</v>
      </c>
      <c r="AE146" s="364">
        <v>0.75194869125457964</v>
      </c>
      <c r="AF146" s="369">
        <v>181</v>
      </c>
      <c r="AG146" s="365">
        <v>12.662388015559864</v>
      </c>
      <c r="AH146" s="364">
        <v>2.6512484822650461E-2</v>
      </c>
      <c r="AI146" s="366">
        <v>156</v>
      </c>
      <c r="AJ146" s="365">
        <v>40.137004505873016</v>
      </c>
      <c r="AK146" s="364">
        <v>0.24186169090159115</v>
      </c>
      <c r="AL146" s="366">
        <v>150</v>
      </c>
      <c r="AM146" s="367">
        <v>0.13723317498694262</v>
      </c>
      <c r="AN146" s="364">
        <v>1.103222719949833</v>
      </c>
      <c r="AO146" s="363">
        <v>237</v>
      </c>
      <c r="AP146" s="368">
        <v>5560.2512583027692</v>
      </c>
      <c r="AQ146" s="364">
        <v>0.28597073836765463</v>
      </c>
      <c r="AR146" s="366">
        <v>177</v>
      </c>
      <c r="AS146" s="367">
        <v>0.65595288352282299</v>
      </c>
      <c r="AT146" s="364">
        <v>1.3644633101229877</v>
      </c>
      <c r="AU146" s="366">
        <v>221</v>
      </c>
      <c r="AV146" s="367">
        <v>1.5860044841586221</v>
      </c>
      <c r="AW146" s="364">
        <v>0.58569508886140476</v>
      </c>
      <c r="AX146" s="366">
        <v>168</v>
      </c>
      <c r="AY146" s="367">
        <v>0.74986724881670708</v>
      </c>
      <c r="AZ146" s="364">
        <v>0.55877481241302673</v>
      </c>
      <c r="BA146" s="366">
        <v>176</v>
      </c>
      <c r="BB146" s="365">
        <v>81.163898518515907</v>
      </c>
      <c r="BC146" s="364">
        <v>0.84581267065093857</v>
      </c>
      <c r="BD146" s="363">
        <v>199</v>
      </c>
      <c r="BE146" s="362" t="s">
        <v>950</v>
      </c>
    </row>
    <row r="147" spans="1:57" s="182" customFormat="1" ht="12.75" x14ac:dyDescent="0.2">
      <c r="A147" s="361"/>
      <c r="B147" s="375">
        <v>99</v>
      </c>
      <c r="C147" s="236">
        <v>1015</v>
      </c>
      <c r="D147" s="237" t="s">
        <v>105</v>
      </c>
      <c r="E147" s="235">
        <v>22227.1</v>
      </c>
      <c r="F147" s="374">
        <v>1.0713910591269724</v>
      </c>
      <c r="G147" s="361">
        <v>214</v>
      </c>
      <c r="H147" s="373">
        <v>8</v>
      </c>
      <c r="I147" s="238">
        <v>31</v>
      </c>
      <c r="J147" s="364">
        <v>0.69107861941509918</v>
      </c>
      <c r="K147" s="182">
        <v>182.5</v>
      </c>
      <c r="L147" s="365">
        <v>70.05237194716932</v>
      </c>
      <c r="M147" s="364">
        <v>0.70001275294875465</v>
      </c>
      <c r="N147" s="366">
        <v>195</v>
      </c>
      <c r="O147" s="365">
        <v>3.2712037495858937</v>
      </c>
      <c r="P147" s="364">
        <v>0.48315639026034468</v>
      </c>
      <c r="Q147" s="372">
        <v>169</v>
      </c>
      <c r="R147" s="371">
        <v>14.668361683000239</v>
      </c>
      <c r="S147" s="364">
        <v>0.79968090253258417</v>
      </c>
      <c r="T147" s="366">
        <v>195</v>
      </c>
      <c r="U147" s="365">
        <v>40.370054885316399</v>
      </c>
      <c r="V147" s="364">
        <v>0.7292861397431688</v>
      </c>
      <c r="W147" s="369">
        <v>189</v>
      </c>
      <c r="X147" s="365">
        <v>30.374021535326929</v>
      </c>
      <c r="Y147" s="364">
        <v>1.195762619254167</v>
      </c>
      <c r="Z147" s="363">
        <v>222</v>
      </c>
      <c r="AA147" s="370">
        <v>71.788284479890066</v>
      </c>
      <c r="AB147" s="364">
        <v>0.75324509943011497</v>
      </c>
      <c r="AC147" s="366">
        <v>184</v>
      </c>
      <c r="AD147" s="365">
        <v>10.976696950010515</v>
      </c>
      <c r="AE147" s="364">
        <v>0.79691655223891522</v>
      </c>
      <c r="AF147" s="369">
        <v>199</v>
      </c>
      <c r="AG147" s="365">
        <v>21.222222195045163</v>
      </c>
      <c r="AH147" s="364">
        <v>0.93177833573775692</v>
      </c>
      <c r="AI147" s="366">
        <v>203</v>
      </c>
      <c r="AJ147" s="365">
        <v>33.991991835785015</v>
      </c>
      <c r="AK147" s="364">
        <v>0.93552741539901596</v>
      </c>
      <c r="AL147" s="366">
        <v>204</v>
      </c>
      <c r="AM147" s="367">
        <v>1.0632111251580276</v>
      </c>
      <c r="AN147" s="364">
        <v>0.82234197810264242</v>
      </c>
      <c r="AO147" s="363">
        <v>181</v>
      </c>
      <c r="AP147" s="368">
        <v>8027.168403482221</v>
      </c>
      <c r="AQ147" s="364">
        <v>1.2397740222966309</v>
      </c>
      <c r="AR147" s="366">
        <v>228</v>
      </c>
      <c r="AS147" s="367">
        <v>0.59405084508992989</v>
      </c>
      <c r="AT147" s="364">
        <v>0.99972939229576008</v>
      </c>
      <c r="AU147" s="366">
        <v>201</v>
      </c>
      <c r="AV147" s="367">
        <v>1.6636548283908181</v>
      </c>
      <c r="AW147" s="364">
        <v>0.8587728051867477</v>
      </c>
      <c r="AX147" s="366">
        <v>209</v>
      </c>
      <c r="AY147" s="367">
        <v>0.82185525957354666</v>
      </c>
      <c r="AZ147" s="364">
        <v>0.97328624181174139</v>
      </c>
      <c r="BA147" s="366">
        <v>211</v>
      </c>
      <c r="BB147" s="365">
        <v>83.034689733011078</v>
      </c>
      <c r="BC147" s="364">
        <v>0.93221441593409804</v>
      </c>
      <c r="BD147" s="363">
        <v>211</v>
      </c>
      <c r="BE147" s="362" t="s">
        <v>104</v>
      </c>
    </row>
    <row r="148" spans="1:57" s="182" customFormat="1" ht="12.75" x14ac:dyDescent="0.2">
      <c r="A148" s="361"/>
      <c r="B148" s="375">
        <v>99</v>
      </c>
      <c r="C148" s="236">
        <v>4201</v>
      </c>
      <c r="D148" s="237" t="s">
        <v>804</v>
      </c>
      <c r="E148" s="235">
        <v>9473.5030000000006</v>
      </c>
      <c r="F148" s="374">
        <v>-1.2223918831881264</v>
      </c>
      <c r="G148" s="361">
        <v>32</v>
      </c>
      <c r="H148" s="373">
        <v>2</v>
      </c>
      <c r="I148" s="238">
        <v>27</v>
      </c>
      <c r="J148" s="364">
        <v>5.0814604368757128E-2</v>
      </c>
      <c r="K148" s="182">
        <v>119</v>
      </c>
      <c r="L148" s="365">
        <v>79.079914965658503</v>
      </c>
      <c r="M148" s="364">
        <v>0.37233064497318058</v>
      </c>
      <c r="N148" s="366">
        <v>136</v>
      </c>
      <c r="O148" s="365">
        <v>3.9524920906375614</v>
      </c>
      <c r="P148" s="364">
        <v>-0.49298917211317594</v>
      </c>
      <c r="Q148" s="372">
        <v>77</v>
      </c>
      <c r="R148" s="371">
        <v>11.894024593202161</v>
      </c>
      <c r="S148" s="364">
        <v>-0.63594026764316869</v>
      </c>
      <c r="T148" s="366">
        <v>66</v>
      </c>
      <c r="U148" s="365">
        <v>19.30810162669377</v>
      </c>
      <c r="V148" s="364">
        <v>-0.53730266737216703</v>
      </c>
      <c r="W148" s="369">
        <v>96</v>
      </c>
      <c r="X148" s="365">
        <v>12.201451953486549</v>
      </c>
      <c r="Y148" s="364">
        <v>-0.48717908619512101</v>
      </c>
      <c r="Z148" s="363">
        <v>102</v>
      </c>
      <c r="AA148" s="370">
        <v>52.011186954388215</v>
      </c>
      <c r="AB148" s="364">
        <v>-1.0490717189161707</v>
      </c>
      <c r="AC148" s="366">
        <v>45</v>
      </c>
      <c r="AD148" s="365">
        <v>81.662226137073759</v>
      </c>
      <c r="AE148" s="364">
        <v>-1.7368964130378817</v>
      </c>
      <c r="AF148" s="369">
        <v>23</v>
      </c>
      <c r="AG148" s="365">
        <v>3.0022553129969656</v>
      </c>
      <c r="AH148" s="364">
        <v>-0.99511808272933511</v>
      </c>
      <c r="AI148" s="366">
        <v>27</v>
      </c>
      <c r="AJ148" s="365">
        <v>65.350527685412786</v>
      </c>
      <c r="AK148" s="364">
        <v>-2.6043093037657972</v>
      </c>
      <c r="AL148" s="366">
        <v>3</v>
      </c>
      <c r="AM148" s="367">
        <v>6.1652062600286257</v>
      </c>
      <c r="AN148" s="364">
        <v>-0.72526742028361302</v>
      </c>
      <c r="AO148" s="363">
        <v>62</v>
      </c>
      <c r="AP148" s="368">
        <v>2210.8912475679372</v>
      </c>
      <c r="AQ148" s="364">
        <v>-1.0090182658402214</v>
      </c>
      <c r="AR148" s="366">
        <v>21</v>
      </c>
      <c r="AS148" s="367">
        <v>0.2712004891632947</v>
      </c>
      <c r="AT148" s="364">
        <v>-0.90254197339912079</v>
      </c>
      <c r="AU148" s="366">
        <v>42</v>
      </c>
      <c r="AV148" s="367">
        <v>0.89097658796002621</v>
      </c>
      <c r="AW148" s="364">
        <v>-1.8585520365444466</v>
      </c>
      <c r="AX148" s="366">
        <v>10</v>
      </c>
      <c r="AY148" s="367">
        <v>0.39568961013392306</v>
      </c>
      <c r="AZ148" s="364">
        <v>-1.4806019911405259</v>
      </c>
      <c r="BA148" s="366">
        <v>15</v>
      </c>
      <c r="BB148" s="365">
        <v>48.62483692089971</v>
      </c>
      <c r="BC148" s="364">
        <v>-0.65699089723353687</v>
      </c>
      <c r="BD148" s="363">
        <v>68</v>
      </c>
      <c r="BE148" s="362" t="s">
        <v>803</v>
      </c>
    </row>
    <row r="149" spans="1:57" s="182" customFormat="1" ht="12.75" x14ac:dyDescent="0.2">
      <c r="A149" s="377"/>
      <c r="B149" s="375">
        <v>99</v>
      </c>
      <c r="C149" s="236">
        <v>516</v>
      </c>
      <c r="D149" s="240" t="s">
        <v>949</v>
      </c>
      <c r="E149" s="235">
        <v>10264.941000000001</v>
      </c>
      <c r="F149" s="374">
        <v>-1.141989535579909</v>
      </c>
      <c r="G149" s="361">
        <v>40</v>
      </c>
      <c r="H149" s="373">
        <v>2</v>
      </c>
      <c r="I149" s="238">
        <v>23</v>
      </c>
      <c r="J149" s="364">
        <v>-0.58944941067758494</v>
      </c>
      <c r="K149" s="182">
        <v>77.5</v>
      </c>
      <c r="L149" s="365">
        <v>93.265310080110041</v>
      </c>
      <c r="M149" s="364">
        <v>-0.14257137920435822</v>
      </c>
      <c r="N149" s="366">
        <v>86</v>
      </c>
      <c r="O149" s="365">
        <v>3.818025498531362</v>
      </c>
      <c r="P149" s="364">
        <v>-0.30032630198488414</v>
      </c>
      <c r="Q149" s="372">
        <v>97</v>
      </c>
      <c r="R149" s="371">
        <v>11.140941387851443</v>
      </c>
      <c r="S149" s="364">
        <v>-1.0256341503659752</v>
      </c>
      <c r="T149" s="366">
        <v>38</v>
      </c>
      <c r="U149" s="365">
        <v>10.496569901190027</v>
      </c>
      <c r="V149" s="364">
        <v>-1.0671959455511815</v>
      </c>
      <c r="W149" s="369">
        <v>32</v>
      </c>
      <c r="X149" s="365">
        <v>6.1333324565715222</v>
      </c>
      <c r="Y149" s="364">
        <v>-1.0491409666555083</v>
      </c>
      <c r="Z149" s="363">
        <v>20</v>
      </c>
      <c r="AA149" s="370">
        <v>50.996948502653602</v>
      </c>
      <c r="AB149" s="364">
        <v>-1.1415008034680205</v>
      </c>
      <c r="AC149" s="366">
        <v>32</v>
      </c>
      <c r="AD149" s="365">
        <v>66.991091667361246</v>
      </c>
      <c r="AE149" s="364">
        <v>-1.2109908824122384</v>
      </c>
      <c r="AF149" s="369">
        <v>51</v>
      </c>
      <c r="AG149" s="365">
        <v>3.3193432225760473</v>
      </c>
      <c r="AH149" s="364">
        <v>-0.96158368822342899</v>
      </c>
      <c r="AI149" s="366">
        <v>32</v>
      </c>
      <c r="AJ149" s="365">
        <v>45.258373727518268</v>
      </c>
      <c r="AK149" s="364">
        <v>-0.3362523801798103</v>
      </c>
      <c r="AL149" s="366">
        <v>96</v>
      </c>
      <c r="AM149" s="367">
        <v>5.5177423815684863</v>
      </c>
      <c r="AN149" s="364">
        <v>-0.52886950987166159</v>
      </c>
      <c r="AO149" s="363">
        <v>79</v>
      </c>
      <c r="AP149" s="368">
        <v>2520.2912868666253</v>
      </c>
      <c r="AQ149" s="364">
        <v>-0.88939253211523384</v>
      </c>
      <c r="AR149" s="366">
        <v>40</v>
      </c>
      <c r="AS149" s="367">
        <v>0.30195853355876234</v>
      </c>
      <c r="AT149" s="364">
        <v>-0.72131204428742446</v>
      </c>
      <c r="AU149" s="366">
        <v>65</v>
      </c>
      <c r="AV149" s="367">
        <v>0.97751594991762247</v>
      </c>
      <c r="AW149" s="364">
        <v>-1.5542137677408145</v>
      </c>
      <c r="AX149" s="366">
        <v>21</v>
      </c>
      <c r="AY149" s="367">
        <v>0.40825789443204336</v>
      </c>
      <c r="AZ149" s="364">
        <v>-1.408233030882678</v>
      </c>
      <c r="BA149" s="366">
        <v>21</v>
      </c>
      <c r="BB149" s="365">
        <v>28.595668961710519</v>
      </c>
      <c r="BC149" s="364">
        <v>-1.5820300223025907</v>
      </c>
      <c r="BD149" s="363">
        <v>20</v>
      </c>
      <c r="BE149" s="362" t="s">
        <v>784</v>
      </c>
    </row>
    <row r="150" spans="1:57" s="182" customFormat="1" ht="12.75" x14ac:dyDescent="0.2">
      <c r="A150" s="361"/>
      <c r="B150" s="375">
        <v>99</v>
      </c>
      <c r="C150" s="236">
        <v>481</v>
      </c>
      <c r="D150" s="237" t="s">
        <v>740</v>
      </c>
      <c r="E150" s="235">
        <v>19600.363000000008</v>
      </c>
      <c r="F150" s="374">
        <v>-1.2202153800949351</v>
      </c>
      <c r="G150" s="361">
        <v>33</v>
      </c>
      <c r="H150" s="373">
        <v>2</v>
      </c>
      <c r="I150" s="238">
        <v>22</v>
      </c>
      <c r="J150" s="364">
        <v>-0.74951541443917047</v>
      </c>
      <c r="K150" s="182">
        <v>64.5</v>
      </c>
      <c r="L150" s="365">
        <v>94.612230397549723</v>
      </c>
      <c r="M150" s="364">
        <v>-0.19146194532958388</v>
      </c>
      <c r="N150" s="366">
        <v>82</v>
      </c>
      <c r="O150" s="365">
        <v>4.2501484813915296</v>
      </c>
      <c r="P150" s="364">
        <v>-0.91946933834952937</v>
      </c>
      <c r="Q150" s="372">
        <v>53</v>
      </c>
      <c r="R150" s="371">
        <v>11.476495531640142</v>
      </c>
      <c r="S150" s="364">
        <v>-0.85199676710253214</v>
      </c>
      <c r="T150" s="366">
        <v>52</v>
      </c>
      <c r="U150" s="365">
        <v>11.921252709100706</v>
      </c>
      <c r="V150" s="364">
        <v>-0.98152073413884167</v>
      </c>
      <c r="W150" s="369">
        <v>45</v>
      </c>
      <c r="X150" s="365">
        <v>8.7241448797683265</v>
      </c>
      <c r="Y150" s="364">
        <v>-0.80920867428717347</v>
      </c>
      <c r="Z150" s="363">
        <v>58</v>
      </c>
      <c r="AA150" s="370">
        <v>44.522748126370381</v>
      </c>
      <c r="AB150" s="364">
        <v>-1.7315044786014882</v>
      </c>
      <c r="AC150" s="366">
        <v>7</v>
      </c>
      <c r="AD150" s="365">
        <v>77.343651580777291</v>
      </c>
      <c r="AE150" s="364">
        <v>-1.5820915989818081</v>
      </c>
      <c r="AF150" s="369">
        <v>28</v>
      </c>
      <c r="AG150" s="365">
        <v>6.031789899231554</v>
      </c>
      <c r="AH150" s="364">
        <v>-0.67472236622617876</v>
      </c>
      <c r="AI150" s="366">
        <v>88</v>
      </c>
      <c r="AJ150" s="365">
        <v>54.813935610011647</v>
      </c>
      <c r="AK150" s="364">
        <v>-1.4149101652913947</v>
      </c>
      <c r="AL150" s="366">
        <v>18</v>
      </c>
      <c r="AM150" s="367">
        <v>8.3037492723986759</v>
      </c>
      <c r="AN150" s="364">
        <v>-1.3739605643003185</v>
      </c>
      <c r="AO150" s="363">
        <v>29</v>
      </c>
      <c r="AP150" s="368">
        <v>2371.9670595245557</v>
      </c>
      <c r="AQ150" s="364">
        <v>-0.94674027701276386</v>
      </c>
      <c r="AR150" s="366">
        <v>28</v>
      </c>
      <c r="AS150" s="367">
        <v>0.27432947568598542</v>
      </c>
      <c r="AT150" s="364">
        <v>-0.88410562554788175</v>
      </c>
      <c r="AU150" s="366">
        <v>46</v>
      </c>
      <c r="AV150" s="367">
        <v>0.98386146829471488</v>
      </c>
      <c r="AW150" s="364">
        <v>-1.5318980950358065</v>
      </c>
      <c r="AX150" s="366">
        <v>23</v>
      </c>
      <c r="AY150" s="367">
        <v>0.4395156107672496</v>
      </c>
      <c r="AZ150" s="364">
        <v>-1.2282491621574976</v>
      </c>
      <c r="BA150" s="366">
        <v>30</v>
      </c>
      <c r="BB150" s="365">
        <v>46.493638231025564</v>
      </c>
      <c r="BC150" s="364">
        <v>-0.7554194577931389</v>
      </c>
      <c r="BD150" s="363">
        <v>61</v>
      </c>
      <c r="BE150" s="362" t="s">
        <v>739</v>
      </c>
    </row>
    <row r="151" spans="1:57" s="182" customFormat="1" ht="12.75" x14ac:dyDescent="0.2">
      <c r="A151" s="361"/>
      <c r="B151" s="375">
        <v>99</v>
      </c>
      <c r="C151" s="236">
        <v>65</v>
      </c>
      <c r="D151" s="237" t="s">
        <v>562</v>
      </c>
      <c r="E151" s="235">
        <v>1358.5739999999996</v>
      </c>
      <c r="F151" s="374">
        <v>6.9837679343201717E-2</v>
      </c>
      <c r="G151" s="361">
        <v>129</v>
      </c>
      <c r="H151" s="373">
        <v>5</v>
      </c>
      <c r="I151" s="214" t="s">
        <v>895</v>
      </c>
      <c r="J151" s="379" t="s">
        <v>895</v>
      </c>
      <c r="K151" s="378" t="s">
        <v>895</v>
      </c>
      <c r="L151" s="365" t="s">
        <v>895</v>
      </c>
      <c r="M151" s="364" t="s">
        <v>895</v>
      </c>
      <c r="N151" s="366" t="s">
        <v>895</v>
      </c>
      <c r="O151" s="365" t="s">
        <v>895</v>
      </c>
      <c r="P151" s="364" t="s">
        <v>895</v>
      </c>
      <c r="Q151" s="372" t="s">
        <v>895</v>
      </c>
      <c r="R151" s="371" t="s">
        <v>895</v>
      </c>
      <c r="S151" s="364" t="s">
        <v>895</v>
      </c>
      <c r="T151" s="366" t="s">
        <v>895</v>
      </c>
      <c r="U151" s="365" t="s">
        <v>895</v>
      </c>
      <c r="V151" s="364" t="s">
        <v>895</v>
      </c>
      <c r="W151" s="369" t="s">
        <v>895</v>
      </c>
      <c r="X151" s="365" t="s">
        <v>895</v>
      </c>
      <c r="Y151" s="364" t="s">
        <v>895</v>
      </c>
      <c r="Z151" s="363" t="s">
        <v>895</v>
      </c>
      <c r="AA151" s="370" t="s">
        <v>895</v>
      </c>
      <c r="AB151" s="364" t="s">
        <v>895</v>
      </c>
      <c r="AC151" s="366" t="s">
        <v>895</v>
      </c>
      <c r="AD151" s="365" t="s">
        <v>895</v>
      </c>
      <c r="AE151" s="364" t="s">
        <v>895</v>
      </c>
      <c r="AF151" s="369" t="s">
        <v>895</v>
      </c>
      <c r="AG151" s="365" t="s">
        <v>895</v>
      </c>
      <c r="AH151" s="364" t="s">
        <v>895</v>
      </c>
      <c r="AI151" s="366" t="s">
        <v>895</v>
      </c>
      <c r="AJ151" s="365" t="s">
        <v>895</v>
      </c>
      <c r="AK151" s="364" t="s">
        <v>895</v>
      </c>
      <c r="AL151" s="366" t="s">
        <v>895</v>
      </c>
      <c r="AM151" s="367" t="s">
        <v>895</v>
      </c>
      <c r="AN151" s="364" t="s">
        <v>895</v>
      </c>
      <c r="AO151" s="363" t="s">
        <v>895</v>
      </c>
      <c r="AP151" s="368" t="s">
        <v>895</v>
      </c>
      <c r="AQ151" s="364" t="s">
        <v>895</v>
      </c>
      <c r="AR151" s="366" t="s">
        <v>895</v>
      </c>
      <c r="AS151" s="367" t="s">
        <v>895</v>
      </c>
      <c r="AT151" s="364" t="s">
        <v>895</v>
      </c>
      <c r="AU151" s="366" t="s">
        <v>895</v>
      </c>
      <c r="AV151" s="367" t="s">
        <v>895</v>
      </c>
      <c r="AW151" s="364" t="s">
        <v>895</v>
      </c>
      <c r="AX151" s="366" t="s">
        <v>895</v>
      </c>
      <c r="AY151" s="367" t="s">
        <v>895</v>
      </c>
      <c r="AZ151" s="364" t="s">
        <v>895</v>
      </c>
      <c r="BA151" s="366" t="s">
        <v>895</v>
      </c>
      <c r="BB151" s="365" t="s">
        <v>895</v>
      </c>
      <c r="BC151" s="364" t="s">
        <v>895</v>
      </c>
      <c r="BD151" s="363" t="s">
        <v>895</v>
      </c>
      <c r="BE151" s="362" t="s">
        <v>561</v>
      </c>
    </row>
    <row r="152" spans="1:57" s="182" customFormat="1" ht="12.75" x14ac:dyDescent="0.2">
      <c r="A152" s="361"/>
      <c r="B152" s="375">
        <v>0</v>
      </c>
      <c r="C152" s="236">
        <v>874</v>
      </c>
      <c r="D152" s="237" t="s">
        <v>493</v>
      </c>
      <c r="E152" s="235">
        <v>23199.022999999994</v>
      </c>
      <c r="F152" s="374">
        <v>-0.12340505995519188</v>
      </c>
      <c r="G152" s="361">
        <v>110</v>
      </c>
      <c r="H152" s="373">
        <v>5</v>
      </c>
      <c r="I152" s="238">
        <v>32</v>
      </c>
      <c r="J152" s="364">
        <v>0.85114462317668471</v>
      </c>
      <c r="K152" s="182">
        <v>199</v>
      </c>
      <c r="L152" s="365">
        <v>76.646844330113254</v>
      </c>
      <c r="M152" s="364">
        <v>0.46064633763463364</v>
      </c>
      <c r="N152" s="366">
        <v>149</v>
      </c>
      <c r="O152" s="365">
        <v>3.106469763536809</v>
      </c>
      <c r="P152" s="364">
        <v>0.71918618816601632</v>
      </c>
      <c r="Q152" s="372">
        <v>187</v>
      </c>
      <c r="R152" s="371">
        <v>12.839869881349196</v>
      </c>
      <c r="S152" s="364">
        <v>-0.14649883517697249</v>
      </c>
      <c r="T152" s="366">
        <v>98</v>
      </c>
      <c r="U152" s="365">
        <v>20.682338791651613</v>
      </c>
      <c r="V152" s="364">
        <v>-0.4546610723555734</v>
      </c>
      <c r="W152" s="369">
        <v>104</v>
      </c>
      <c r="X152" s="365">
        <v>11.041826491269003</v>
      </c>
      <c r="Y152" s="364">
        <v>-0.59457072634143293</v>
      </c>
      <c r="Z152" s="363">
        <v>89</v>
      </c>
      <c r="AA152" s="370">
        <v>64.255406025583028</v>
      </c>
      <c r="AB152" s="364">
        <v>6.6762489368179911E-2</v>
      </c>
      <c r="AC152" s="366">
        <v>125</v>
      </c>
      <c r="AD152" s="365">
        <v>18.882029954391768</v>
      </c>
      <c r="AE152" s="364">
        <v>0.51353980608310135</v>
      </c>
      <c r="AF152" s="369">
        <v>123</v>
      </c>
      <c r="AG152" s="365">
        <v>6.9204833765980087</v>
      </c>
      <c r="AH152" s="364">
        <v>-0.58073645012993691</v>
      </c>
      <c r="AI152" s="366">
        <v>101</v>
      </c>
      <c r="AJ152" s="365">
        <v>43.618642318708126</v>
      </c>
      <c r="AK152" s="364">
        <v>-0.15115504405711977</v>
      </c>
      <c r="AL152" s="366">
        <v>114</v>
      </c>
      <c r="AM152" s="367">
        <v>7.7905435931504528</v>
      </c>
      <c r="AN152" s="364">
        <v>-1.2182877517017043</v>
      </c>
      <c r="AO152" s="363">
        <v>39</v>
      </c>
      <c r="AP152" s="368">
        <v>4151.2545873166418</v>
      </c>
      <c r="AQ152" s="364">
        <v>-0.2588005582515529</v>
      </c>
      <c r="AR152" s="366">
        <v>121</v>
      </c>
      <c r="AS152" s="367">
        <v>0.29257337223725671</v>
      </c>
      <c r="AT152" s="364">
        <v>-0.77661049236590285</v>
      </c>
      <c r="AU152" s="366">
        <v>58</v>
      </c>
      <c r="AV152" s="367">
        <v>1.5683528756810716</v>
      </c>
      <c r="AW152" s="364">
        <v>0.52361859737664562</v>
      </c>
      <c r="AX152" s="366">
        <v>160</v>
      </c>
      <c r="AY152" s="367">
        <v>0.63513464125128949</v>
      </c>
      <c r="AZ152" s="364">
        <v>-0.10186265569571018</v>
      </c>
      <c r="BA152" s="366">
        <v>119</v>
      </c>
      <c r="BB152" s="365">
        <v>66.541268912435356</v>
      </c>
      <c r="BC152" s="364">
        <v>0.17047236072998825</v>
      </c>
      <c r="BD152" s="363">
        <v>125</v>
      </c>
      <c r="BE152" s="362" t="s">
        <v>491</v>
      </c>
    </row>
    <row r="153" spans="1:57" s="182" customFormat="1" ht="12.75" x14ac:dyDescent="0.2">
      <c r="A153" s="361"/>
      <c r="B153" s="375">
        <v>13</v>
      </c>
      <c r="C153" s="236"/>
      <c r="D153" s="237" t="s">
        <v>948</v>
      </c>
      <c r="E153" s="235">
        <v>9231.7319999999963</v>
      </c>
      <c r="F153" s="374">
        <v>0.56970325227247898</v>
      </c>
      <c r="G153" s="361">
        <v>172</v>
      </c>
      <c r="H153" s="373">
        <v>6</v>
      </c>
      <c r="I153" s="238">
        <v>32</v>
      </c>
      <c r="J153" s="364">
        <v>0.85114462317668471</v>
      </c>
      <c r="K153" s="182">
        <v>199</v>
      </c>
      <c r="L153" s="365">
        <v>69.30921047201997</v>
      </c>
      <c r="M153" s="364">
        <v>0.72698805710897019</v>
      </c>
      <c r="N153" s="366">
        <v>204</v>
      </c>
      <c r="O153" s="365">
        <v>2.3680531329390564</v>
      </c>
      <c r="P153" s="364">
        <v>1.7771847971369852</v>
      </c>
      <c r="Q153" s="372">
        <v>245</v>
      </c>
      <c r="R153" s="371">
        <v>14.582397782827814</v>
      </c>
      <c r="S153" s="364">
        <v>0.75519762924462519</v>
      </c>
      <c r="T153" s="366">
        <v>188</v>
      </c>
      <c r="U153" s="365">
        <v>37.372444482553171</v>
      </c>
      <c r="V153" s="364">
        <v>0.54902081783253176</v>
      </c>
      <c r="W153" s="369">
        <v>179</v>
      </c>
      <c r="X153" s="365">
        <v>20.272749841091443</v>
      </c>
      <c r="Y153" s="364">
        <v>0.26029494443007256</v>
      </c>
      <c r="Z153" s="363">
        <v>170</v>
      </c>
      <c r="AA153" s="370">
        <v>55.696891860060767</v>
      </c>
      <c r="AB153" s="364">
        <v>-0.71318785474503088</v>
      </c>
      <c r="AC153" s="366">
        <v>71</v>
      </c>
      <c r="AD153" s="365">
        <v>7.09970334180713</v>
      </c>
      <c r="AE153" s="364">
        <v>0.93589233389804016</v>
      </c>
      <c r="AF153" s="369">
        <v>238</v>
      </c>
      <c r="AG153" s="365">
        <v>11.829215121401587</v>
      </c>
      <c r="AH153" s="364">
        <v>-6.1601718463814084E-2</v>
      </c>
      <c r="AI153" s="366">
        <v>146</v>
      </c>
      <c r="AJ153" s="365">
        <v>36.586945642421959</v>
      </c>
      <c r="AK153" s="364">
        <v>0.642601979934879</v>
      </c>
      <c r="AL153" s="366">
        <v>181</v>
      </c>
      <c r="AM153" s="367">
        <v>0.65567327994356872</v>
      </c>
      <c r="AN153" s="364">
        <v>0.94596212723631579</v>
      </c>
      <c r="AO153" s="363">
        <v>198</v>
      </c>
      <c r="AP153" s="368">
        <v>3949.4649464496501</v>
      </c>
      <c r="AQ153" s="364">
        <v>-0.3368200501091867</v>
      </c>
      <c r="AR153" s="366">
        <v>110</v>
      </c>
      <c r="AS153" s="367">
        <v>0.44030603118642769</v>
      </c>
      <c r="AT153" s="364">
        <v>9.3847296321920404E-2</v>
      </c>
      <c r="AU153" s="366">
        <v>150</v>
      </c>
      <c r="AV153" s="367">
        <v>1.4904107807468361</v>
      </c>
      <c r="AW153" s="364">
        <v>0.24951486350769694</v>
      </c>
      <c r="AX153" s="366">
        <v>126</v>
      </c>
      <c r="AY153" s="367">
        <v>0.86891704694009686</v>
      </c>
      <c r="AZ153" s="364">
        <v>1.2442709314326263</v>
      </c>
      <c r="BA153" s="366">
        <v>228</v>
      </c>
      <c r="BB153" s="365">
        <v>74.804511949370635</v>
      </c>
      <c r="BC153" s="364">
        <v>0.55210694109270608</v>
      </c>
      <c r="BD153" s="363">
        <v>161</v>
      </c>
      <c r="BE153" s="362" t="s">
        <v>947</v>
      </c>
    </row>
    <row r="154" spans="1:57" s="182" customFormat="1" ht="12.75" x14ac:dyDescent="0.2">
      <c r="A154" s="361"/>
      <c r="B154" s="375">
        <v>74</v>
      </c>
      <c r="C154" s="236"/>
      <c r="D154" s="237" t="s">
        <v>946</v>
      </c>
      <c r="E154" s="235">
        <v>896.57600000000014</v>
      </c>
      <c r="F154" s="374">
        <v>0.33158613566593076</v>
      </c>
      <c r="G154" s="361">
        <v>156</v>
      </c>
      <c r="H154" s="373">
        <v>5</v>
      </c>
      <c r="I154" s="214" t="s">
        <v>895</v>
      </c>
      <c r="J154" s="379" t="s">
        <v>895</v>
      </c>
      <c r="K154" s="378" t="s">
        <v>895</v>
      </c>
      <c r="L154" s="365" t="s">
        <v>895</v>
      </c>
      <c r="M154" s="364" t="s">
        <v>895</v>
      </c>
      <c r="N154" s="366" t="s">
        <v>895</v>
      </c>
      <c r="O154" s="365" t="s">
        <v>895</v>
      </c>
      <c r="P154" s="364" t="s">
        <v>895</v>
      </c>
      <c r="Q154" s="372" t="s">
        <v>895</v>
      </c>
      <c r="R154" s="371" t="s">
        <v>895</v>
      </c>
      <c r="S154" s="364" t="s">
        <v>895</v>
      </c>
      <c r="T154" s="366" t="s">
        <v>895</v>
      </c>
      <c r="U154" s="365" t="s">
        <v>895</v>
      </c>
      <c r="V154" s="364" t="s">
        <v>895</v>
      </c>
      <c r="W154" s="369" t="s">
        <v>895</v>
      </c>
      <c r="X154" s="365" t="s">
        <v>895</v>
      </c>
      <c r="Y154" s="364" t="s">
        <v>895</v>
      </c>
      <c r="Z154" s="363" t="s">
        <v>895</v>
      </c>
      <c r="AA154" s="370" t="s">
        <v>895</v>
      </c>
      <c r="AB154" s="364" t="s">
        <v>895</v>
      </c>
      <c r="AC154" s="366" t="s">
        <v>895</v>
      </c>
      <c r="AD154" s="365" t="s">
        <v>895</v>
      </c>
      <c r="AE154" s="364" t="s">
        <v>895</v>
      </c>
      <c r="AF154" s="369" t="s">
        <v>895</v>
      </c>
      <c r="AG154" s="365" t="s">
        <v>895</v>
      </c>
      <c r="AH154" s="364" t="s">
        <v>895</v>
      </c>
      <c r="AI154" s="366" t="s">
        <v>895</v>
      </c>
      <c r="AJ154" s="365" t="s">
        <v>895</v>
      </c>
      <c r="AK154" s="364" t="s">
        <v>895</v>
      </c>
      <c r="AL154" s="366" t="s">
        <v>895</v>
      </c>
      <c r="AM154" s="367" t="s">
        <v>895</v>
      </c>
      <c r="AN154" s="364" t="s">
        <v>895</v>
      </c>
      <c r="AO154" s="363" t="s">
        <v>895</v>
      </c>
      <c r="AP154" s="368" t="s">
        <v>895</v>
      </c>
      <c r="AQ154" s="364" t="s">
        <v>895</v>
      </c>
      <c r="AR154" s="366" t="s">
        <v>895</v>
      </c>
      <c r="AS154" s="367" t="s">
        <v>895</v>
      </c>
      <c r="AT154" s="364" t="s">
        <v>895</v>
      </c>
      <c r="AU154" s="366" t="s">
        <v>895</v>
      </c>
      <c r="AV154" s="367" t="s">
        <v>895</v>
      </c>
      <c r="AW154" s="364" t="s">
        <v>895</v>
      </c>
      <c r="AX154" s="366" t="s">
        <v>895</v>
      </c>
      <c r="AY154" s="367" t="s">
        <v>895</v>
      </c>
      <c r="AZ154" s="364" t="s">
        <v>895</v>
      </c>
      <c r="BA154" s="366" t="s">
        <v>895</v>
      </c>
      <c r="BB154" s="365" t="s">
        <v>895</v>
      </c>
      <c r="BC154" s="364" t="s">
        <v>895</v>
      </c>
      <c r="BD154" s="363" t="s">
        <v>895</v>
      </c>
      <c r="BE154" s="362" t="s">
        <v>945</v>
      </c>
    </row>
    <row r="155" spans="1:57" s="182" customFormat="1" ht="12.75" x14ac:dyDescent="0.2">
      <c r="A155" s="361"/>
      <c r="B155" s="375">
        <v>0</v>
      </c>
      <c r="C155" s="236">
        <v>1200</v>
      </c>
      <c r="D155" s="237" t="s">
        <v>77</v>
      </c>
      <c r="E155" s="235">
        <v>69302.587999999989</v>
      </c>
      <c r="F155" s="374">
        <v>1.3015073296305315</v>
      </c>
      <c r="G155" s="361">
        <v>227</v>
      </c>
      <c r="H155" s="373">
        <v>8</v>
      </c>
      <c r="I155" s="238">
        <v>27</v>
      </c>
      <c r="J155" s="364">
        <v>5.0814604368757128E-2</v>
      </c>
      <c r="K155" s="182">
        <v>119</v>
      </c>
      <c r="L155" s="365">
        <v>86.013349193711875</v>
      </c>
      <c r="M155" s="364">
        <v>0.12066057940768267</v>
      </c>
      <c r="N155" s="366">
        <v>105</v>
      </c>
      <c r="O155" s="365">
        <v>3.7577733253712746</v>
      </c>
      <c r="P155" s="364">
        <v>-0.21399737499518862</v>
      </c>
      <c r="Q155" s="372">
        <v>105</v>
      </c>
      <c r="R155" s="371">
        <v>15.655201583185631</v>
      </c>
      <c r="S155" s="364">
        <v>1.3103355945993616</v>
      </c>
      <c r="T155" s="366">
        <v>239</v>
      </c>
      <c r="U155" s="365">
        <v>57.977154806203735</v>
      </c>
      <c r="V155" s="364">
        <v>1.7881127078074268</v>
      </c>
      <c r="W155" s="369">
        <v>238</v>
      </c>
      <c r="X155" s="365">
        <v>34.263785522036471</v>
      </c>
      <c r="Y155" s="364">
        <v>1.5559893889527001</v>
      </c>
      <c r="Z155" s="363">
        <v>233</v>
      </c>
      <c r="AA155" s="370">
        <v>78.530941010693709</v>
      </c>
      <c r="AB155" s="364">
        <v>1.3677135900733826</v>
      </c>
      <c r="AC155" s="366">
        <v>239</v>
      </c>
      <c r="AD155" s="365">
        <v>9.1975829826623272</v>
      </c>
      <c r="AE155" s="364">
        <v>0.86069116196478979</v>
      </c>
      <c r="AF155" s="369">
        <v>224</v>
      </c>
      <c r="AG155" s="365">
        <v>30.361628873922637</v>
      </c>
      <c r="AH155" s="364">
        <v>1.8983382702563383</v>
      </c>
      <c r="AI155" s="366">
        <v>241</v>
      </c>
      <c r="AJ155" s="365">
        <v>26.739014941231925</v>
      </c>
      <c r="AK155" s="364">
        <v>1.7542631515860663</v>
      </c>
      <c r="AL155" s="366">
        <v>245</v>
      </c>
      <c r="AM155" s="367">
        <v>0.63428511500898055</v>
      </c>
      <c r="AN155" s="364">
        <v>0.95244988823804078</v>
      </c>
      <c r="AO155" s="363">
        <v>199</v>
      </c>
      <c r="AP155" s="368">
        <v>8256.3508320912351</v>
      </c>
      <c r="AQ155" s="364">
        <v>1.3283845998562573</v>
      </c>
      <c r="AR155" s="366">
        <v>231</v>
      </c>
      <c r="AS155" s="367">
        <v>0.6904947320570004</v>
      </c>
      <c r="AT155" s="364">
        <v>1.5679878476634292</v>
      </c>
      <c r="AU155" s="366">
        <v>232</v>
      </c>
      <c r="AV155" s="367">
        <v>1.425867531222232</v>
      </c>
      <c r="AW155" s="364">
        <v>2.2531669052163542E-2</v>
      </c>
      <c r="AX155" s="366">
        <v>104</v>
      </c>
      <c r="AY155" s="367">
        <v>0.75733791608619894</v>
      </c>
      <c r="AZ155" s="364">
        <v>0.60179137775331926</v>
      </c>
      <c r="BA155" s="366">
        <v>183</v>
      </c>
      <c r="BB155" s="365">
        <v>93.998306408239188</v>
      </c>
      <c r="BC155" s="364">
        <v>1.4385646745923739</v>
      </c>
      <c r="BD155" s="363">
        <v>241</v>
      </c>
      <c r="BE155" s="362" t="s">
        <v>75</v>
      </c>
    </row>
    <row r="156" spans="1:57" s="182" customFormat="1" ht="12.75" x14ac:dyDescent="0.2">
      <c r="A156" s="361"/>
      <c r="B156" s="375">
        <v>99</v>
      </c>
      <c r="C156" s="236">
        <v>3797</v>
      </c>
      <c r="D156" s="237" t="s">
        <v>762</v>
      </c>
      <c r="E156" s="235">
        <v>39519.123000000007</v>
      </c>
      <c r="F156" s="374">
        <v>-1.6777409755291772</v>
      </c>
      <c r="G156" s="361">
        <v>5</v>
      </c>
      <c r="H156" s="373">
        <v>1</v>
      </c>
      <c r="I156" s="238">
        <v>10</v>
      </c>
      <c r="J156" s="364">
        <v>-2.6703074595781966</v>
      </c>
      <c r="K156" s="182">
        <v>1.5</v>
      </c>
      <c r="L156" s="365">
        <v>172.89630055719857</v>
      </c>
      <c r="M156" s="364">
        <v>-3.033020172001379</v>
      </c>
      <c r="N156" s="366">
        <v>9</v>
      </c>
      <c r="O156" s="365">
        <v>5.3242994726239852</v>
      </c>
      <c r="P156" s="364">
        <v>-2.45850598440768</v>
      </c>
      <c r="Q156" s="372">
        <v>3</v>
      </c>
      <c r="R156" s="371">
        <v>13.263195187537775</v>
      </c>
      <c r="S156" s="364">
        <v>7.2557015559496063E-2</v>
      </c>
      <c r="T156" s="366">
        <v>115</v>
      </c>
      <c r="U156" s="365">
        <v>9.0526000045369734</v>
      </c>
      <c r="V156" s="364">
        <v>-1.1540310119125361</v>
      </c>
      <c r="W156" s="369">
        <v>24</v>
      </c>
      <c r="X156" s="365">
        <v>11.130026640113563</v>
      </c>
      <c r="Y156" s="364">
        <v>-0.58640260744944772</v>
      </c>
      <c r="Z156" s="363">
        <v>90</v>
      </c>
      <c r="AA156" s="370">
        <v>47.555244979393379</v>
      </c>
      <c r="AB156" s="364">
        <v>-1.4551484525092901</v>
      </c>
      <c r="AC156" s="366">
        <v>15</v>
      </c>
      <c r="AD156" s="365">
        <v>31.351058167572177</v>
      </c>
      <c r="AE156" s="364">
        <v>6.657158338864623E-2</v>
      </c>
      <c r="AF156" s="369">
        <v>91</v>
      </c>
      <c r="AG156" s="365">
        <v>2.8099500276509932</v>
      </c>
      <c r="AH156" s="364">
        <v>-1.0154557906946853</v>
      </c>
      <c r="AI156" s="366">
        <v>24</v>
      </c>
      <c r="AJ156" s="365">
        <v>62.45093450575461</v>
      </c>
      <c r="AK156" s="364">
        <v>-2.2769953482542005</v>
      </c>
      <c r="AL156" s="366">
        <v>5</v>
      </c>
      <c r="AM156" s="367">
        <v>3.5647172635890709</v>
      </c>
      <c r="AN156" s="364">
        <v>6.3549719855030162E-2</v>
      </c>
      <c r="AO156" s="363">
        <v>111</v>
      </c>
      <c r="AP156" s="368">
        <v>1601.243331071792</v>
      </c>
      <c r="AQ156" s="364">
        <v>-1.244731161966768</v>
      </c>
      <c r="AR156" s="366">
        <v>5</v>
      </c>
      <c r="AS156" s="367">
        <v>9.9643107735387329E-2</v>
      </c>
      <c r="AT156" s="364">
        <v>-1.9133777624049186</v>
      </c>
      <c r="AU156" s="366">
        <v>3</v>
      </c>
      <c r="AV156" s="367">
        <v>0.86170448537380562</v>
      </c>
      <c r="AW156" s="364">
        <v>-1.9614950306203431</v>
      </c>
      <c r="AX156" s="366">
        <v>6</v>
      </c>
      <c r="AY156" s="367">
        <v>0.49768039775461614</v>
      </c>
      <c r="AZ156" s="364">
        <v>-0.89333271230248645</v>
      </c>
      <c r="BA156" s="366">
        <v>55</v>
      </c>
      <c r="BB156" s="365">
        <v>8.6360383314956639</v>
      </c>
      <c r="BC156" s="364">
        <v>-2.5038575935974126</v>
      </c>
      <c r="BD156" s="363">
        <v>6</v>
      </c>
      <c r="BE156" s="362" t="s">
        <v>760</v>
      </c>
    </row>
    <row r="157" spans="1:57" s="182" customFormat="1" ht="12.75" x14ac:dyDescent="0.2">
      <c r="A157" s="361"/>
      <c r="B157" s="375">
        <v>99</v>
      </c>
      <c r="C157" s="236">
        <v>28</v>
      </c>
      <c r="D157" s="237" t="s">
        <v>267</v>
      </c>
      <c r="E157" s="235">
        <v>8759.9480000000021</v>
      </c>
      <c r="F157" s="374">
        <v>1.2935392271294011</v>
      </c>
      <c r="G157" s="361">
        <v>226</v>
      </c>
      <c r="H157" s="373">
        <v>8</v>
      </c>
      <c r="I157" s="238">
        <v>30</v>
      </c>
      <c r="J157" s="364">
        <v>0.53101261565351365</v>
      </c>
      <c r="K157" s="182">
        <v>165</v>
      </c>
      <c r="L157" s="365">
        <v>74.822567013220507</v>
      </c>
      <c r="M157" s="364">
        <v>0.52686402671206356</v>
      </c>
      <c r="N157" s="366">
        <v>165</v>
      </c>
      <c r="O157" s="365">
        <v>3.7026500733982868</v>
      </c>
      <c r="P157" s="364">
        <v>-0.13501713336362256</v>
      </c>
      <c r="Q157" s="372">
        <v>111</v>
      </c>
      <c r="R157" s="371">
        <v>15.130969099906016</v>
      </c>
      <c r="S157" s="364">
        <v>1.0390638540969133</v>
      </c>
      <c r="T157" s="366">
        <v>223</v>
      </c>
      <c r="U157" s="365">
        <v>49.509618641080039</v>
      </c>
      <c r="V157" s="364">
        <v>1.2789060640124459</v>
      </c>
      <c r="W157" s="369">
        <v>224</v>
      </c>
      <c r="X157" s="365">
        <v>32.050763902575419</v>
      </c>
      <c r="Y157" s="364">
        <v>1.3510438878952349</v>
      </c>
      <c r="Z157" s="363">
        <v>226</v>
      </c>
      <c r="AA157" s="370">
        <v>78.935290311300207</v>
      </c>
      <c r="AB157" s="364">
        <v>1.4045625535792727</v>
      </c>
      <c r="AC157" s="366">
        <v>241</v>
      </c>
      <c r="AD157" s="365">
        <v>10.740051580178054</v>
      </c>
      <c r="AE157" s="364">
        <v>0.80539940740248595</v>
      </c>
      <c r="AF157" s="369">
        <v>203</v>
      </c>
      <c r="AG157" s="365">
        <v>29.610859212882957</v>
      </c>
      <c r="AH157" s="364">
        <v>1.8189388190764091</v>
      </c>
      <c r="AI157" s="366">
        <v>238</v>
      </c>
      <c r="AJ157" s="365">
        <v>32.464098653456951</v>
      </c>
      <c r="AK157" s="364">
        <v>1.1080001486829156</v>
      </c>
      <c r="AL157" s="366">
        <v>219</v>
      </c>
      <c r="AM157" s="367">
        <v>0.28961359131355568</v>
      </c>
      <c r="AN157" s="364">
        <v>1.0570005346668088</v>
      </c>
      <c r="AO157" s="363">
        <v>225</v>
      </c>
      <c r="AP157" s="368">
        <v>8387.0033232824026</v>
      </c>
      <c r="AQ157" s="364">
        <v>1.378899784525166</v>
      </c>
      <c r="AR157" s="366">
        <v>232</v>
      </c>
      <c r="AS157" s="367">
        <v>0.6865561233079962</v>
      </c>
      <c r="AT157" s="364">
        <v>1.5447811126966926</v>
      </c>
      <c r="AU157" s="366">
        <v>230</v>
      </c>
      <c r="AV157" s="367">
        <v>1.5933384746251118</v>
      </c>
      <c r="AW157" s="364">
        <v>0.61148698183939443</v>
      </c>
      <c r="AX157" s="366">
        <v>174</v>
      </c>
      <c r="AY157" s="367">
        <v>0.81848110629866988</v>
      </c>
      <c r="AZ157" s="364">
        <v>0.95385765804792844</v>
      </c>
      <c r="BA157" s="366">
        <v>210</v>
      </c>
      <c r="BB157" s="365">
        <v>91.85044417270845</v>
      </c>
      <c r="BC157" s="364">
        <v>1.339366514829943</v>
      </c>
      <c r="BD157" s="363">
        <v>234</v>
      </c>
      <c r="BE157" s="362" t="s">
        <v>266</v>
      </c>
    </row>
    <row r="158" spans="1:57" s="182" customFormat="1" ht="12.75" x14ac:dyDescent="0.2">
      <c r="A158" s="376"/>
      <c r="B158" s="375">
        <v>99</v>
      </c>
      <c r="C158" s="236">
        <v>517</v>
      </c>
      <c r="D158" s="239" t="s">
        <v>793</v>
      </c>
      <c r="E158" s="235">
        <v>3396.6280000000006</v>
      </c>
      <c r="F158" s="374">
        <v>-1.100520618911049</v>
      </c>
      <c r="G158" s="361">
        <v>45</v>
      </c>
      <c r="H158" s="373">
        <v>2</v>
      </c>
      <c r="I158" s="238">
        <v>25</v>
      </c>
      <c r="J158" s="364">
        <v>-0.26931740315441394</v>
      </c>
      <c r="K158" s="182">
        <v>98</v>
      </c>
      <c r="L158" s="365">
        <v>85.502969082547196</v>
      </c>
      <c r="M158" s="364">
        <v>0.13918637655456118</v>
      </c>
      <c r="N158" s="366">
        <v>110</v>
      </c>
      <c r="O158" s="365">
        <v>3.9201888175244837</v>
      </c>
      <c r="P158" s="364">
        <v>-0.446705249727545</v>
      </c>
      <c r="Q158" s="372">
        <v>80</v>
      </c>
      <c r="R158" s="371">
        <v>10.886152542234509</v>
      </c>
      <c r="S158" s="364">
        <v>-1.1574783527296233</v>
      </c>
      <c r="T158" s="366">
        <v>32</v>
      </c>
      <c r="U158" s="365">
        <v>7.7661926486009882</v>
      </c>
      <c r="V158" s="364">
        <v>-1.2313908435678604</v>
      </c>
      <c r="W158" s="369">
        <v>14</v>
      </c>
      <c r="X158" s="365">
        <v>5.7519859042631749</v>
      </c>
      <c r="Y158" s="364">
        <v>-1.0844570519355086</v>
      </c>
      <c r="Z158" s="363">
        <v>17</v>
      </c>
      <c r="AA158" s="370">
        <v>56.065801609563017</v>
      </c>
      <c r="AB158" s="364">
        <v>-0.6795685511479046</v>
      </c>
      <c r="AC158" s="366">
        <v>74</v>
      </c>
      <c r="AD158" s="365">
        <v>74.388506462545223</v>
      </c>
      <c r="AE158" s="364">
        <v>-1.4761606524222222</v>
      </c>
      <c r="AF158" s="369">
        <v>36</v>
      </c>
      <c r="AG158" s="365">
        <v>4.3249637934452227</v>
      </c>
      <c r="AH158" s="364">
        <v>-0.85523186613236613</v>
      </c>
      <c r="AI158" s="366">
        <v>57</v>
      </c>
      <c r="AJ158" s="365">
        <v>53.699911326567261</v>
      </c>
      <c r="AK158" s="364">
        <v>-1.2891560776806836</v>
      </c>
      <c r="AL158" s="366">
        <v>25</v>
      </c>
      <c r="AM158" s="367">
        <v>5.4762546855292946</v>
      </c>
      <c r="AN158" s="364">
        <v>-0.51628487452600802</v>
      </c>
      <c r="AO158" s="363">
        <v>81</v>
      </c>
      <c r="AP158" s="368">
        <v>2918.8049320810405</v>
      </c>
      <c r="AQ158" s="364">
        <v>-0.73531211468460866</v>
      </c>
      <c r="AR158" s="366">
        <v>67</v>
      </c>
      <c r="AS158" s="367">
        <v>0.26252068317473515</v>
      </c>
      <c r="AT158" s="364">
        <v>-0.95368438686939072</v>
      </c>
      <c r="AU158" s="366">
        <v>30</v>
      </c>
      <c r="AV158" s="367">
        <v>1.1793943524199921</v>
      </c>
      <c r="AW158" s="364">
        <v>-0.84425563843869555</v>
      </c>
      <c r="AX158" s="366">
        <v>61</v>
      </c>
      <c r="AY158" s="367">
        <v>0.44351720865968725</v>
      </c>
      <c r="AZ158" s="364">
        <v>-1.2052077133824233</v>
      </c>
      <c r="BA158" s="366">
        <v>32</v>
      </c>
      <c r="BB158" s="365">
        <v>38.634766199816497</v>
      </c>
      <c r="BC158" s="364">
        <v>-1.1183783247112224</v>
      </c>
      <c r="BD158" s="363">
        <v>38</v>
      </c>
      <c r="BE158" s="362" t="s">
        <v>792</v>
      </c>
    </row>
    <row r="159" spans="1:57" s="182" customFormat="1" ht="12.75" x14ac:dyDescent="0.2">
      <c r="A159" s="361"/>
      <c r="B159" s="375">
        <v>4</v>
      </c>
      <c r="C159" s="236"/>
      <c r="D159" s="237" t="s">
        <v>944</v>
      </c>
      <c r="E159" s="235">
        <v>21013.368999999999</v>
      </c>
      <c r="F159" s="374">
        <v>0.53998758980874051</v>
      </c>
      <c r="G159" s="361">
        <v>171</v>
      </c>
      <c r="H159" s="373">
        <v>6</v>
      </c>
      <c r="I159" s="238">
        <v>31</v>
      </c>
      <c r="J159" s="364">
        <v>0.69107861941509918</v>
      </c>
      <c r="K159" s="182">
        <v>182.5</v>
      </c>
      <c r="L159" s="365">
        <v>76.900342530564089</v>
      </c>
      <c r="M159" s="364">
        <v>0.4514448500846307</v>
      </c>
      <c r="N159" s="366">
        <v>147</v>
      </c>
      <c r="O159" s="365">
        <v>2.6691628632007212</v>
      </c>
      <c r="P159" s="364">
        <v>1.345756708218433</v>
      </c>
      <c r="Q159" s="372">
        <v>233</v>
      </c>
      <c r="R159" s="371">
        <v>13.919219298881014</v>
      </c>
      <c r="S159" s="364">
        <v>0.41202625520356384</v>
      </c>
      <c r="T159" s="366">
        <v>153</v>
      </c>
      <c r="U159" s="365">
        <v>32.515834226850366</v>
      </c>
      <c r="V159" s="364">
        <v>0.25696204650863247</v>
      </c>
      <c r="W159" s="369">
        <v>164</v>
      </c>
      <c r="X159" s="365">
        <v>20.775781573176513</v>
      </c>
      <c r="Y159" s="364">
        <v>0.30688016053161532</v>
      </c>
      <c r="Z159" s="363">
        <v>175</v>
      </c>
      <c r="AA159" s="370">
        <v>63.26510912981626</v>
      </c>
      <c r="AB159" s="364">
        <v>-2.3484764967047628E-2</v>
      </c>
      <c r="AC159" s="366">
        <v>117</v>
      </c>
      <c r="AD159" s="365">
        <v>14.915614024269878</v>
      </c>
      <c r="AE159" s="364">
        <v>0.65572104494496775</v>
      </c>
      <c r="AF159" s="369">
        <v>146</v>
      </c>
      <c r="AG159" s="365">
        <v>15.054241864369784</v>
      </c>
      <c r="AH159" s="364">
        <v>0.27946874125303861</v>
      </c>
      <c r="AI159" s="366">
        <v>172</v>
      </c>
      <c r="AJ159" s="365">
        <v>36.673181638829348</v>
      </c>
      <c r="AK159" s="364">
        <v>0.63286742638108917</v>
      </c>
      <c r="AL159" s="366">
        <v>179</v>
      </c>
      <c r="AM159" s="367">
        <v>1.5500037143020711</v>
      </c>
      <c r="AN159" s="364">
        <v>0.67468115795111394</v>
      </c>
      <c r="AO159" s="363">
        <v>164</v>
      </c>
      <c r="AP159" s="368">
        <v>4810.2305502559084</v>
      </c>
      <c r="AQ159" s="364">
        <v>-4.0155774466907818E-3</v>
      </c>
      <c r="AR159" s="366">
        <v>146</v>
      </c>
      <c r="AS159" s="367">
        <v>0.46361642077722948</v>
      </c>
      <c r="AT159" s="364">
        <v>0.23119478821023884</v>
      </c>
      <c r="AU159" s="366">
        <v>163</v>
      </c>
      <c r="AV159" s="367">
        <v>1.5630402612619188</v>
      </c>
      <c r="AW159" s="364">
        <v>0.5049354012151297</v>
      </c>
      <c r="AX159" s="366">
        <v>157</v>
      </c>
      <c r="AY159" s="367">
        <v>0.78834007297951258</v>
      </c>
      <c r="AZ159" s="364">
        <v>0.78030371936667187</v>
      </c>
      <c r="BA159" s="366">
        <v>198</v>
      </c>
      <c r="BB159" s="365">
        <v>71.980988852029967</v>
      </c>
      <c r="BC159" s="364">
        <v>0.42170365420140138</v>
      </c>
      <c r="BD159" s="363">
        <v>146</v>
      </c>
      <c r="BE159" s="362" t="s">
        <v>943</v>
      </c>
    </row>
    <row r="160" spans="1:57" s="182" customFormat="1" ht="12.75" x14ac:dyDescent="0.2">
      <c r="A160" s="361"/>
      <c r="B160" s="375">
        <v>73</v>
      </c>
      <c r="C160" s="236"/>
      <c r="D160" s="237" t="s">
        <v>942</v>
      </c>
      <c r="E160" s="235">
        <v>41505.024000000005</v>
      </c>
      <c r="F160" s="374">
        <v>0.16689468721756828</v>
      </c>
      <c r="G160" s="361">
        <v>139</v>
      </c>
      <c r="H160" s="373">
        <v>5</v>
      </c>
      <c r="I160" s="238">
        <v>19</v>
      </c>
      <c r="J160" s="364">
        <v>-1.2297134257239271</v>
      </c>
      <c r="K160" s="182">
        <v>28.5</v>
      </c>
      <c r="L160" s="365">
        <v>109.49841701462333</v>
      </c>
      <c r="M160" s="364">
        <v>-0.73180132675485365</v>
      </c>
      <c r="N160" s="366">
        <v>39</v>
      </c>
      <c r="O160" s="365">
        <v>4.5254983142651222</v>
      </c>
      <c r="P160" s="364">
        <v>-1.3139888116241558</v>
      </c>
      <c r="Q160" s="372">
        <v>25</v>
      </c>
      <c r="R160" s="371">
        <v>15.059288138595763</v>
      </c>
      <c r="S160" s="364">
        <v>1.0019714957335542</v>
      </c>
      <c r="T160" s="366">
        <v>219</v>
      </c>
      <c r="U160" s="365">
        <v>46.288672110762228</v>
      </c>
      <c r="V160" s="364">
        <v>1.0852101245369679</v>
      </c>
      <c r="W160" s="369">
        <v>208</v>
      </c>
      <c r="X160" s="365">
        <v>26.483210392429076</v>
      </c>
      <c r="Y160" s="364">
        <v>0.83543887357139102</v>
      </c>
      <c r="Z160" s="363">
        <v>206</v>
      </c>
      <c r="AA160" s="370">
        <v>76.520675924420118</v>
      </c>
      <c r="AB160" s="364">
        <v>1.1845150914234497</v>
      </c>
      <c r="AC160" s="366">
        <v>218</v>
      </c>
      <c r="AD160" s="365">
        <v>13.081371549458146</v>
      </c>
      <c r="AE160" s="364">
        <v>0.7214718063467791</v>
      </c>
      <c r="AF160" s="369">
        <v>168</v>
      </c>
      <c r="AG160" s="365">
        <v>15.632417089063262</v>
      </c>
      <c r="AH160" s="364">
        <v>0.34061505271016618</v>
      </c>
      <c r="AI160" s="366">
        <v>176</v>
      </c>
      <c r="AJ160" s="365">
        <v>40.975324620631262</v>
      </c>
      <c r="AK160" s="364">
        <v>0.14722983886405647</v>
      </c>
      <c r="AL160" s="366">
        <v>137</v>
      </c>
      <c r="AM160" s="367">
        <v>0.79738298669577934</v>
      </c>
      <c r="AN160" s="364">
        <v>0.90297673265736866</v>
      </c>
      <c r="AO160" s="363">
        <v>189</v>
      </c>
      <c r="AP160" s="368">
        <v>4927.8887922362192</v>
      </c>
      <c r="AQ160" s="364">
        <v>4.1475539999804203E-2</v>
      </c>
      <c r="AR160" s="366">
        <v>151</v>
      </c>
      <c r="AS160" s="367">
        <v>0.50431083702908541</v>
      </c>
      <c r="AT160" s="364">
        <v>0.47097096116005299</v>
      </c>
      <c r="AU160" s="366">
        <v>174</v>
      </c>
      <c r="AV160" s="367">
        <v>1.2547569039863411</v>
      </c>
      <c r="AW160" s="364">
        <v>-0.57922354255190767</v>
      </c>
      <c r="AX160" s="366">
        <v>74</v>
      </c>
      <c r="AY160" s="367">
        <v>0.57074620874149196</v>
      </c>
      <c r="AZ160" s="364">
        <v>-0.4726152423525522</v>
      </c>
      <c r="BA160" s="366">
        <v>88</v>
      </c>
      <c r="BB160" s="365">
        <v>76.51564853280928</v>
      </c>
      <c r="BC160" s="364">
        <v>0.63113510098646397</v>
      </c>
      <c r="BD160" s="363">
        <v>174</v>
      </c>
      <c r="BE160" s="362" t="s">
        <v>941</v>
      </c>
    </row>
    <row r="161" spans="1:57" s="182" customFormat="1" ht="12.75" x14ac:dyDescent="0.2">
      <c r="A161" s="361"/>
      <c r="B161" s="375">
        <v>26</v>
      </c>
      <c r="C161" s="236"/>
      <c r="D161" s="237" t="s">
        <v>940</v>
      </c>
      <c r="E161" s="235">
        <v>38538.297000000006</v>
      </c>
      <c r="F161" s="374">
        <v>0.61517414851647656</v>
      </c>
      <c r="G161" s="361">
        <v>179</v>
      </c>
      <c r="H161" s="373">
        <v>6</v>
      </c>
      <c r="I161" s="238">
        <v>29</v>
      </c>
      <c r="J161" s="364">
        <v>0.37094661189192818</v>
      </c>
      <c r="K161" s="182">
        <v>147.5</v>
      </c>
      <c r="L161" s="365">
        <v>82.145385569997742</v>
      </c>
      <c r="M161" s="364">
        <v>0.26106007362173572</v>
      </c>
      <c r="N161" s="366">
        <v>127</v>
      </c>
      <c r="O161" s="365">
        <v>3.346686252101545</v>
      </c>
      <c r="P161" s="364">
        <v>0.3750055451222018</v>
      </c>
      <c r="Q161" s="372">
        <v>154</v>
      </c>
      <c r="R161" s="371">
        <v>14.565747038820676</v>
      </c>
      <c r="S161" s="364">
        <v>0.74658145903094619</v>
      </c>
      <c r="T161" s="366">
        <v>186</v>
      </c>
      <c r="U161" s="365">
        <v>38.126021403806092</v>
      </c>
      <c r="V161" s="364">
        <v>0.59433817667571642</v>
      </c>
      <c r="W161" s="369">
        <v>181</v>
      </c>
      <c r="X161" s="365">
        <v>23.533989942388864</v>
      </c>
      <c r="Y161" s="364">
        <v>0.56231480756718533</v>
      </c>
      <c r="Z161" s="363">
        <v>183</v>
      </c>
      <c r="AA161" s="370">
        <v>72.371138224493407</v>
      </c>
      <c r="AB161" s="364">
        <v>0.80636144297750079</v>
      </c>
      <c r="AC161" s="366">
        <v>193</v>
      </c>
      <c r="AD161" s="365">
        <v>13.526173277193594</v>
      </c>
      <c r="AE161" s="364">
        <v>0.70552732099489079</v>
      </c>
      <c r="AF161" s="369">
        <v>159</v>
      </c>
      <c r="AG161" s="365">
        <v>16.268805954026796</v>
      </c>
      <c r="AH161" s="364">
        <v>0.40791788770372367</v>
      </c>
      <c r="AI161" s="366">
        <v>179</v>
      </c>
      <c r="AJ161" s="365">
        <v>35.171999372006489</v>
      </c>
      <c r="AK161" s="364">
        <v>0.80232495895660016</v>
      </c>
      <c r="AL161" s="366">
        <v>194</v>
      </c>
      <c r="AM161" s="367">
        <v>0.29260244685954856</v>
      </c>
      <c r="AN161" s="364">
        <v>1.0560939126863638</v>
      </c>
      <c r="AO161" s="363">
        <v>224</v>
      </c>
      <c r="AP161" s="368">
        <v>5911.7679608577828</v>
      </c>
      <c r="AQ161" s="364">
        <v>0.42188036383197797</v>
      </c>
      <c r="AR161" s="366">
        <v>182</v>
      </c>
      <c r="AS161" s="367">
        <v>0.58929036211509722</v>
      </c>
      <c r="AT161" s="364">
        <v>0.97168008002565054</v>
      </c>
      <c r="AU161" s="366">
        <v>200</v>
      </c>
      <c r="AV161" s="367">
        <v>1.4546094565795149</v>
      </c>
      <c r="AW161" s="364">
        <v>0.12361015643002064</v>
      </c>
      <c r="AX161" s="366">
        <v>112</v>
      </c>
      <c r="AY161" s="367">
        <v>0.69691647983580129</v>
      </c>
      <c r="AZ161" s="364">
        <v>0.25388100152312065</v>
      </c>
      <c r="BA161" s="366">
        <v>143</v>
      </c>
      <c r="BB161" s="365">
        <v>76.651889302635908</v>
      </c>
      <c r="BC161" s="364">
        <v>0.63742732654350898</v>
      </c>
      <c r="BD161" s="363">
        <v>176</v>
      </c>
      <c r="BE161" s="362" t="s">
        <v>939</v>
      </c>
    </row>
    <row r="162" spans="1:57" s="182" customFormat="1" ht="12.75" x14ac:dyDescent="0.2">
      <c r="A162" s="361"/>
      <c r="B162" s="375">
        <v>99</v>
      </c>
      <c r="C162" s="236">
        <v>43</v>
      </c>
      <c r="D162" s="237" t="s">
        <v>366</v>
      </c>
      <c r="E162" s="235">
        <v>1508.9919999999995</v>
      </c>
      <c r="F162" s="374">
        <v>0.81040293493592563</v>
      </c>
      <c r="G162" s="361">
        <v>194</v>
      </c>
      <c r="H162" s="373">
        <v>7</v>
      </c>
      <c r="I162" s="214" t="s">
        <v>895</v>
      </c>
      <c r="J162" s="379" t="s">
        <v>895</v>
      </c>
      <c r="K162" s="378" t="s">
        <v>895</v>
      </c>
      <c r="L162" s="365" t="s">
        <v>895</v>
      </c>
      <c r="M162" s="364" t="s">
        <v>895</v>
      </c>
      <c r="N162" s="366" t="s">
        <v>895</v>
      </c>
      <c r="O162" s="365" t="s">
        <v>895</v>
      </c>
      <c r="P162" s="364" t="s">
        <v>895</v>
      </c>
      <c r="Q162" s="372" t="s">
        <v>895</v>
      </c>
      <c r="R162" s="371" t="s">
        <v>895</v>
      </c>
      <c r="S162" s="364" t="s">
        <v>895</v>
      </c>
      <c r="T162" s="366" t="s">
        <v>895</v>
      </c>
      <c r="U162" s="365" t="s">
        <v>895</v>
      </c>
      <c r="V162" s="364" t="s">
        <v>895</v>
      </c>
      <c r="W162" s="369" t="s">
        <v>895</v>
      </c>
      <c r="X162" s="365" t="s">
        <v>895</v>
      </c>
      <c r="Y162" s="364" t="s">
        <v>895</v>
      </c>
      <c r="Z162" s="363" t="s">
        <v>895</v>
      </c>
      <c r="AA162" s="370" t="s">
        <v>895</v>
      </c>
      <c r="AB162" s="364" t="s">
        <v>895</v>
      </c>
      <c r="AC162" s="366" t="s">
        <v>895</v>
      </c>
      <c r="AD162" s="365" t="s">
        <v>895</v>
      </c>
      <c r="AE162" s="364" t="s">
        <v>895</v>
      </c>
      <c r="AF162" s="369" t="s">
        <v>895</v>
      </c>
      <c r="AG162" s="365" t="s">
        <v>895</v>
      </c>
      <c r="AH162" s="364" t="s">
        <v>895</v>
      </c>
      <c r="AI162" s="366" t="s">
        <v>895</v>
      </c>
      <c r="AJ162" s="365" t="s">
        <v>895</v>
      </c>
      <c r="AK162" s="364" t="s">
        <v>895</v>
      </c>
      <c r="AL162" s="366" t="s">
        <v>895</v>
      </c>
      <c r="AM162" s="367" t="s">
        <v>895</v>
      </c>
      <c r="AN162" s="364" t="s">
        <v>895</v>
      </c>
      <c r="AO162" s="363" t="s">
        <v>895</v>
      </c>
      <c r="AP162" s="368" t="s">
        <v>895</v>
      </c>
      <c r="AQ162" s="364" t="s">
        <v>895</v>
      </c>
      <c r="AR162" s="366" t="s">
        <v>895</v>
      </c>
      <c r="AS162" s="367" t="s">
        <v>895</v>
      </c>
      <c r="AT162" s="364" t="s">
        <v>895</v>
      </c>
      <c r="AU162" s="366" t="s">
        <v>895</v>
      </c>
      <c r="AV162" s="367" t="s">
        <v>895</v>
      </c>
      <c r="AW162" s="364" t="s">
        <v>895</v>
      </c>
      <c r="AX162" s="366" t="s">
        <v>895</v>
      </c>
      <c r="AY162" s="367" t="s">
        <v>895</v>
      </c>
      <c r="AZ162" s="364" t="s">
        <v>895</v>
      </c>
      <c r="BA162" s="366" t="s">
        <v>895</v>
      </c>
      <c r="BB162" s="365" t="s">
        <v>895</v>
      </c>
      <c r="BC162" s="364" t="s">
        <v>895</v>
      </c>
      <c r="BD162" s="363" t="s">
        <v>895</v>
      </c>
      <c r="BE162" s="362" t="s">
        <v>365</v>
      </c>
    </row>
    <row r="163" spans="1:57" s="182" customFormat="1" ht="12.75" x14ac:dyDescent="0.2">
      <c r="A163" s="361"/>
      <c r="B163" s="375">
        <v>99</v>
      </c>
      <c r="C163" s="236">
        <v>1268</v>
      </c>
      <c r="D163" s="237" t="s">
        <v>142</v>
      </c>
      <c r="E163" s="235">
        <v>6060.3319999999976</v>
      </c>
      <c r="F163" s="374">
        <v>1.864604843658582</v>
      </c>
      <c r="G163" s="361">
        <v>248</v>
      </c>
      <c r="H163" s="373">
        <v>9</v>
      </c>
      <c r="I163" s="238">
        <v>33</v>
      </c>
      <c r="J163" s="364">
        <v>1.0112106269382704</v>
      </c>
      <c r="K163" s="182">
        <v>214.5</v>
      </c>
      <c r="L163" s="365">
        <v>78.661603096395638</v>
      </c>
      <c r="M163" s="364">
        <v>0.38751454549079878</v>
      </c>
      <c r="N163" s="366">
        <v>137</v>
      </c>
      <c r="O163" s="365">
        <v>3.6454286963734748</v>
      </c>
      <c r="P163" s="364">
        <v>-5.3030711624113713E-2</v>
      </c>
      <c r="Q163" s="372">
        <v>118</v>
      </c>
      <c r="R163" s="371">
        <v>16.10958818121545</v>
      </c>
      <c r="S163" s="364">
        <v>1.545464563596862</v>
      </c>
      <c r="T163" s="366">
        <v>248</v>
      </c>
      <c r="U163" s="365">
        <v>66.916138886673053</v>
      </c>
      <c r="V163" s="364">
        <v>2.3256705042890728</v>
      </c>
      <c r="W163" s="369">
        <v>248</v>
      </c>
      <c r="X163" s="365">
        <v>41.784062641974181</v>
      </c>
      <c r="Y163" s="364">
        <v>2.2524339916095748</v>
      </c>
      <c r="Z163" s="363">
        <v>245</v>
      </c>
      <c r="AA163" s="370">
        <v>76.560549254850429</v>
      </c>
      <c r="AB163" s="364">
        <v>1.1881488083500797</v>
      </c>
      <c r="AC163" s="366">
        <v>219</v>
      </c>
      <c r="AD163" s="365">
        <v>7.4914866659467449</v>
      </c>
      <c r="AE163" s="364">
        <v>0.92184836085714961</v>
      </c>
      <c r="AF163" s="369">
        <v>236</v>
      </c>
      <c r="AG163" s="365">
        <v>37.281049968506181</v>
      </c>
      <c r="AH163" s="364">
        <v>2.6301182900189124</v>
      </c>
      <c r="AI163" s="366">
        <v>248</v>
      </c>
      <c r="AJ163" s="365">
        <v>25.483901376611531</v>
      </c>
      <c r="AK163" s="364">
        <v>1.8959437805564348</v>
      </c>
      <c r="AL163" s="366">
        <v>248</v>
      </c>
      <c r="AM163" s="367">
        <v>0.17655798395203437</v>
      </c>
      <c r="AN163" s="364">
        <v>1.0912941621336634</v>
      </c>
      <c r="AO163" s="363">
        <v>233</v>
      </c>
      <c r="AP163" s="368">
        <v>10064.957656516368</v>
      </c>
      <c r="AQ163" s="364">
        <v>2.0276602653742262</v>
      </c>
      <c r="AR163" s="366">
        <v>244</v>
      </c>
      <c r="AS163" s="367">
        <v>0.57987354383828971</v>
      </c>
      <c r="AT163" s="364">
        <v>0.91619510553179007</v>
      </c>
      <c r="AU163" s="366">
        <v>197</v>
      </c>
      <c r="AV163" s="367">
        <v>1.7125550912657788</v>
      </c>
      <c r="AW163" s="364">
        <v>1.0307433514302045</v>
      </c>
      <c r="AX163" s="366">
        <v>228</v>
      </c>
      <c r="AY163" s="367">
        <v>0.9361981837043597</v>
      </c>
      <c r="AZ163" s="364">
        <v>1.6316798885425472</v>
      </c>
      <c r="BA163" s="366">
        <v>244</v>
      </c>
      <c r="BB163" s="365">
        <v>94.344661814782683</v>
      </c>
      <c r="BC163" s="364">
        <v>1.4545609607528751</v>
      </c>
      <c r="BD163" s="363">
        <v>244</v>
      </c>
      <c r="BE163" s="362" t="s">
        <v>141</v>
      </c>
    </row>
    <row r="164" spans="1:57" s="182" customFormat="1" ht="12.75" x14ac:dyDescent="0.2">
      <c r="A164" s="361"/>
      <c r="B164" s="375">
        <v>14</v>
      </c>
      <c r="C164" s="236"/>
      <c r="D164" s="237" t="s">
        <v>938</v>
      </c>
      <c r="E164" s="235">
        <v>11135.761</v>
      </c>
      <c r="F164" s="374">
        <v>0.53624420864989508</v>
      </c>
      <c r="G164" s="361">
        <v>169</v>
      </c>
      <c r="H164" s="373">
        <v>6</v>
      </c>
      <c r="I164" s="238">
        <v>30</v>
      </c>
      <c r="J164" s="364">
        <v>0.53101261565351365</v>
      </c>
      <c r="K164" s="182">
        <v>165</v>
      </c>
      <c r="L164" s="365">
        <v>72.05446963411373</v>
      </c>
      <c r="M164" s="364">
        <v>0.62734053315569294</v>
      </c>
      <c r="N164" s="366">
        <v>180</v>
      </c>
      <c r="O164" s="365">
        <v>2.9867110498879463</v>
      </c>
      <c r="P164" s="364">
        <v>0.89077570443961551</v>
      </c>
      <c r="Q164" s="372">
        <v>204</v>
      </c>
      <c r="R164" s="371">
        <v>14.191058934707382</v>
      </c>
      <c r="S164" s="364">
        <v>0.55269363751996581</v>
      </c>
      <c r="T164" s="366">
        <v>169</v>
      </c>
      <c r="U164" s="365">
        <v>36.800780348490079</v>
      </c>
      <c r="V164" s="364">
        <v>0.51464302842512399</v>
      </c>
      <c r="W164" s="369">
        <v>177</v>
      </c>
      <c r="X164" s="365">
        <v>20.090074435843334</v>
      </c>
      <c r="Y164" s="364">
        <v>0.24337757582860053</v>
      </c>
      <c r="Z164" s="363">
        <v>169</v>
      </c>
      <c r="AA164" s="370">
        <v>63.960029611371773</v>
      </c>
      <c r="AB164" s="364">
        <v>3.9844389864989324E-2</v>
      </c>
      <c r="AC164" s="366">
        <v>123</v>
      </c>
      <c r="AD164" s="365">
        <v>24.940634099663313</v>
      </c>
      <c r="AE164" s="364">
        <v>0.2963614117027934</v>
      </c>
      <c r="AF164" s="369">
        <v>105</v>
      </c>
      <c r="AG164" s="365">
        <v>15.428625527467723</v>
      </c>
      <c r="AH164" s="364">
        <v>0.31906258597439158</v>
      </c>
      <c r="AI164" s="366">
        <v>173</v>
      </c>
      <c r="AJ164" s="365">
        <v>32.977248781229797</v>
      </c>
      <c r="AK164" s="364">
        <v>1.0500743681731093</v>
      </c>
      <c r="AL164" s="366">
        <v>216</v>
      </c>
      <c r="AM164" s="367">
        <v>0.76783257111929726</v>
      </c>
      <c r="AN164" s="364">
        <v>0.91194038308498582</v>
      </c>
      <c r="AO164" s="363">
        <v>192</v>
      </c>
      <c r="AP164" s="368">
        <v>4978.0990196610301</v>
      </c>
      <c r="AQ164" s="364">
        <v>6.0888709144210823E-2</v>
      </c>
      <c r="AR164" s="366">
        <v>155</v>
      </c>
      <c r="AS164" s="367">
        <v>0.50632110219942139</v>
      </c>
      <c r="AT164" s="364">
        <v>0.48281567435545325</v>
      </c>
      <c r="AU164" s="366">
        <v>175</v>
      </c>
      <c r="AV164" s="367">
        <v>1.5032845579985061</v>
      </c>
      <c r="AW164" s="364">
        <v>0.29478886360555567</v>
      </c>
      <c r="AX164" s="366">
        <v>131</v>
      </c>
      <c r="AY164" s="367">
        <v>0.73627487120988122</v>
      </c>
      <c r="AZ164" s="364">
        <v>0.48050905938696253</v>
      </c>
      <c r="BA164" s="366">
        <v>168</v>
      </c>
      <c r="BB164" s="365">
        <v>72.372544412724338</v>
      </c>
      <c r="BC164" s="364">
        <v>0.43978749143411422</v>
      </c>
      <c r="BD164" s="363">
        <v>150</v>
      </c>
      <c r="BE164" s="362" t="s">
        <v>937</v>
      </c>
    </row>
    <row r="165" spans="1:57" s="182" customFormat="1" ht="12.75" x14ac:dyDescent="0.2">
      <c r="A165" s="361"/>
      <c r="B165" s="375">
        <v>99</v>
      </c>
      <c r="C165" s="236">
        <v>4203</v>
      </c>
      <c r="D165" s="237" t="s">
        <v>850</v>
      </c>
      <c r="E165" s="235">
        <v>3021.3370000000018</v>
      </c>
      <c r="F165" s="374">
        <v>-1.5505188232178639</v>
      </c>
      <c r="G165" s="361">
        <v>9</v>
      </c>
      <c r="H165" s="373">
        <v>2</v>
      </c>
      <c r="I165" s="238">
        <v>25</v>
      </c>
      <c r="J165" s="364">
        <v>-0.26931740315441394</v>
      </c>
      <c r="K165" s="182">
        <v>98</v>
      </c>
      <c r="L165" s="365">
        <v>77.382835296010185</v>
      </c>
      <c r="M165" s="364">
        <v>0.43393130889844861</v>
      </c>
      <c r="N165" s="366">
        <v>143</v>
      </c>
      <c r="O165" s="365">
        <v>4.2019273026663519</v>
      </c>
      <c r="P165" s="364">
        <v>-0.8503783429681292</v>
      </c>
      <c r="Q165" s="372">
        <v>58</v>
      </c>
      <c r="R165" s="371">
        <v>10.737535097666914</v>
      </c>
      <c r="S165" s="364">
        <v>-1.234382615900538</v>
      </c>
      <c r="T165" s="366">
        <v>26</v>
      </c>
      <c r="U165" s="365">
        <v>10.078337762210385</v>
      </c>
      <c r="V165" s="364">
        <v>-1.092346896154049</v>
      </c>
      <c r="W165" s="369">
        <v>28</v>
      </c>
      <c r="X165" s="365">
        <v>7.2880750580381077</v>
      </c>
      <c r="Y165" s="364">
        <v>-0.94220152287926295</v>
      </c>
      <c r="Z165" s="363">
        <v>34</v>
      </c>
      <c r="AA165" s="370">
        <v>54.165191326070271</v>
      </c>
      <c r="AB165" s="364">
        <v>-0.85277404172324389</v>
      </c>
      <c r="AC165" s="366">
        <v>60</v>
      </c>
      <c r="AD165" s="365">
        <v>73.476168388779769</v>
      </c>
      <c r="AE165" s="364">
        <v>-1.4434567303237562</v>
      </c>
      <c r="AF165" s="369">
        <v>38</v>
      </c>
      <c r="AG165" s="365">
        <v>2.5873658031909188</v>
      </c>
      <c r="AH165" s="364">
        <v>-1.0389957206899465</v>
      </c>
      <c r="AI165" s="366">
        <v>20</v>
      </c>
      <c r="AJ165" s="365">
        <v>68.233342847804167</v>
      </c>
      <c r="AK165" s="364">
        <v>-2.9297293111070903</v>
      </c>
      <c r="AL165" s="366">
        <v>1</v>
      </c>
      <c r="AM165" s="367">
        <v>3.6412025537038715</v>
      </c>
      <c r="AN165" s="364">
        <v>4.0349118778218895E-2</v>
      </c>
      <c r="AO165" s="363">
        <v>109</v>
      </c>
      <c r="AP165" s="368">
        <v>2105.3489959067047</v>
      </c>
      <c r="AQ165" s="364">
        <v>-1.0498248841023921</v>
      </c>
      <c r="AR165" s="366">
        <v>13</v>
      </c>
      <c r="AS165" s="367">
        <v>0.29482911843078796</v>
      </c>
      <c r="AT165" s="364">
        <v>-0.76331937679654349</v>
      </c>
      <c r="AU165" s="366">
        <v>59</v>
      </c>
      <c r="AV165" s="367">
        <v>0.6239432621736849</v>
      </c>
      <c r="AW165" s="364">
        <v>-2.7976444708347805</v>
      </c>
      <c r="AX165" s="366">
        <v>1</v>
      </c>
      <c r="AY165" s="367">
        <v>0.35761845147254923</v>
      </c>
      <c r="AZ165" s="364">
        <v>-1.6998180832325274</v>
      </c>
      <c r="BA165" s="366">
        <v>5</v>
      </c>
      <c r="BB165" s="365">
        <v>37.678920109702453</v>
      </c>
      <c r="BC165" s="364">
        <v>-1.1625236947386435</v>
      </c>
      <c r="BD165" s="363">
        <v>36</v>
      </c>
      <c r="BE165" s="362" t="s">
        <v>849</v>
      </c>
    </row>
    <row r="166" spans="1:57" s="182" customFormat="1" ht="12.75" x14ac:dyDescent="0.2">
      <c r="A166" s="376"/>
      <c r="B166" s="375">
        <v>99</v>
      </c>
      <c r="C166" s="236">
        <v>518</v>
      </c>
      <c r="D166" s="239" t="s">
        <v>508</v>
      </c>
      <c r="E166" s="235">
        <v>2829.1440000000007</v>
      </c>
      <c r="F166" s="374">
        <v>0.18146080484430921</v>
      </c>
      <c r="G166" s="361">
        <v>141</v>
      </c>
      <c r="H166" s="373">
        <v>5</v>
      </c>
      <c r="I166" s="238">
        <v>32</v>
      </c>
      <c r="J166" s="364">
        <v>0.85114462317668471</v>
      </c>
      <c r="K166" s="182">
        <v>199</v>
      </c>
      <c r="L166" s="365">
        <v>86.635617287819159</v>
      </c>
      <c r="M166" s="364">
        <v>9.8073467899556885E-2</v>
      </c>
      <c r="N166" s="366">
        <v>103</v>
      </c>
      <c r="O166" s="365">
        <v>3.6846352409803318</v>
      </c>
      <c r="P166" s="364">
        <v>-0.10920559709904443</v>
      </c>
      <c r="Q166" s="372">
        <v>114</v>
      </c>
      <c r="R166" s="371">
        <v>14.256925472855514</v>
      </c>
      <c r="S166" s="364">
        <v>0.5867772378579944</v>
      </c>
      <c r="T166" s="366">
        <v>171</v>
      </c>
      <c r="U166" s="365">
        <v>32.963570192129936</v>
      </c>
      <c r="V166" s="364">
        <v>0.28388724927604042</v>
      </c>
      <c r="W166" s="369">
        <v>165</v>
      </c>
      <c r="X166" s="365">
        <v>26.051079086201277</v>
      </c>
      <c r="Y166" s="364">
        <v>0.79541966802063746</v>
      </c>
      <c r="Z166" s="363">
        <v>203</v>
      </c>
      <c r="AA166" s="370">
        <v>62.206135984540062</v>
      </c>
      <c r="AB166" s="364">
        <v>-0.1199905898206329</v>
      </c>
      <c r="AC166" s="366">
        <v>111</v>
      </c>
      <c r="AD166" s="365">
        <v>25.108058836934077</v>
      </c>
      <c r="AE166" s="364">
        <v>0.29035985841623524</v>
      </c>
      <c r="AF166" s="369">
        <v>102</v>
      </c>
      <c r="AG166" s="365">
        <v>9.1242787731551811</v>
      </c>
      <c r="AH166" s="364">
        <v>-0.34766876761706333</v>
      </c>
      <c r="AI166" s="366">
        <v>120</v>
      </c>
      <c r="AJ166" s="365">
        <v>39.03499848162771</v>
      </c>
      <c r="AK166" s="364">
        <v>0.36625912476362732</v>
      </c>
      <c r="AL166" s="366">
        <v>157</v>
      </c>
      <c r="AM166" s="367">
        <v>1.9435207257036042</v>
      </c>
      <c r="AN166" s="364">
        <v>0.55531400663662522</v>
      </c>
      <c r="AO166" s="363">
        <v>150</v>
      </c>
      <c r="AP166" s="368">
        <v>4545.8343473344694</v>
      </c>
      <c r="AQ166" s="364">
        <v>-0.10624112932531943</v>
      </c>
      <c r="AR166" s="366">
        <v>139</v>
      </c>
      <c r="AS166" s="367">
        <v>0.46318261263678268</v>
      </c>
      <c r="AT166" s="364">
        <v>0.22863874083835731</v>
      </c>
      <c r="AU166" s="366">
        <v>162</v>
      </c>
      <c r="AV166" s="367">
        <v>1.3153749486333082</v>
      </c>
      <c r="AW166" s="364">
        <v>-0.36604435623945447</v>
      </c>
      <c r="AX166" s="366">
        <v>83</v>
      </c>
      <c r="AY166" s="367">
        <v>0.64748280572468975</v>
      </c>
      <c r="AZ166" s="364">
        <v>-3.0761159036653482E-2</v>
      </c>
      <c r="BA166" s="366">
        <v>124</v>
      </c>
      <c r="BB166" s="365">
        <v>64.509091950999036</v>
      </c>
      <c r="BC166" s="364">
        <v>7.6617079161485163E-2</v>
      </c>
      <c r="BD166" s="363">
        <v>118</v>
      </c>
      <c r="BE166" s="362" t="s">
        <v>507</v>
      </c>
    </row>
    <row r="167" spans="1:57" s="182" customFormat="1" ht="12.75" x14ac:dyDescent="0.2">
      <c r="A167" s="361"/>
      <c r="B167" s="375">
        <v>0</v>
      </c>
      <c r="C167" s="236">
        <v>3616</v>
      </c>
      <c r="D167" s="237" t="s">
        <v>416</v>
      </c>
      <c r="E167" s="235">
        <v>33048.128000000004</v>
      </c>
      <c r="F167" s="374">
        <v>5.6096669317544978E-2</v>
      </c>
      <c r="G167" s="361">
        <v>127</v>
      </c>
      <c r="H167" s="373">
        <v>5</v>
      </c>
      <c r="I167" s="238">
        <v>25</v>
      </c>
      <c r="J167" s="364">
        <v>-0.26931740315441394</v>
      </c>
      <c r="K167" s="182">
        <v>98</v>
      </c>
      <c r="L167" s="365">
        <v>83.934245209090236</v>
      </c>
      <c r="M167" s="364">
        <v>0.19612797679209876</v>
      </c>
      <c r="N167" s="366">
        <v>116</v>
      </c>
      <c r="O167" s="365">
        <v>3.8016155192921302</v>
      </c>
      <c r="P167" s="364">
        <v>-0.27681418905441657</v>
      </c>
      <c r="Q167" s="372">
        <v>100</v>
      </c>
      <c r="R167" s="371">
        <v>13.767343172220357</v>
      </c>
      <c r="S167" s="364">
        <v>0.3334357394799673</v>
      </c>
      <c r="T167" s="366">
        <v>147</v>
      </c>
      <c r="U167" s="365">
        <v>29.895544783420949</v>
      </c>
      <c r="V167" s="364">
        <v>9.9387426543531873E-2</v>
      </c>
      <c r="W167" s="369">
        <v>150</v>
      </c>
      <c r="X167" s="365">
        <v>15.151942197470936</v>
      </c>
      <c r="Y167" s="364">
        <v>-0.2139374259686809</v>
      </c>
      <c r="Z167" s="363">
        <v>129</v>
      </c>
      <c r="AA167" s="370">
        <v>73.78953694587527</v>
      </c>
      <c r="AB167" s="364">
        <v>0.93562226435793894</v>
      </c>
      <c r="AC167" s="366">
        <v>202</v>
      </c>
      <c r="AD167" s="365">
        <v>10.510904333406458</v>
      </c>
      <c r="AE167" s="364">
        <v>0.81361348277979273</v>
      </c>
      <c r="AF167" s="369">
        <v>206</v>
      </c>
      <c r="AG167" s="365">
        <v>11.359316539570985</v>
      </c>
      <c r="AH167" s="364">
        <v>-0.11129697313874286</v>
      </c>
      <c r="AI167" s="366">
        <v>143</v>
      </c>
      <c r="AJ167" s="365">
        <v>37.437088843191503</v>
      </c>
      <c r="AK167" s="364">
        <v>0.5466355058283382</v>
      </c>
      <c r="AL167" s="366">
        <v>170</v>
      </c>
      <c r="AM167" s="367">
        <v>3.03012624497218</v>
      </c>
      <c r="AN167" s="364">
        <v>0.22570943636471003</v>
      </c>
      <c r="AO167" s="363">
        <v>125</v>
      </c>
      <c r="AP167" s="368">
        <v>5070.9835772982005</v>
      </c>
      <c r="AQ167" s="364">
        <v>9.6801385122705794E-2</v>
      </c>
      <c r="AR167" s="366">
        <v>161</v>
      </c>
      <c r="AS167" s="367">
        <v>0.42010759072693205</v>
      </c>
      <c r="AT167" s="364">
        <v>-2.516423398137212E-2</v>
      </c>
      <c r="AU167" s="366">
        <v>146</v>
      </c>
      <c r="AV167" s="367">
        <v>1.3203420101534904</v>
      </c>
      <c r="AW167" s="364">
        <v>-0.34857638709919081</v>
      </c>
      <c r="AX167" s="366">
        <v>86</v>
      </c>
      <c r="AY167" s="367">
        <v>0.59941418249393008</v>
      </c>
      <c r="AZ167" s="364">
        <v>-0.30754327199033549</v>
      </c>
      <c r="BA167" s="366">
        <v>100</v>
      </c>
      <c r="BB167" s="365">
        <v>79.019806330939844</v>
      </c>
      <c r="BC167" s="364">
        <v>0.74678862904801191</v>
      </c>
      <c r="BD167" s="363">
        <v>187</v>
      </c>
      <c r="BE167" s="362" t="s">
        <v>415</v>
      </c>
    </row>
    <row r="168" spans="1:57" s="182" customFormat="1" ht="12.75" x14ac:dyDescent="0.2">
      <c r="A168" s="361"/>
      <c r="B168" s="375">
        <v>99</v>
      </c>
      <c r="C168" s="236">
        <v>3608</v>
      </c>
      <c r="D168" s="237" t="s">
        <v>530</v>
      </c>
      <c r="E168" s="235">
        <v>1169.7120000000002</v>
      </c>
      <c r="F168" s="374">
        <v>7.8817218171705672E-2</v>
      </c>
      <c r="G168" s="361">
        <v>130</v>
      </c>
      <c r="H168" s="373">
        <v>5</v>
      </c>
      <c r="I168" s="214" t="s">
        <v>895</v>
      </c>
      <c r="J168" s="379" t="s">
        <v>895</v>
      </c>
      <c r="K168" s="378" t="s">
        <v>895</v>
      </c>
      <c r="L168" s="365" t="s">
        <v>895</v>
      </c>
      <c r="M168" s="364" t="s">
        <v>895</v>
      </c>
      <c r="N168" s="366" t="s">
        <v>895</v>
      </c>
      <c r="O168" s="365" t="s">
        <v>895</v>
      </c>
      <c r="P168" s="364" t="s">
        <v>895</v>
      </c>
      <c r="Q168" s="372" t="s">
        <v>895</v>
      </c>
      <c r="R168" s="371" t="s">
        <v>895</v>
      </c>
      <c r="S168" s="364" t="s">
        <v>895</v>
      </c>
      <c r="T168" s="366" t="s">
        <v>895</v>
      </c>
      <c r="U168" s="365" t="s">
        <v>895</v>
      </c>
      <c r="V168" s="364" t="s">
        <v>895</v>
      </c>
      <c r="W168" s="369" t="s">
        <v>895</v>
      </c>
      <c r="X168" s="365" t="s">
        <v>895</v>
      </c>
      <c r="Y168" s="364" t="s">
        <v>895</v>
      </c>
      <c r="Z168" s="363" t="s">
        <v>895</v>
      </c>
      <c r="AA168" s="370" t="s">
        <v>895</v>
      </c>
      <c r="AB168" s="364" t="s">
        <v>895</v>
      </c>
      <c r="AC168" s="366" t="s">
        <v>895</v>
      </c>
      <c r="AD168" s="365" t="s">
        <v>895</v>
      </c>
      <c r="AE168" s="364" t="s">
        <v>895</v>
      </c>
      <c r="AF168" s="369" t="s">
        <v>895</v>
      </c>
      <c r="AG168" s="365" t="s">
        <v>895</v>
      </c>
      <c r="AH168" s="364" t="s">
        <v>895</v>
      </c>
      <c r="AI168" s="366" t="s">
        <v>895</v>
      </c>
      <c r="AJ168" s="365" t="s">
        <v>895</v>
      </c>
      <c r="AK168" s="364" t="s">
        <v>895</v>
      </c>
      <c r="AL168" s="366" t="s">
        <v>895</v>
      </c>
      <c r="AM168" s="367" t="s">
        <v>895</v>
      </c>
      <c r="AN168" s="364" t="s">
        <v>895</v>
      </c>
      <c r="AO168" s="363" t="s">
        <v>895</v>
      </c>
      <c r="AP168" s="368" t="s">
        <v>895</v>
      </c>
      <c r="AQ168" s="364" t="s">
        <v>895</v>
      </c>
      <c r="AR168" s="366" t="s">
        <v>895</v>
      </c>
      <c r="AS168" s="367" t="s">
        <v>895</v>
      </c>
      <c r="AT168" s="364" t="s">
        <v>895</v>
      </c>
      <c r="AU168" s="366" t="s">
        <v>895</v>
      </c>
      <c r="AV168" s="367" t="s">
        <v>895</v>
      </c>
      <c r="AW168" s="364" t="s">
        <v>895</v>
      </c>
      <c r="AX168" s="366" t="s">
        <v>895</v>
      </c>
      <c r="AY168" s="367" t="s">
        <v>895</v>
      </c>
      <c r="AZ168" s="364" t="s">
        <v>895</v>
      </c>
      <c r="BA168" s="366" t="s">
        <v>895</v>
      </c>
      <c r="BB168" s="365" t="s">
        <v>895</v>
      </c>
      <c r="BC168" s="364" t="s">
        <v>895</v>
      </c>
      <c r="BD168" s="363" t="s">
        <v>895</v>
      </c>
      <c r="BE168" s="362" t="s">
        <v>529</v>
      </c>
    </row>
    <row r="169" spans="1:57" s="182" customFormat="1" ht="12.75" x14ac:dyDescent="0.2">
      <c r="A169" s="361"/>
      <c r="B169" s="375">
        <v>52</v>
      </c>
      <c r="C169" s="236"/>
      <c r="D169" s="237" t="s">
        <v>936</v>
      </c>
      <c r="E169" s="235">
        <v>8461.1370000000043</v>
      </c>
      <c r="F169" s="374">
        <v>0.29542273743954878</v>
      </c>
      <c r="G169" s="361">
        <v>152</v>
      </c>
      <c r="H169" s="373">
        <v>5</v>
      </c>
      <c r="I169" s="238">
        <v>29</v>
      </c>
      <c r="J169" s="364">
        <v>0.37094661189192818</v>
      </c>
      <c r="K169" s="182">
        <v>147.5</v>
      </c>
      <c r="L169" s="365">
        <v>72.611553586951189</v>
      </c>
      <c r="M169" s="364">
        <v>0.60711947814534595</v>
      </c>
      <c r="N169" s="366">
        <v>176</v>
      </c>
      <c r="O169" s="365">
        <v>3.5162348429501513</v>
      </c>
      <c r="P169" s="364">
        <v>0.13207741236115814</v>
      </c>
      <c r="Q169" s="372">
        <v>131</v>
      </c>
      <c r="R169" s="371">
        <v>13.506070648390947</v>
      </c>
      <c r="S169" s="364">
        <v>0.1982364633090786</v>
      </c>
      <c r="T169" s="366">
        <v>130</v>
      </c>
      <c r="U169" s="365">
        <v>23.237883437597112</v>
      </c>
      <c r="V169" s="364">
        <v>-0.30097996762171131</v>
      </c>
      <c r="W169" s="369">
        <v>116</v>
      </c>
      <c r="X169" s="365">
        <v>12.442806082663385</v>
      </c>
      <c r="Y169" s="364">
        <v>-0.46482754543227878</v>
      </c>
      <c r="Z169" s="363">
        <v>106</v>
      </c>
      <c r="AA169" s="370">
        <v>76.69951772744156</v>
      </c>
      <c r="AB169" s="364">
        <v>1.2008132155032489</v>
      </c>
      <c r="AC169" s="366">
        <v>221</v>
      </c>
      <c r="AD169" s="365">
        <v>17.052557915761568</v>
      </c>
      <c r="AE169" s="364">
        <v>0.57911956511447271</v>
      </c>
      <c r="AF169" s="369">
        <v>132</v>
      </c>
      <c r="AG169" s="365">
        <v>12.365194977104711</v>
      </c>
      <c r="AH169" s="364">
        <v>-4.9178797383751856E-3</v>
      </c>
      <c r="AI169" s="366">
        <v>152</v>
      </c>
      <c r="AJ169" s="365">
        <v>36.753324332410905</v>
      </c>
      <c r="AK169" s="364">
        <v>0.62382070140409585</v>
      </c>
      <c r="AL169" s="366">
        <v>177</v>
      </c>
      <c r="AM169" s="367">
        <v>1.0827740999820703</v>
      </c>
      <c r="AN169" s="364">
        <v>0.81640785960630047</v>
      </c>
      <c r="AO169" s="363">
        <v>180</v>
      </c>
      <c r="AP169" s="368">
        <v>5664.4741864955749</v>
      </c>
      <c r="AQ169" s="364">
        <v>0.32626725637809662</v>
      </c>
      <c r="AR169" s="366">
        <v>179</v>
      </c>
      <c r="AS169" s="367">
        <v>0.56679315376625683</v>
      </c>
      <c r="AT169" s="364">
        <v>0.83912394538166135</v>
      </c>
      <c r="AU169" s="366">
        <v>192</v>
      </c>
      <c r="AV169" s="367">
        <v>1.5042565008384212</v>
      </c>
      <c r="AW169" s="364">
        <v>0.29820695445559892</v>
      </c>
      <c r="AX169" s="366">
        <v>134</v>
      </c>
      <c r="AY169" s="367">
        <v>0.67338858564765547</v>
      </c>
      <c r="AZ169" s="364">
        <v>0.11840592799160982</v>
      </c>
      <c r="BA169" s="366">
        <v>133</v>
      </c>
      <c r="BB169" s="365">
        <v>75.095644527337669</v>
      </c>
      <c r="BC169" s="364">
        <v>0.56555278296444333</v>
      </c>
      <c r="BD169" s="363">
        <v>167</v>
      </c>
      <c r="BE169" s="362" t="s">
        <v>935</v>
      </c>
    </row>
    <row r="170" spans="1:57" s="182" customFormat="1" ht="12.75" x14ac:dyDescent="0.2">
      <c r="A170" s="361"/>
      <c r="B170" s="375">
        <v>99</v>
      </c>
      <c r="C170" s="236">
        <v>1327</v>
      </c>
      <c r="D170" s="237" t="s">
        <v>759</v>
      </c>
      <c r="E170" s="235">
        <v>12598.412999999999</v>
      </c>
      <c r="F170" s="374">
        <v>-1.3794676072218108</v>
      </c>
      <c r="G170" s="361">
        <v>17</v>
      </c>
      <c r="H170" s="373">
        <v>2</v>
      </c>
      <c r="I170" s="238">
        <v>20</v>
      </c>
      <c r="J170" s="364">
        <v>-1.0696474219623415</v>
      </c>
      <c r="K170" s="182">
        <v>41</v>
      </c>
      <c r="L170" s="365">
        <v>108.48627838542447</v>
      </c>
      <c r="M170" s="364">
        <v>-0.69506267938423216</v>
      </c>
      <c r="N170" s="366">
        <v>42</v>
      </c>
      <c r="O170" s="365">
        <v>4.5575995789115744</v>
      </c>
      <c r="P170" s="364">
        <v>-1.3599832975753485</v>
      </c>
      <c r="Q170" s="372">
        <v>23</v>
      </c>
      <c r="R170" s="371">
        <v>10.618464264621542</v>
      </c>
      <c r="S170" s="364">
        <v>-1.2959975542218363</v>
      </c>
      <c r="T170" s="366">
        <v>20</v>
      </c>
      <c r="U170" s="365">
        <v>9.7353052974235155</v>
      </c>
      <c r="V170" s="364">
        <v>-1.1129756134929008</v>
      </c>
      <c r="W170" s="369">
        <v>25</v>
      </c>
      <c r="X170" s="365">
        <v>4.6526636917011315</v>
      </c>
      <c r="Y170" s="364">
        <v>-1.1862640743775208</v>
      </c>
      <c r="Z170" s="363">
        <v>10</v>
      </c>
      <c r="AA170" s="370">
        <v>46.041532832897225</v>
      </c>
      <c r="AB170" s="364">
        <v>-1.5930953305204429</v>
      </c>
      <c r="AC170" s="366">
        <v>12</v>
      </c>
      <c r="AD170" s="365">
        <v>87.019251205963371</v>
      </c>
      <c r="AE170" s="364">
        <v>-1.9289258104403355</v>
      </c>
      <c r="AF170" s="369">
        <v>9</v>
      </c>
      <c r="AG170" s="365">
        <v>2.6813015122761468</v>
      </c>
      <c r="AH170" s="364">
        <v>-1.0290613238507935</v>
      </c>
      <c r="AI170" s="366">
        <v>22</v>
      </c>
      <c r="AJ170" s="365">
        <v>53.89051370945873</v>
      </c>
      <c r="AK170" s="364">
        <v>-1.3106717924753699</v>
      </c>
      <c r="AL170" s="366">
        <v>24</v>
      </c>
      <c r="AM170" s="367">
        <v>7.9041304646863066</v>
      </c>
      <c r="AN170" s="364">
        <v>-1.2527425297395587</v>
      </c>
      <c r="AO170" s="363">
        <v>34</v>
      </c>
      <c r="AP170" s="368">
        <v>2156.0112846130687</v>
      </c>
      <c r="AQ170" s="364">
        <v>-1.0302369310031514</v>
      </c>
      <c r="AR170" s="366">
        <v>14</v>
      </c>
      <c r="AS170" s="367">
        <v>0.29196177439055754</v>
      </c>
      <c r="AT170" s="364">
        <v>-0.78021409710023015</v>
      </c>
      <c r="AU170" s="366">
        <v>57</v>
      </c>
      <c r="AV170" s="367">
        <v>1.0091944709950309</v>
      </c>
      <c r="AW170" s="364">
        <v>-1.4428079745286821</v>
      </c>
      <c r="AX170" s="366">
        <v>29</v>
      </c>
      <c r="AY170" s="367">
        <v>0.50302094454397117</v>
      </c>
      <c r="AZ170" s="364">
        <v>-0.8625815127603329</v>
      </c>
      <c r="BA170" s="366">
        <v>60</v>
      </c>
      <c r="BB170" s="365">
        <v>33.665151495967294</v>
      </c>
      <c r="BC170" s="364">
        <v>-1.3478979955705339</v>
      </c>
      <c r="BD170" s="363">
        <v>24</v>
      </c>
      <c r="BE170" s="362" t="s">
        <v>758</v>
      </c>
    </row>
    <row r="171" spans="1:57" s="182" customFormat="1" ht="12.75" x14ac:dyDescent="0.2">
      <c r="A171" s="361"/>
      <c r="B171" s="375">
        <v>0</v>
      </c>
      <c r="C171" s="236">
        <v>1063</v>
      </c>
      <c r="D171" s="237" t="s">
        <v>451</v>
      </c>
      <c r="E171" s="235">
        <v>19996.999</v>
      </c>
      <c r="F171" s="374">
        <v>-0.12041418946317353</v>
      </c>
      <c r="G171" s="361">
        <v>111</v>
      </c>
      <c r="H171" s="373">
        <v>5</v>
      </c>
      <c r="I171" s="238">
        <v>32</v>
      </c>
      <c r="J171" s="364">
        <v>0.85114462317668471</v>
      </c>
      <c r="K171" s="182">
        <v>199</v>
      </c>
      <c r="L171" s="365">
        <v>71.364962226351238</v>
      </c>
      <c r="M171" s="364">
        <v>0.65236829988886103</v>
      </c>
      <c r="N171" s="366">
        <v>186</v>
      </c>
      <c r="O171" s="365">
        <v>3.0797220996137744</v>
      </c>
      <c r="P171" s="364">
        <v>0.75751006936149456</v>
      </c>
      <c r="Q171" s="372">
        <v>191</v>
      </c>
      <c r="R171" s="371">
        <v>13.66118105852037</v>
      </c>
      <c r="S171" s="364">
        <v>0.27850060616154271</v>
      </c>
      <c r="T171" s="366">
        <v>139</v>
      </c>
      <c r="U171" s="365">
        <v>23.881663785502102</v>
      </c>
      <c r="V171" s="364">
        <v>-0.26226537297396868</v>
      </c>
      <c r="W171" s="369">
        <v>120</v>
      </c>
      <c r="X171" s="365">
        <v>10.257302497152793</v>
      </c>
      <c r="Y171" s="364">
        <v>-0.66722463159560175</v>
      </c>
      <c r="Z171" s="363">
        <v>79</v>
      </c>
      <c r="AA171" s="370">
        <v>66.014835753912791</v>
      </c>
      <c r="AB171" s="364">
        <v>0.22710198235890897</v>
      </c>
      <c r="AC171" s="366">
        <v>137</v>
      </c>
      <c r="AD171" s="365">
        <v>17.265072982097202</v>
      </c>
      <c r="AE171" s="364">
        <v>0.57150169146210372</v>
      </c>
      <c r="AF171" s="369">
        <v>130</v>
      </c>
      <c r="AG171" s="365">
        <v>4.4569035779173793</v>
      </c>
      <c r="AH171" s="364">
        <v>-0.84127825689703806</v>
      </c>
      <c r="AI171" s="366">
        <v>60</v>
      </c>
      <c r="AJ171" s="365">
        <v>40.280343537338915</v>
      </c>
      <c r="AK171" s="364">
        <v>0.22568119161726202</v>
      </c>
      <c r="AL171" s="366">
        <v>149</v>
      </c>
      <c r="AM171" s="367">
        <v>10.511392234404765</v>
      </c>
      <c r="AN171" s="364">
        <v>-2.0436140833581233</v>
      </c>
      <c r="AO171" s="363">
        <v>12</v>
      </c>
      <c r="AP171" s="368">
        <v>4001.9155441735711</v>
      </c>
      <c r="AQ171" s="364">
        <v>-0.3165406692427189</v>
      </c>
      <c r="AR171" s="366">
        <v>117</v>
      </c>
      <c r="AS171" s="367">
        <v>0.3376183547975975</v>
      </c>
      <c r="AT171" s="364">
        <v>-0.51120028320933208</v>
      </c>
      <c r="AU171" s="366">
        <v>95</v>
      </c>
      <c r="AV171" s="367">
        <v>1.497882365025581</v>
      </c>
      <c r="AW171" s="364">
        <v>0.27579064106343931</v>
      </c>
      <c r="AX171" s="366">
        <v>129</v>
      </c>
      <c r="AY171" s="367">
        <v>0.60495514482862589</v>
      </c>
      <c r="AZ171" s="364">
        <v>-0.27563806731177753</v>
      </c>
      <c r="BA171" s="366">
        <v>107</v>
      </c>
      <c r="BB171" s="365">
        <v>66.966810090314084</v>
      </c>
      <c r="BC171" s="364">
        <v>0.19012581012278712</v>
      </c>
      <c r="BD171" s="363">
        <v>127</v>
      </c>
      <c r="BE171" s="362" t="s">
        <v>450</v>
      </c>
    </row>
    <row r="172" spans="1:57" s="182" customFormat="1" ht="12.75" x14ac:dyDescent="0.2">
      <c r="A172" s="361"/>
      <c r="B172" s="375">
        <v>99</v>
      </c>
      <c r="C172" s="236">
        <v>99</v>
      </c>
      <c r="D172" s="237" t="s">
        <v>611</v>
      </c>
      <c r="E172" s="235">
        <v>4359.0249999999996</v>
      </c>
      <c r="F172" s="374">
        <v>-0.35003701162351208</v>
      </c>
      <c r="G172" s="361">
        <v>101</v>
      </c>
      <c r="H172" s="373">
        <v>4</v>
      </c>
      <c r="I172" s="238">
        <v>28</v>
      </c>
      <c r="J172" s="364">
        <v>0.21088060813034265</v>
      </c>
      <c r="K172" s="182">
        <v>133</v>
      </c>
      <c r="L172" s="365">
        <v>86.38140797326453</v>
      </c>
      <c r="M172" s="364">
        <v>0.1073007674969868</v>
      </c>
      <c r="N172" s="366">
        <v>104</v>
      </c>
      <c r="O172" s="365">
        <v>3.1924870422681688</v>
      </c>
      <c r="P172" s="364">
        <v>0.59594118328093304</v>
      </c>
      <c r="Q172" s="372">
        <v>176</v>
      </c>
      <c r="R172" s="371">
        <v>13.545485410373606</v>
      </c>
      <c r="S172" s="364">
        <v>0.21863220646798295</v>
      </c>
      <c r="T172" s="366">
        <v>133</v>
      </c>
      <c r="U172" s="365">
        <v>16.306394597163251</v>
      </c>
      <c r="V172" s="364">
        <v>-0.71781434542777622</v>
      </c>
      <c r="W172" s="369">
        <v>77</v>
      </c>
      <c r="X172" s="365">
        <v>9.4694391185228142</v>
      </c>
      <c r="Y172" s="364">
        <v>-0.74018779358110098</v>
      </c>
      <c r="Z172" s="363">
        <v>70</v>
      </c>
      <c r="AA172" s="370">
        <v>58.863566876143601</v>
      </c>
      <c r="AB172" s="364">
        <v>-0.4246039696545284</v>
      </c>
      <c r="AC172" s="366">
        <v>92</v>
      </c>
      <c r="AD172" s="365">
        <v>16.507285477767844</v>
      </c>
      <c r="AE172" s="364">
        <v>0.59866555124326359</v>
      </c>
      <c r="AF172" s="369">
        <v>137</v>
      </c>
      <c r="AG172" s="365">
        <v>10.773976839687732</v>
      </c>
      <c r="AH172" s="364">
        <v>-0.17320098090084979</v>
      </c>
      <c r="AI172" s="366">
        <v>133</v>
      </c>
      <c r="AJ172" s="365">
        <v>49.196887879620022</v>
      </c>
      <c r="AK172" s="364">
        <v>-0.78084255752144605</v>
      </c>
      <c r="AL172" s="366">
        <v>56</v>
      </c>
      <c r="AM172" s="367">
        <v>8.8115346895234605</v>
      </c>
      <c r="AN172" s="364">
        <v>-1.5279892262515482</v>
      </c>
      <c r="AO172" s="363">
        <v>24</v>
      </c>
      <c r="AP172" s="368">
        <v>3464.0321526898883</v>
      </c>
      <c r="AQ172" s="364">
        <v>-0.52450669119465276</v>
      </c>
      <c r="AR172" s="366">
        <v>90</v>
      </c>
      <c r="AS172" s="367">
        <v>0.27263641474799949</v>
      </c>
      <c r="AT172" s="364">
        <v>-0.89408133498596898</v>
      </c>
      <c r="AU172" s="366">
        <v>43</v>
      </c>
      <c r="AV172" s="367">
        <v>1.5099330332943022</v>
      </c>
      <c r="AW172" s="364">
        <v>0.31816996344192527</v>
      </c>
      <c r="AX172" s="366">
        <v>135</v>
      </c>
      <c r="AY172" s="367">
        <v>0.57782666678727224</v>
      </c>
      <c r="AZ172" s="364">
        <v>-0.43184552591646957</v>
      </c>
      <c r="BA172" s="366">
        <v>94</v>
      </c>
      <c r="BB172" s="365">
        <v>59.165622406897334</v>
      </c>
      <c r="BC172" s="364">
        <v>-0.1701689282243688</v>
      </c>
      <c r="BD172" s="363">
        <v>100</v>
      </c>
      <c r="BE172" s="362" t="s">
        <v>610</v>
      </c>
    </row>
    <row r="173" spans="1:57" s="182" customFormat="1" ht="12.75" x14ac:dyDescent="0.2">
      <c r="A173" s="361"/>
      <c r="B173" s="375">
        <v>2</v>
      </c>
      <c r="C173" s="236"/>
      <c r="D173" s="237" t="s">
        <v>934</v>
      </c>
      <c r="E173" s="235">
        <v>10523.969000000005</v>
      </c>
      <c r="F173" s="374">
        <v>-7.417234620890481E-2</v>
      </c>
      <c r="G173" s="361">
        <v>115</v>
      </c>
      <c r="H173" s="373">
        <v>5</v>
      </c>
      <c r="I173" s="238">
        <v>25</v>
      </c>
      <c r="J173" s="364">
        <v>-0.26931740315441394</v>
      </c>
      <c r="K173" s="182">
        <v>98</v>
      </c>
      <c r="L173" s="365">
        <v>85.841974875235266</v>
      </c>
      <c r="M173" s="364">
        <v>0.1268811310922639</v>
      </c>
      <c r="N173" s="366">
        <v>106</v>
      </c>
      <c r="O173" s="365">
        <v>3.7275564067298816</v>
      </c>
      <c r="P173" s="364">
        <v>-0.17070276790582331</v>
      </c>
      <c r="Q173" s="372">
        <v>107</v>
      </c>
      <c r="R173" s="371">
        <v>13.068144023656503</v>
      </c>
      <c r="S173" s="364">
        <v>-2.8375052560515736E-2</v>
      </c>
      <c r="T173" s="366">
        <v>108</v>
      </c>
      <c r="U173" s="365">
        <v>21.921090776845372</v>
      </c>
      <c r="V173" s="364">
        <v>-0.38016706033434827</v>
      </c>
      <c r="W173" s="369">
        <v>109</v>
      </c>
      <c r="X173" s="365">
        <v>13.552015218287009</v>
      </c>
      <c r="Y173" s="364">
        <v>-0.36210490590683947</v>
      </c>
      <c r="Z173" s="363">
        <v>114</v>
      </c>
      <c r="AA173" s="370">
        <v>71.121517749586928</v>
      </c>
      <c r="AB173" s="364">
        <v>0.6924816385436261</v>
      </c>
      <c r="AC173" s="366">
        <v>173</v>
      </c>
      <c r="AD173" s="365">
        <v>31.547801367851331</v>
      </c>
      <c r="AE173" s="364">
        <v>5.9519072394803259E-2</v>
      </c>
      <c r="AF173" s="369">
        <v>90</v>
      </c>
      <c r="AG173" s="365">
        <v>7.8178251940581944</v>
      </c>
      <c r="AH173" s="364">
        <v>-0.48583590802695326</v>
      </c>
      <c r="AI173" s="366">
        <v>107</v>
      </c>
      <c r="AJ173" s="365">
        <v>41.711911754172277</v>
      </c>
      <c r="AK173" s="364">
        <v>6.4081882126663381E-2</v>
      </c>
      <c r="AL173" s="366">
        <v>130</v>
      </c>
      <c r="AM173" s="367">
        <v>1.2806480140714964</v>
      </c>
      <c r="AN173" s="364">
        <v>0.7563859424846493</v>
      </c>
      <c r="AO173" s="363">
        <v>171</v>
      </c>
      <c r="AP173" s="368">
        <v>4450.8330260049024</v>
      </c>
      <c r="AQ173" s="364">
        <v>-0.1429722260460978</v>
      </c>
      <c r="AR173" s="366">
        <v>135</v>
      </c>
      <c r="AS173" s="367">
        <v>0.43028713269220009</v>
      </c>
      <c r="AT173" s="364">
        <v>3.481479605822662E-2</v>
      </c>
      <c r="AU173" s="366">
        <v>149</v>
      </c>
      <c r="AV173" s="367">
        <v>1.5568150065177557</v>
      </c>
      <c r="AW173" s="364">
        <v>0.48304266698595311</v>
      </c>
      <c r="AX173" s="366">
        <v>154</v>
      </c>
      <c r="AY173" s="367">
        <v>0.63900854571241961</v>
      </c>
      <c r="AZ173" s="364">
        <v>-7.9556473615459589E-2</v>
      </c>
      <c r="BA173" s="366">
        <v>121</v>
      </c>
      <c r="BB173" s="365">
        <v>65.489611584219645</v>
      </c>
      <c r="BC173" s="364">
        <v>0.12190198692577851</v>
      </c>
      <c r="BD173" s="363">
        <v>122</v>
      </c>
      <c r="BE173" s="362" t="s">
        <v>933</v>
      </c>
    </row>
    <row r="174" spans="1:57" s="182" customFormat="1" ht="12.75" x14ac:dyDescent="0.2">
      <c r="A174" s="361"/>
      <c r="B174" s="375">
        <v>42</v>
      </c>
      <c r="C174" s="236"/>
      <c r="D174" s="237" t="s">
        <v>932</v>
      </c>
      <c r="E174" s="235">
        <v>8958.2050000000017</v>
      </c>
      <c r="F174" s="374">
        <v>-2.1719154687122905E-2</v>
      </c>
      <c r="G174" s="361">
        <v>118</v>
      </c>
      <c r="H174" s="373">
        <v>5</v>
      </c>
      <c r="I174" s="238">
        <v>26</v>
      </c>
      <c r="J174" s="364">
        <v>-0.10925139939282839</v>
      </c>
      <c r="K174" s="182">
        <v>107.5</v>
      </c>
      <c r="L174" s="365">
        <v>91.217413151008586</v>
      </c>
      <c r="M174" s="364">
        <v>-6.8236736736271106E-2</v>
      </c>
      <c r="N174" s="366">
        <v>92</v>
      </c>
      <c r="O174" s="365">
        <v>3.8049702188678536</v>
      </c>
      <c r="P174" s="364">
        <v>-0.28162078107518096</v>
      </c>
      <c r="Q174" s="372">
        <v>99</v>
      </c>
      <c r="R174" s="371">
        <v>13.5976730940161</v>
      </c>
      <c r="S174" s="364">
        <v>0.24563748413777461</v>
      </c>
      <c r="T174" s="366">
        <v>135</v>
      </c>
      <c r="U174" s="365">
        <v>20.41479174947591</v>
      </c>
      <c r="V174" s="364">
        <v>-0.47075037256602886</v>
      </c>
      <c r="W174" s="369">
        <v>101</v>
      </c>
      <c r="X174" s="365">
        <v>12.232135245968504</v>
      </c>
      <c r="Y174" s="364">
        <v>-0.48433754018558023</v>
      </c>
      <c r="Z174" s="363">
        <v>104</v>
      </c>
      <c r="AA174" s="370">
        <v>65.903053684854598</v>
      </c>
      <c r="AB174" s="364">
        <v>0.21691511329011137</v>
      </c>
      <c r="AC174" s="366">
        <v>136</v>
      </c>
      <c r="AD174" s="365">
        <v>17.374686366617947</v>
      </c>
      <c r="AE174" s="364">
        <v>0.56757245986320715</v>
      </c>
      <c r="AF174" s="369">
        <v>129</v>
      </c>
      <c r="AG174" s="365">
        <v>12.552447560985401</v>
      </c>
      <c r="AH174" s="364">
        <v>1.4885467631257903E-2</v>
      </c>
      <c r="AI174" s="366">
        <v>154</v>
      </c>
      <c r="AJ174" s="365">
        <v>41.583715500840938</v>
      </c>
      <c r="AK174" s="364">
        <v>7.8553023476428119E-2</v>
      </c>
      <c r="AL174" s="366">
        <v>132</v>
      </c>
      <c r="AM174" s="367">
        <v>1.5071769400231405</v>
      </c>
      <c r="AN174" s="364">
        <v>0.68767198146712272</v>
      </c>
      <c r="AO174" s="363">
        <v>167</v>
      </c>
      <c r="AP174" s="368">
        <v>4842.3695679826005</v>
      </c>
      <c r="AQ174" s="364">
        <v>8.4105799173177509E-3</v>
      </c>
      <c r="AR174" s="366">
        <v>148</v>
      </c>
      <c r="AS174" s="367">
        <v>0.46246748587407954</v>
      </c>
      <c r="AT174" s="364">
        <v>0.22442513184409812</v>
      </c>
      <c r="AU174" s="366">
        <v>161</v>
      </c>
      <c r="AV174" s="367">
        <v>1.4543307987469472</v>
      </c>
      <c r="AW174" s="364">
        <v>0.12263018338152744</v>
      </c>
      <c r="AX174" s="366">
        <v>111</v>
      </c>
      <c r="AY174" s="367">
        <v>0.65461361195034118</v>
      </c>
      <c r="AZ174" s="364">
        <v>1.0298465340857148E-2</v>
      </c>
      <c r="BA174" s="366">
        <v>127</v>
      </c>
      <c r="BB174" s="365">
        <v>62.624944623616813</v>
      </c>
      <c r="BC174" s="364">
        <v>-1.0401512862614228E-2</v>
      </c>
      <c r="BD174" s="363">
        <v>114</v>
      </c>
      <c r="BE174" s="362" t="s">
        <v>931</v>
      </c>
    </row>
    <row r="175" spans="1:57" s="182" customFormat="1" ht="12.75" x14ac:dyDescent="0.2">
      <c r="A175" s="361"/>
      <c r="B175" s="375">
        <v>56</v>
      </c>
      <c r="C175" s="236"/>
      <c r="D175" s="237" t="s">
        <v>930</v>
      </c>
      <c r="E175" s="235">
        <v>19703.017</v>
      </c>
      <c r="F175" s="374">
        <v>0.7435675671423746</v>
      </c>
      <c r="G175" s="361">
        <v>189</v>
      </c>
      <c r="H175" s="373">
        <v>7</v>
      </c>
      <c r="I175" s="238">
        <v>22</v>
      </c>
      <c r="J175" s="364">
        <v>-0.74951541443917047</v>
      </c>
      <c r="K175" s="182">
        <v>64.5</v>
      </c>
      <c r="L175" s="365">
        <v>91.774867420638557</v>
      </c>
      <c r="M175" s="364">
        <v>-8.8471233519971146E-2</v>
      </c>
      <c r="N175" s="366">
        <v>90</v>
      </c>
      <c r="O175" s="365">
        <v>4.1237110143989639</v>
      </c>
      <c r="P175" s="364">
        <v>-0.73831054715104416</v>
      </c>
      <c r="Q175" s="372">
        <v>66</v>
      </c>
      <c r="R175" s="371">
        <v>14.784965501897704</v>
      </c>
      <c r="S175" s="364">
        <v>0.8600192484200061</v>
      </c>
      <c r="T175" s="366">
        <v>202</v>
      </c>
      <c r="U175" s="365">
        <v>51.84890340956153</v>
      </c>
      <c r="V175" s="364">
        <v>1.4195820909712016</v>
      </c>
      <c r="W175" s="369">
        <v>229</v>
      </c>
      <c r="X175" s="365">
        <v>36.858704974680677</v>
      </c>
      <c r="Y175" s="364">
        <v>1.7963020288063705</v>
      </c>
      <c r="Z175" s="363">
        <v>239</v>
      </c>
      <c r="AA175" s="370">
        <v>72.180964473085268</v>
      </c>
      <c r="AB175" s="364">
        <v>0.78903062129707346</v>
      </c>
      <c r="AC175" s="366">
        <v>189</v>
      </c>
      <c r="AD175" s="365">
        <v>23.697311276335547</v>
      </c>
      <c r="AE175" s="364">
        <v>0.34092990437737353</v>
      </c>
      <c r="AF175" s="369">
        <v>109</v>
      </c>
      <c r="AG175" s="365">
        <v>26.277826530843605</v>
      </c>
      <c r="AH175" s="364">
        <v>1.466445931507921</v>
      </c>
      <c r="AI175" s="366">
        <v>227</v>
      </c>
      <c r="AJ175" s="365">
        <v>35.950619163935379</v>
      </c>
      <c r="AK175" s="364">
        <v>0.71443224154928964</v>
      </c>
      <c r="AL175" s="366">
        <v>186</v>
      </c>
      <c r="AM175" s="367">
        <v>2.2817571542469879</v>
      </c>
      <c r="AN175" s="364">
        <v>0.45271534437748956</v>
      </c>
      <c r="AO175" s="363">
        <v>142</v>
      </c>
      <c r="AP175" s="368">
        <v>7004.1806647190479</v>
      </c>
      <c r="AQ175" s="364">
        <v>0.84424834906595803</v>
      </c>
      <c r="AR175" s="366">
        <v>212</v>
      </c>
      <c r="AS175" s="367">
        <v>0.63013885559297</v>
      </c>
      <c r="AT175" s="364">
        <v>1.2123640936817768</v>
      </c>
      <c r="AU175" s="366">
        <v>215</v>
      </c>
      <c r="AV175" s="367">
        <v>1.3253117587973495</v>
      </c>
      <c r="AW175" s="364">
        <v>-0.33109896798669042</v>
      </c>
      <c r="AX175" s="366">
        <v>87</v>
      </c>
      <c r="AY175" s="367">
        <v>0.6400733110796073</v>
      </c>
      <c r="AZ175" s="364">
        <v>-7.3425488612720302E-2</v>
      </c>
      <c r="BA175" s="366">
        <v>122</v>
      </c>
      <c r="BB175" s="365">
        <v>79.652141845657908</v>
      </c>
      <c r="BC175" s="364">
        <v>0.77599279232013252</v>
      </c>
      <c r="BD175" s="363">
        <v>189</v>
      </c>
      <c r="BE175" s="362" t="s">
        <v>929</v>
      </c>
    </row>
    <row r="176" spans="1:57" s="182" customFormat="1" ht="12.75" x14ac:dyDescent="0.2">
      <c r="A176" s="376"/>
      <c r="B176" s="375">
        <v>99</v>
      </c>
      <c r="C176" s="236">
        <v>520</v>
      </c>
      <c r="D176" s="239" t="s">
        <v>778</v>
      </c>
      <c r="E176" s="235">
        <v>6910.7269999999917</v>
      </c>
      <c r="F176" s="374">
        <v>-1.0694980032153618</v>
      </c>
      <c r="G176" s="361">
        <v>49</v>
      </c>
      <c r="H176" s="373">
        <v>2</v>
      </c>
      <c r="I176" s="238">
        <v>20</v>
      </c>
      <c r="J176" s="364">
        <v>-1.0696474219623415</v>
      </c>
      <c r="K176" s="182">
        <v>41</v>
      </c>
      <c r="L176" s="365">
        <v>111.45833683941902</v>
      </c>
      <c r="M176" s="364">
        <v>-0.80294257286543169</v>
      </c>
      <c r="N176" s="366">
        <v>37</v>
      </c>
      <c r="O176" s="365">
        <v>4.5860585215067431</v>
      </c>
      <c r="P176" s="364">
        <v>-1.4007590878688301</v>
      </c>
      <c r="Q176" s="372">
        <v>20</v>
      </c>
      <c r="R176" s="371">
        <v>10.925794994357027</v>
      </c>
      <c r="S176" s="364">
        <v>-1.1369647879886828</v>
      </c>
      <c r="T176" s="366">
        <v>33</v>
      </c>
      <c r="U176" s="365">
        <v>9.8120327058785506</v>
      </c>
      <c r="V176" s="364">
        <v>-1.1083615078800546</v>
      </c>
      <c r="W176" s="369">
        <v>26</v>
      </c>
      <c r="X176" s="365">
        <v>11.508894996312913</v>
      </c>
      <c r="Y176" s="364">
        <v>-0.55131602518867262</v>
      </c>
      <c r="Z176" s="363">
        <v>93</v>
      </c>
      <c r="AA176" s="370">
        <v>44.672242470530257</v>
      </c>
      <c r="AB176" s="364">
        <v>-1.7178808328476274</v>
      </c>
      <c r="AC176" s="366">
        <v>10</v>
      </c>
      <c r="AD176" s="365">
        <v>77.717008569677773</v>
      </c>
      <c r="AE176" s="364">
        <v>-1.5954750565300879</v>
      </c>
      <c r="AF176" s="369">
        <v>27</v>
      </c>
      <c r="AG176" s="365">
        <v>3.9008978402790513</v>
      </c>
      <c r="AH176" s="364">
        <v>-0.90007998093079833</v>
      </c>
      <c r="AI176" s="366">
        <v>47</v>
      </c>
      <c r="AJ176" s="365">
        <v>45.906632802281379</v>
      </c>
      <c r="AK176" s="364">
        <v>-0.40942962567947561</v>
      </c>
      <c r="AL176" s="366">
        <v>86</v>
      </c>
      <c r="AM176" s="367">
        <v>5.8292419885780538</v>
      </c>
      <c r="AN176" s="364">
        <v>-0.62335798088308259</v>
      </c>
      <c r="AO176" s="363">
        <v>69</v>
      </c>
      <c r="AP176" s="368">
        <v>2231.2150339421642</v>
      </c>
      <c r="AQ176" s="364">
        <v>-1.0011603228916759</v>
      </c>
      <c r="AR176" s="366">
        <v>23</v>
      </c>
      <c r="AS176" s="367">
        <v>0.303617195060218</v>
      </c>
      <c r="AT176" s="364">
        <v>-0.7115390202789994</v>
      </c>
      <c r="AU176" s="366">
        <v>67</v>
      </c>
      <c r="AV176" s="367">
        <v>1.2562230382257638</v>
      </c>
      <c r="AW176" s="364">
        <v>-0.57406749857184847</v>
      </c>
      <c r="AX176" s="366">
        <v>75</v>
      </c>
      <c r="AY176" s="367">
        <v>0.49729034145882928</v>
      </c>
      <c r="AZ176" s="364">
        <v>-0.89557868063822377</v>
      </c>
      <c r="BA176" s="366">
        <v>54</v>
      </c>
      <c r="BB176" s="365">
        <v>39.390098473753042</v>
      </c>
      <c r="BC176" s="364">
        <v>-1.083493605224005</v>
      </c>
      <c r="BD176" s="363">
        <v>39</v>
      </c>
      <c r="BE176" s="362" t="s">
        <v>777</v>
      </c>
    </row>
    <row r="177" spans="1:57" s="182" customFormat="1" ht="12.75" x14ac:dyDescent="0.2">
      <c r="A177" s="361"/>
      <c r="B177" s="375">
        <v>0</v>
      </c>
      <c r="C177" s="236">
        <v>9100</v>
      </c>
      <c r="D177" s="237" t="s">
        <v>337</v>
      </c>
      <c r="E177" s="235">
        <v>49800.53</v>
      </c>
      <c r="F177" s="374">
        <v>0.34536583823495065</v>
      </c>
      <c r="G177" s="361">
        <v>158</v>
      </c>
      <c r="H177" s="373">
        <v>5</v>
      </c>
      <c r="I177" s="238">
        <v>34</v>
      </c>
      <c r="J177" s="364">
        <v>1.1712766306998557</v>
      </c>
      <c r="K177" s="182">
        <v>228</v>
      </c>
      <c r="L177" s="365">
        <v>69.219313984046934</v>
      </c>
      <c r="M177" s="364">
        <v>0.73025112332956577</v>
      </c>
      <c r="N177" s="366">
        <v>205</v>
      </c>
      <c r="O177" s="365">
        <v>2.9094684136455933</v>
      </c>
      <c r="P177" s="364">
        <v>1.0014484578843816</v>
      </c>
      <c r="Q177" s="372">
        <v>214</v>
      </c>
      <c r="R177" s="371">
        <v>13.719913536828779</v>
      </c>
      <c r="S177" s="364">
        <v>0.30889258323833579</v>
      </c>
      <c r="T177" s="366">
        <v>144</v>
      </c>
      <c r="U177" s="365">
        <v>28.948358258911178</v>
      </c>
      <c r="V177" s="364">
        <v>4.2427094542823257E-2</v>
      </c>
      <c r="W177" s="369">
        <v>142</v>
      </c>
      <c r="X177" s="365">
        <v>15.32917784106704</v>
      </c>
      <c r="Y177" s="364">
        <v>-0.19752382771793631</v>
      </c>
      <c r="Z177" s="363">
        <v>133</v>
      </c>
      <c r="AA177" s="370">
        <v>64.870531739811327</v>
      </c>
      <c r="AB177" s="364">
        <v>0.12281982633187583</v>
      </c>
      <c r="AC177" s="366">
        <v>128</v>
      </c>
      <c r="AD177" s="365">
        <v>16.358220177694818</v>
      </c>
      <c r="AE177" s="364">
        <v>0.60400898708284478</v>
      </c>
      <c r="AF177" s="369">
        <v>138</v>
      </c>
      <c r="AG177" s="365">
        <v>14.169130433262056</v>
      </c>
      <c r="AH177" s="364">
        <v>0.1858616530740706</v>
      </c>
      <c r="AI177" s="366">
        <v>168</v>
      </c>
      <c r="AJ177" s="365">
        <v>37.89418473367418</v>
      </c>
      <c r="AK177" s="364">
        <v>0.49503727990768748</v>
      </c>
      <c r="AL177" s="366">
        <v>165</v>
      </c>
      <c r="AM177" s="367">
        <v>6.5007440683864202</v>
      </c>
      <c r="AN177" s="364">
        <v>-0.82704749886097517</v>
      </c>
      <c r="AO177" s="363">
        <v>55</v>
      </c>
      <c r="AP177" s="368">
        <v>5110.7446209137133</v>
      </c>
      <c r="AQ177" s="364">
        <v>0.11217450539430722</v>
      </c>
      <c r="AR177" s="366">
        <v>163</v>
      </c>
      <c r="AS177" s="367">
        <v>0.36913870894940132</v>
      </c>
      <c r="AT177" s="364">
        <v>-0.32547873748750056</v>
      </c>
      <c r="AU177" s="366">
        <v>121</v>
      </c>
      <c r="AV177" s="367">
        <v>1.6147989796010751</v>
      </c>
      <c r="AW177" s="364">
        <v>0.68695845267409594</v>
      </c>
      <c r="AX177" s="366">
        <v>183</v>
      </c>
      <c r="AY177" s="367">
        <v>0.69948347334895111</v>
      </c>
      <c r="AZ177" s="364">
        <v>0.26866190933271539</v>
      </c>
      <c r="BA177" s="366">
        <v>144</v>
      </c>
      <c r="BB177" s="365">
        <v>70.935555317841278</v>
      </c>
      <c r="BC177" s="364">
        <v>0.3734207238393305</v>
      </c>
      <c r="BD177" s="363">
        <v>141</v>
      </c>
      <c r="BE177" s="362" t="s">
        <v>336</v>
      </c>
    </row>
    <row r="178" spans="1:57" s="182" customFormat="1" ht="12.75" x14ac:dyDescent="0.2">
      <c r="A178" s="361"/>
      <c r="B178" s="375">
        <v>31</v>
      </c>
      <c r="C178" s="236"/>
      <c r="D178" s="237" t="s">
        <v>928</v>
      </c>
      <c r="E178" s="235">
        <v>4451.9229999999998</v>
      </c>
      <c r="F178" s="374">
        <v>-0.26247926958710088</v>
      </c>
      <c r="G178" s="361">
        <v>106</v>
      </c>
      <c r="H178" s="373">
        <v>4</v>
      </c>
      <c r="I178" s="238">
        <v>18</v>
      </c>
      <c r="J178" s="364">
        <v>-1.3897794294855126</v>
      </c>
      <c r="K178" s="182">
        <v>19.5</v>
      </c>
      <c r="L178" s="365">
        <v>123.62167901998562</v>
      </c>
      <c r="M178" s="364">
        <v>-1.2444480409194973</v>
      </c>
      <c r="N178" s="366">
        <v>21</v>
      </c>
      <c r="O178" s="365">
        <v>4.4458899273685617</v>
      </c>
      <c r="P178" s="364">
        <v>-1.1999264258260427</v>
      </c>
      <c r="Q178" s="372">
        <v>32</v>
      </c>
      <c r="R178" s="371">
        <v>14.348059004371583</v>
      </c>
      <c r="S178" s="364">
        <v>0.6339356122453228</v>
      </c>
      <c r="T178" s="366">
        <v>177</v>
      </c>
      <c r="U178" s="365">
        <v>47.312120153064285</v>
      </c>
      <c r="V178" s="364">
        <v>1.1467565451906743</v>
      </c>
      <c r="W178" s="369">
        <v>215</v>
      </c>
      <c r="X178" s="365">
        <v>22.69124404580398</v>
      </c>
      <c r="Y178" s="364">
        <v>0.48426903588521941</v>
      </c>
      <c r="Z178" s="363">
        <v>180</v>
      </c>
      <c r="AA178" s="370">
        <v>70.60341545805305</v>
      </c>
      <c r="AB178" s="364">
        <v>0.6452661928771839</v>
      </c>
      <c r="AC178" s="366">
        <v>169</v>
      </c>
      <c r="AD178" s="365">
        <v>17.080320867359038</v>
      </c>
      <c r="AE178" s="364">
        <v>0.57812436669803502</v>
      </c>
      <c r="AF178" s="369">
        <v>131</v>
      </c>
      <c r="AG178" s="365">
        <v>7.7156967770790272</v>
      </c>
      <c r="AH178" s="364">
        <v>-0.49663674439371774</v>
      </c>
      <c r="AI178" s="366">
        <v>106</v>
      </c>
      <c r="AJ178" s="365">
        <v>45.920662545332881</v>
      </c>
      <c r="AK178" s="364">
        <v>-0.41101334119005623</v>
      </c>
      <c r="AL178" s="366">
        <v>85</v>
      </c>
      <c r="AM178" s="367">
        <v>0.4788492523343284</v>
      </c>
      <c r="AN178" s="364">
        <v>0.99959889476637964</v>
      </c>
      <c r="AO178" s="363">
        <v>211</v>
      </c>
      <c r="AP178" s="368">
        <v>3950.3857109653468</v>
      </c>
      <c r="AQ178" s="364">
        <v>-0.33646404779248429</v>
      </c>
      <c r="AR178" s="366">
        <v>111</v>
      </c>
      <c r="AS178" s="367">
        <v>0.41774382163404272</v>
      </c>
      <c r="AT178" s="364">
        <v>-3.9091832876569615E-2</v>
      </c>
      <c r="AU178" s="366">
        <v>144</v>
      </c>
      <c r="AV178" s="367">
        <v>1.1676958491203557</v>
      </c>
      <c r="AW178" s="364">
        <v>-0.88539648072442256</v>
      </c>
      <c r="AX178" s="366">
        <v>58</v>
      </c>
      <c r="AY178" s="367">
        <v>0.5385724690005036</v>
      </c>
      <c r="AZ178" s="364">
        <v>-0.65787363064427518</v>
      </c>
      <c r="BA178" s="366">
        <v>78</v>
      </c>
      <c r="BB178" s="365">
        <v>52.698887609513918</v>
      </c>
      <c r="BC178" s="364">
        <v>-0.46883249284242295</v>
      </c>
      <c r="BD178" s="363">
        <v>75</v>
      </c>
      <c r="BE178" s="362" t="s">
        <v>927</v>
      </c>
    </row>
    <row r="179" spans="1:57" s="182" customFormat="1" ht="12.75" x14ac:dyDescent="0.2">
      <c r="A179" s="376"/>
      <c r="B179" s="375">
        <v>99</v>
      </c>
      <c r="C179" s="236">
        <v>522</v>
      </c>
      <c r="D179" s="239" t="s">
        <v>822</v>
      </c>
      <c r="E179" s="235">
        <v>10491.304000000006</v>
      </c>
      <c r="F179" s="374">
        <v>-1.4398222488830932</v>
      </c>
      <c r="G179" s="361">
        <v>13</v>
      </c>
      <c r="H179" s="373">
        <v>2</v>
      </c>
      <c r="I179" s="238">
        <v>19</v>
      </c>
      <c r="J179" s="364">
        <v>-1.2297134257239271</v>
      </c>
      <c r="K179" s="182">
        <v>28.5</v>
      </c>
      <c r="L179" s="365">
        <v>117.70337172100415</v>
      </c>
      <c r="M179" s="364">
        <v>-1.0296250921497629</v>
      </c>
      <c r="N179" s="366">
        <v>26</v>
      </c>
      <c r="O179" s="365">
        <v>4.8358477537997446</v>
      </c>
      <c r="P179" s="364">
        <v>-1.7586554966861507</v>
      </c>
      <c r="Q179" s="372">
        <v>10</v>
      </c>
      <c r="R179" s="371">
        <v>11.134195424208992</v>
      </c>
      <c r="S179" s="364">
        <v>-1.0291249475924378</v>
      </c>
      <c r="T179" s="366">
        <v>37</v>
      </c>
      <c r="U179" s="365">
        <v>11.745085499603704</v>
      </c>
      <c r="V179" s="364">
        <v>-0.99211478555419641</v>
      </c>
      <c r="W179" s="369">
        <v>44</v>
      </c>
      <c r="X179" s="365">
        <v>7.7408285514324673</v>
      </c>
      <c r="Y179" s="364">
        <v>-0.90027251922957319</v>
      </c>
      <c r="Z179" s="363">
        <v>41</v>
      </c>
      <c r="AA179" s="370">
        <v>53.328243246422737</v>
      </c>
      <c r="AB179" s="364">
        <v>-0.9290463864435089</v>
      </c>
      <c r="AC179" s="366">
        <v>56</v>
      </c>
      <c r="AD179" s="365">
        <v>69.455724716527456</v>
      </c>
      <c r="AE179" s="364">
        <v>-1.2993387981235345</v>
      </c>
      <c r="AF179" s="369">
        <v>45</v>
      </c>
      <c r="AG179" s="365">
        <v>2.4874459779687372</v>
      </c>
      <c r="AH179" s="364">
        <v>-1.0495629821235652</v>
      </c>
      <c r="AI179" s="366">
        <v>16</v>
      </c>
      <c r="AJ179" s="365">
        <v>56.350380050391315</v>
      </c>
      <c r="AK179" s="364">
        <v>-1.5883481878155599</v>
      </c>
      <c r="AL179" s="366">
        <v>14</v>
      </c>
      <c r="AM179" s="367">
        <v>5.6409670332686943</v>
      </c>
      <c r="AN179" s="364">
        <v>-0.56624775584071652</v>
      </c>
      <c r="AO179" s="363">
        <v>74</v>
      </c>
      <c r="AP179" s="368">
        <v>2438.2554811161599</v>
      </c>
      <c r="AQ179" s="364">
        <v>-0.92111067112020706</v>
      </c>
      <c r="AR179" s="366">
        <v>31</v>
      </c>
      <c r="AS179" s="367">
        <v>0.29813320989395603</v>
      </c>
      <c r="AT179" s="364">
        <v>-0.7438512905310608</v>
      </c>
      <c r="AU179" s="366">
        <v>62</v>
      </c>
      <c r="AV179" s="367">
        <v>0.93593162784374284</v>
      </c>
      <c r="AW179" s="364">
        <v>-1.7004558973689299</v>
      </c>
      <c r="AX179" s="366">
        <v>14</v>
      </c>
      <c r="AY179" s="367">
        <v>0.3779844519871301</v>
      </c>
      <c r="AZ179" s="364">
        <v>-1.5825493895197786</v>
      </c>
      <c r="BA179" s="366">
        <v>9</v>
      </c>
      <c r="BB179" s="365">
        <v>27.991837697961596</v>
      </c>
      <c r="BC179" s="364">
        <v>-1.6099177281247079</v>
      </c>
      <c r="BD179" s="363">
        <v>18</v>
      </c>
      <c r="BE179" s="362" t="s">
        <v>821</v>
      </c>
    </row>
    <row r="180" spans="1:57" s="182" customFormat="1" ht="12.75" x14ac:dyDescent="0.2">
      <c r="A180" s="361"/>
      <c r="B180" s="375">
        <v>0</v>
      </c>
      <c r="C180" s="236">
        <v>7200</v>
      </c>
      <c r="D180" s="237" t="s">
        <v>140</v>
      </c>
      <c r="E180" s="235">
        <v>35599.031999999999</v>
      </c>
      <c r="F180" s="374">
        <v>0.83365408268335706</v>
      </c>
      <c r="G180" s="361">
        <v>197</v>
      </c>
      <c r="H180" s="373">
        <v>7</v>
      </c>
      <c r="I180" s="238">
        <v>32</v>
      </c>
      <c r="J180" s="364">
        <v>0.85114462317668471</v>
      </c>
      <c r="K180" s="182">
        <v>199</v>
      </c>
      <c r="L180" s="365">
        <v>69.705132175289961</v>
      </c>
      <c r="M180" s="364">
        <v>0.7126168757083301</v>
      </c>
      <c r="N180" s="366">
        <v>199</v>
      </c>
      <c r="O180" s="365">
        <v>3.2469060066293358</v>
      </c>
      <c r="P180" s="364">
        <v>0.5179700404192833</v>
      </c>
      <c r="Q180" s="372">
        <v>173</v>
      </c>
      <c r="R180" s="371">
        <v>14.185272865433888</v>
      </c>
      <c r="S180" s="364">
        <v>0.54969955162763606</v>
      </c>
      <c r="T180" s="366">
        <v>168</v>
      </c>
      <c r="U180" s="365">
        <v>36.946550621495987</v>
      </c>
      <c r="V180" s="364">
        <v>0.52340911929676925</v>
      </c>
      <c r="W180" s="369">
        <v>178</v>
      </c>
      <c r="X180" s="365">
        <v>23.969527133173639</v>
      </c>
      <c r="Y180" s="364">
        <v>0.60264942834521673</v>
      </c>
      <c r="Z180" s="363">
        <v>188</v>
      </c>
      <c r="AA180" s="370">
        <v>72.729799893118738</v>
      </c>
      <c r="AB180" s="364">
        <v>0.83904682345995218</v>
      </c>
      <c r="AC180" s="366">
        <v>198</v>
      </c>
      <c r="AD180" s="365">
        <v>11.048626666448031</v>
      </c>
      <c r="AE180" s="364">
        <v>0.79433813979447077</v>
      </c>
      <c r="AF180" s="369">
        <v>197</v>
      </c>
      <c r="AG180" s="365">
        <v>22.605166585411403</v>
      </c>
      <c r="AH180" s="364">
        <v>1.0780349458615348</v>
      </c>
      <c r="AI180" s="366">
        <v>210</v>
      </c>
      <c r="AJ180" s="365">
        <v>31.590523469413711</v>
      </c>
      <c r="AK180" s="364">
        <v>1.2066116887196017</v>
      </c>
      <c r="AL180" s="366">
        <v>227</v>
      </c>
      <c r="AM180" s="367">
        <v>2.2541034261830495</v>
      </c>
      <c r="AN180" s="364">
        <v>0.46110366469548886</v>
      </c>
      <c r="AO180" s="363">
        <v>144</v>
      </c>
      <c r="AP180" s="368">
        <v>7101.4325167475135</v>
      </c>
      <c r="AQ180" s="364">
        <v>0.88184958590286766</v>
      </c>
      <c r="AR180" s="366">
        <v>213</v>
      </c>
      <c r="AS180" s="367">
        <v>0.56251188990156298</v>
      </c>
      <c r="AT180" s="364">
        <v>0.81389824713079129</v>
      </c>
      <c r="AU180" s="366">
        <v>188</v>
      </c>
      <c r="AV180" s="367">
        <v>1.5150828233386069</v>
      </c>
      <c r="AW180" s="364">
        <v>0.33628054516257433</v>
      </c>
      <c r="AX180" s="366">
        <v>139</v>
      </c>
      <c r="AY180" s="367">
        <v>0.72247272090995718</v>
      </c>
      <c r="AZ180" s="364">
        <v>0.40103542218753696</v>
      </c>
      <c r="BA180" s="366">
        <v>160</v>
      </c>
      <c r="BB180" s="365">
        <v>77.668805852178039</v>
      </c>
      <c r="BC180" s="364">
        <v>0.68439321135576925</v>
      </c>
      <c r="BD180" s="363">
        <v>180</v>
      </c>
      <c r="BE180" s="362" t="s">
        <v>138</v>
      </c>
    </row>
    <row r="181" spans="1:57" s="182" customFormat="1" ht="12.75" x14ac:dyDescent="0.2">
      <c r="A181" s="361"/>
      <c r="B181" s="375">
        <v>0</v>
      </c>
      <c r="C181" s="236">
        <v>7300</v>
      </c>
      <c r="D181" s="237" t="s">
        <v>420</v>
      </c>
      <c r="E181" s="235">
        <v>71591.509999999995</v>
      </c>
      <c r="F181" s="374">
        <v>-0.67116335827082652</v>
      </c>
      <c r="G181" s="361">
        <v>82</v>
      </c>
      <c r="H181" s="373">
        <v>3</v>
      </c>
      <c r="I181" s="238">
        <v>25</v>
      </c>
      <c r="J181" s="364">
        <v>-0.26931740315441394</v>
      </c>
      <c r="K181" s="182">
        <v>98</v>
      </c>
      <c r="L181" s="365">
        <v>92.728928885063624</v>
      </c>
      <c r="M181" s="364">
        <v>-0.12310179370237938</v>
      </c>
      <c r="N181" s="366">
        <v>88</v>
      </c>
      <c r="O181" s="365">
        <v>3.9080376633211644</v>
      </c>
      <c r="P181" s="364">
        <v>-0.42929515397428902</v>
      </c>
      <c r="Q181" s="372">
        <v>81</v>
      </c>
      <c r="R181" s="371">
        <v>12.056215668942324</v>
      </c>
      <c r="S181" s="364">
        <v>-0.55201213115161374</v>
      </c>
      <c r="T181" s="366">
        <v>71</v>
      </c>
      <c r="U181" s="365">
        <v>18.744395652729839</v>
      </c>
      <c r="V181" s="364">
        <v>-0.57120188214867229</v>
      </c>
      <c r="W181" s="369">
        <v>91</v>
      </c>
      <c r="X181" s="365">
        <v>12.727721408303145</v>
      </c>
      <c r="Y181" s="364">
        <v>-0.43844185011927411</v>
      </c>
      <c r="Z181" s="363">
        <v>107</v>
      </c>
      <c r="AA181" s="370">
        <v>54.285696994228203</v>
      </c>
      <c r="AB181" s="364">
        <v>-0.8417921778705203</v>
      </c>
      <c r="AC181" s="366">
        <v>61</v>
      </c>
      <c r="AD181" s="365">
        <v>61.643812101619204</v>
      </c>
      <c r="AE181" s="364">
        <v>-1.0193108250021767</v>
      </c>
      <c r="AF181" s="369">
        <v>62</v>
      </c>
      <c r="AG181" s="365">
        <v>6.403124592561535</v>
      </c>
      <c r="AH181" s="364">
        <v>-0.63545097263571571</v>
      </c>
      <c r="AI181" s="366">
        <v>92</v>
      </c>
      <c r="AJ181" s="365">
        <v>46.067472757128165</v>
      </c>
      <c r="AK181" s="364">
        <v>-0.42758567674020204</v>
      </c>
      <c r="AL181" s="366">
        <v>83</v>
      </c>
      <c r="AM181" s="367">
        <v>5.5802650342198339</v>
      </c>
      <c r="AN181" s="364">
        <v>-0.54783476606995452</v>
      </c>
      <c r="AO181" s="363">
        <v>77</v>
      </c>
      <c r="AP181" s="368">
        <v>3217.1313708470407</v>
      </c>
      <c r="AQ181" s="364">
        <v>-0.6199678529067576</v>
      </c>
      <c r="AR181" s="366">
        <v>82</v>
      </c>
      <c r="AS181" s="367">
        <v>0.32949294323060951</v>
      </c>
      <c r="AT181" s="364">
        <v>-0.55907614109402837</v>
      </c>
      <c r="AU181" s="366">
        <v>91</v>
      </c>
      <c r="AV181" s="367">
        <v>1.2169591235643005</v>
      </c>
      <c r="AW181" s="364">
        <v>-0.71214930948672983</v>
      </c>
      <c r="AX181" s="366">
        <v>70</v>
      </c>
      <c r="AY181" s="367">
        <v>0.52354992924303911</v>
      </c>
      <c r="AZ181" s="364">
        <v>-0.74437434600782604</v>
      </c>
      <c r="BA181" s="366">
        <v>66</v>
      </c>
      <c r="BB181" s="365">
        <v>53.006409778065361</v>
      </c>
      <c r="BC181" s="364">
        <v>-0.45462970427348226</v>
      </c>
      <c r="BD181" s="363">
        <v>76</v>
      </c>
      <c r="BE181" s="362" t="s">
        <v>419</v>
      </c>
    </row>
    <row r="182" spans="1:57" s="182" customFormat="1" ht="12.75" x14ac:dyDescent="0.2">
      <c r="A182" s="361"/>
      <c r="B182" s="375">
        <v>0</v>
      </c>
      <c r="C182" s="236">
        <v>1061</v>
      </c>
      <c r="D182" s="237" t="s">
        <v>418</v>
      </c>
      <c r="E182" s="235">
        <v>40623.746999999974</v>
      </c>
      <c r="F182" s="374">
        <v>-6.7257326618169067E-3</v>
      </c>
      <c r="G182" s="361">
        <v>119</v>
      </c>
      <c r="H182" s="373">
        <v>5</v>
      </c>
      <c r="I182" s="238">
        <v>37</v>
      </c>
      <c r="J182" s="364">
        <v>1.6514746419846122</v>
      </c>
      <c r="K182" s="182">
        <v>245</v>
      </c>
      <c r="L182" s="365">
        <v>67.034271267747187</v>
      </c>
      <c r="M182" s="364">
        <v>0.80956388892119424</v>
      </c>
      <c r="N182" s="366">
        <v>218</v>
      </c>
      <c r="O182" s="365">
        <v>2.6203574219712493</v>
      </c>
      <c r="P182" s="364">
        <v>1.4156848311660377</v>
      </c>
      <c r="Q182" s="372">
        <v>235</v>
      </c>
      <c r="R182" s="371">
        <v>13.307305222974145</v>
      </c>
      <c r="S182" s="364">
        <v>9.5382396412644149E-2</v>
      </c>
      <c r="T182" s="366">
        <v>119</v>
      </c>
      <c r="U182" s="365">
        <v>27.918860566132768</v>
      </c>
      <c r="V182" s="364">
        <v>-1.9483129955959529E-2</v>
      </c>
      <c r="W182" s="369">
        <v>138</v>
      </c>
      <c r="X182" s="365">
        <v>10.332939126131185</v>
      </c>
      <c r="Y182" s="364">
        <v>-0.66022000647673407</v>
      </c>
      <c r="Z182" s="363">
        <v>81</v>
      </c>
      <c r="AA182" s="370">
        <v>63.19496549713287</v>
      </c>
      <c r="AB182" s="364">
        <v>-2.9877060334058007E-2</v>
      </c>
      <c r="AC182" s="366">
        <v>116</v>
      </c>
      <c r="AD182" s="365">
        <v>18.965896941622994</v>
      </c>
      <c r="AE182" s="364">
        <v>0.51053348693901157</v>
      </c>
      <c r="AF182" s="369">
        <v>122</v>
      </c>
      <c r="AG182" s="365">
        <v>5.6987815915707634</v>
      </c>
      <c r="AH182" s="364">
        <v>-0.70994046072137751</v>
      </c>
      <c r="AI182" s="366">
        <v>81</v>
      </c>
      <c r="AJ182" s="365">
        <v>42.683546583965516</v>
      </c>
      <c r="AK182" s="364">
        <v>-4.5598897123187501E-2</v>
      </c>
      <c r="AL182" s="366">
        <v>119</v>
      </c>
      <c r="AM182" s="367">
        <v>13.390170532521301</v>
      </c>
      <c r="AN182" s="364">
        <v>-2.9168458745030081</v>
      </c>
      <c r="AO182" s="363">
        <v>1</v>
      </c>
      <c r="AP182" s="368">
        <v>3996.6802611331036</v>
      </c>
      <c r="AQ182" s="364">
        <v>-0.31856482727577368</v>
      </c>
      <c r="AR182" s="366">
        <v>115</v>
      </c>
      <c r="AS182" s="367">
        <v>0.26645646935513834</v>
      </c>
      <c r="AT182" s="364">
        <v>-0.93049428280092883</v>
      </c>
      <c r="AU182" s="366">
        <v>37</v>
      </c>
      <c r="AV182" s="367">
        <v>1.6536753685263528</v>
      </c>
      <c r="AW182" s="364">
        <v>0.82367742812313027</v>
      </c>
      <c r="AX182" s="366">
        <v>205</v>
      </c>
      <c r="AY182" s="367">
        <v>0.65124567351119922</v>
      </c>
      <c r="AZ182" s="364">
        <v>-9.0943330134573026E-3</v>
      </c>
      <c r="BA182" s="366">
        <v>126</v>
      </c>
      <c r="BB182" s="365">
        <v>61.783431889762646</v>
      </c>
      <c r="BC182" s="364">
        <v>-4.9266442481509777E-2</v>
      </c>
      <c r="BD182" s="363">
        <v>110</v>
      </c>
      <c r="BE182" s="362" t="s">
        <v>417</v>
      </c>
    </row>
    <row r="183" spans="1:57" s="182" customFormat="1" ht="12.75" x14ac:dyDescent="0.2">
      <c r="A183" s="361"/>
      <c r="B183" s="375">
        <v>0</v>
      </c>
      <c r="C183" s="236">
        <v>2500</v>
      </c>
      <c r="D183" s="237" t="s">
        <v>314</v>
      </c>
      <c r="E183" s="235">
        <v>21944.84</v>
      </c>
      <c r="F183" s="374">
        <v>0.74474516110489375</v>
      </c>
      <c r="G183" s="361">
        <v>190</v>
      </c>
      <c r="H183" s="373">
        <v>7</v>
      </c>
      <c r="I183" s="238">
        <v>31</v>
      </c>
      <c r="J183" s="364">
        <v>0.69107861941509918</v>
      </c>
      <c r="K183" s="182">
        <v>182.5</v>
      </c>
      <c r="L183" s="365">
        <v>57.253708943010892</v>
      </c>
      <c r="M183" s="364">
        <v>1.1645791209939884</v>
      </c>
      <c r="N183" s="366">
        <v>246</v>
      </c>
      <c r="O183" s="365">
        <v>2.4834064912837448</v>
      </c>
      <c r="P183" s="364">
        <v>1.611907245668494</v>
      </c>
      <c r="Q183" s="372">
        <v>241</v>
      </c>
      <c r="R183" s="371">
        <v>14.747547136184194</v>
      </c>
      <c r="S183" s="364">
        <v>0.84065656961315538</v>
      </c>
      <c r="T183" s="366">
        <v>199</v>
      </c>
      <c r="U183" s="365">
        <v>42.08783698966436</v>
      </c>
      <c r="V183" s="364">
        <v>0.83258727044620207</v>
      </c>
      <c r="W183" s="369">
        <v>197</v>
      </c>
      <c r="X183" s="365">
        <v>23.398971440513868</v>
      </c>
      <c r="Y183" s="364">
        <v>0.54981089243347858</v>
      </c>
      <c r="Z183" s="363">
        <v>182</v>
      </c>
      <c r="AA183" s="370">
        <v>71.916016644163363</v>
      </c>
      <c r="AB183" s="364">
        <v>0.76488552480682559</v>
      </c>
      <c r="AC183" s="366">
        <v>187</v>
      </c>
      <c r="AD183" s="365">
        <v>8.8085426242802818</v>
      </c>
      <c r="AE183" s="364">
        <v>0.87463680989897508</v>
      </c>
      <c r="AF183" s="369">
        <v>228</v>
      </c>
      <c r="AG183" s="365">
        <v>16.315598262603867</v>
      </c>
      <c r="AH183" s="364">
        <v>0.41286652083750847</v>
      </c>
      <c r="AI183" s="366">
        <v>180</v>
      </c>
      <c r="AJ183" s="365">
        <v>38.72831483252844</v>
      </c>
      <c r="AK183" s="364">
        <v>0.40087840824850784</v>
      </c>
      <c r="AL183" s="366">
        <v>160</v>
      </c>
      <c r="AM183" s="367">
        <v>4.8253484646048932</v>
      </c>
      <c r="AN183" s="364">
        <v>-0.31884278406109157</v>
      </c>
      <c r="AO183" s="363">
        <v>89</v>
      </c>
      <c r="AP183" s="368">
        <v>5461.2672597378569</v>
      </c>
      <c r="AQ183" s="364">
        <v>0.24769978829860936</v>
      </c>
      <c r="AR183" s="366">
        <v>170</v>
      </c>
      <c r="AS183" s="367">
        <v>0.46371980339017765</v>
      </c>
      <c r="AT183" s="364">
        <v>0.231803930435768</v>
      </c>
      <c r="AU183" s="366">
        <v>164</v>
      </c>
      <c r="AV183" s="367">
        <v>1.6726566999184602</v>
      </c>
      <c r="AW183" s="364">
        <v>0.89043023753594508</v>
      </c>
      <c r="AX183" s="366">
        <v>212</v>
      </c>
      <c r="AY183" s="367">
        <v>0.76071156623111313</v>
      </c>
      <c r="AZ183" s="364">
        <v>0.62121706446361213</v>
      </c>
      <c r="BA183" s="366">
        <v>186</v>
      </c>
      <c r="BB183" s="365">
        <v>78.749275172724822</v>
      </c>
      <c r="BC183" s="364">
        <v>0.73429425552190997</v>
      </c>
      <c r="BD183" s="363">
        <v>184</v>
      </c>
      <c r="BE183" s="362" t="s">
        <v>313</v>
      </c>
    </row>
    <row r="184" spans="1:57" s="182" customFormat="1" ht="12.75" x14ac:dyDescent="0.2">
      <c r="A184" s="361"/>
      <c r="B184" s="375">
        <v>0</v>
      </c>
      <c r="C184" s="236">
        <v>246</v>
      </c>
      <c r="D184" s="237" t="s">
        <v>649</v>
      </c>
      <c r="E184" s="235">
        <v>25571.855999999985</v>
      </c>
      <c r="F184" s="374">
        <v>-0.76092526461033128</v>
      </c>
      <c r="G184" s="361">
        <v>76</v>
      </c>
      <c r="H184" s="373">
        <v>3</v>
      </c>
      <c r="I184" s="238">
        <v>21</v>
      </c>
      <c r="J184" s="364">
        <v>-0.909581418200756</v>
      </c>
      <c r="K184" s="182">
        <v>51.5</v>
      </c>
      <c r="L184" s="365">
        <v>104.6402510242273</v>
      </c>
      <c r="M184" s="364">
        <v>-0.55545942848111562</v>
      </c>
      <c r="N184" s="366">
        <v>55</v>
      </c>
      <c r="O184" s="365">
        <v>4.1875486048713171</v>
      </c>
      <c r="P184" s="364">
        <v>-0.82977663705361571</v>
      </c>
      <c r="Q184" s="372">
        <v>59</v>
      </c>
      <c r="R184" s="371">
        <v>12.775896604218985</v>
      </c>
      <c r="S184" s="364">
        <v>-0.17960274000215568</v>
      </c>
      <c r="T184" s="366">
        <v>96</v>
      </c>
      <c r="U184" s="365">
        <v>15.780532977722975</v>
      </c>
      <c r="V184" s="364">
        <v>-0.7494377391888426</v>
      </c>
      <c r="W184" s="369">
        <v>72</v>
      </c>
      <c r="X184" s="365">
        <v>7.7993290318269066</v>
      </c>
      <c r="Y184" s="364">
        <v>-0.89485485400610343</v>
      </c>
      <c r="Z184" s="363">
        <v>42</v>
      </c>
      <c r="AA184" s="370">
        <v>63.889547447579922</v>
      </c>
      <c r="AB184" s="364">
        <v>3.3421243645899837E-2</v>
      </c>
      <c r="AC184" s="366">
        <v>122</v>
      </c>
      <c r="AD184" s="365">
        <v>22.876928917896354</v>
      </c>
      <c r="AE184" s="364">
        <v>0.37033755655461753</v>
      </c>
      <c r="AF184" s="369">
        <v>111</v>
      </c>
      <c r="AG184" s="365">
        <v>4.6189842113396598</v>
      </c>
      <c r="AH184" s="364">
        <v>-0.82413702968921121</v>
      </c>
      <c r="AI184" s="366">
        <v>66</v>
      </c>
      <c r="AJ184" s="365">
        <v>51.18296706741895</v>
      </c>
      <c r="AK184" s="364">
        <v>-1.0050365718674037</v>
      </c>
      <c r="AL184" s="366">
        <v>44</v>
      </c>
      <c r="AM184" s="367">
        <v>5.0963058762727282</v>
      </c>
      <c r="AN184" s="364">
        <v>-0.40103342238481682</v>
      </c>
      <c r="AO184" s="363">
        <v>86</v>
      </c>
      <c r="AP184" s="368">
        <v>3103.7045187433168</v>
      </c>
      <c r="AQ184" s="364">
        <v>-0.6638229553100401</v>
      </c>
      <c r="AR184" s="366">
        <v>77</v>
      </c>
      <c r="AS184" s="367">
        <v>0.26447795620413583</v>
      </c>
      <c r="AT184" s="364">
        <v>-0.94215190945275784</v>
      </c>
      <c r="AU184" s="366">
        <v>33</v>
      </c>
      <c r="AV184" s="367">
        <v>1.3327133124200574</v>
      </c>
      <c r="AW184" s="364">
        <v>-0.30506947152361363</v>
      </c>
      <c r="AX184" s="366">
        <v>89</v>
      </c>
      <c r="AY184" s="367">
        <v>0.56474104452564289</v>
      </c>
      <c r="AZ184" s="364">
        <v>-0.50719335024462375</v>
      </c>
      <c r="BA184" s="366">
        <v>85</v>
      </c>
      <c r="BB184" s="365">
        <v>48.446273491433374</v>
      </c>
      <c r="BC184" s="364">
        <v>-0.66523777792770411</v>
      </c>
      <c r="BD184" s="363">
        <v>66</v>
      </c>
      <c r="BE184" s="362" t="s">
        <v>648</v>
      </c>
    </row>
    <row r="185" spans="1:57" s="182" customFormat="1" ht="12.75" x14ac:dyDescent="0.2">
      <c r="A185" s="361"/>
      <c r="B185" s="375">
        <v>0</v>
      </c>
      <c r="C185" s="236">
        <v>7400</v>
      </c>
      <c r="D185" s="237" t="s">
        <v>195</v>
      </c>
      <c r="E185" s="235">
        <v>175460.01100000006</v>
      </c>
      <c r="F185" s="374">
        <v>0.2341115733444897</v>
      </c>
      <c r="G185" s="361">
        <v>145</v>
      </c>
      <c r="H185" s="373">
        <v>5</v>
      </c>
      <c r="I185" s="238">
        <v>34</v>
      </c>
      <c r="J185" s="364">
        <v>1.1712766306998557</v>
      </c>
      <c r="K185" s="182">
        <v>228</v>
      </c>
      <c r="L185" s="365">
        <v>75.645721221046998</v>
      </c>
      <c r="M185" s="364">
        <v>0.49698514322658893</v>
      </c>
      <c r="N185" s="366">
        <v>157</v>
      </c>
      <c r="O185" s="365">
        <v>2.9883408389007697</v>
      </c>
      <c r="P185" s="364">
        <v>0.88844055320245074</v>
      </c>
      <c r="Q185" s="372">
        <v>202</v>
      </c>
      <c r="R185" s="371">
        <v>13.282442754115777</v>
      </c>
      <c r="S185" s="364">
        <v>8.2516949467800804E-2</v>
      </c>
      <c r="T185" s="366">
        <v>116</v>
      </c>
      <c r="U185" s="365">
        <v>29.224115583988944</v>
      </c>
      <c r="V185" s="364">
        <v>5.9010131127076156E-2</v>
      </c>
      <c r="W185" s="369">
        <v>144</v>
      </c>
      <c r="X185" s="365">
        <v>15.388822564058813</v>
      </c>
      <c r="Y185" s="364">
        <v>-0.19200019544453822</v>
      </c>
      <c r="Z185" s="363">
        <v>134</v>
      </c>
      <c r="AA185" s="370">
        <v>67.131642686700715</v>
      </c>
      <c r="AB185" s="364">
        <v>0.32887828776539851</v>
      </c>
      <c r="AC185" s="366">
        <v>141</v>
      </c>
      <c r="AD185" s="365">
        <v>16.707723023092839</v>
      </c>
      <c r="AE185" s="364">
        <v>0.5914806117384791</v>
      </c>
      <c r="AF185" s="369">
        <v>134</v>
      </c>
      <c r="AG185" s="365">
        <v>11.725369277763253</v>
      </c>
      <c r="AH185" s="364">
        <v>-7.2584185417502931E-2</v>
      </c>
      <c r="AI185" s="366">
        <v>144</v>
      </c>
      <c r="AJ185" s="365">
        <v>40.592678711101328</v>
      </c>
      <c r="AK185" s="364">
        <v>0.19042394867477824</v>
      </c>
      <c r="AL185" s="366">
        <v>147</v>
      </c>
      <c r="AM185" s="367">
        <v>6.3538301043421033</v>
      </c>
      <c r="AN185" s="364">
        <v>-0.78248347527828088</v>
      </c>
      <c r="AO185" s="363">
        <v>58</v>
      </c>
      <c r="AP185" s="368">
        <v>5066.1902771342175</v>
      </c>
      <c r="AQ185" s="364">
        <v>9.4948114352668728E-2</v>
      </c>
      <c r="AR185" s="366">
        <v>159</v>
      </c>
      <c r="AS185" s="367">
        <v>0.34504070286291977</v>
      </c>
      <c r="AT185" s="364">
        <v>-0.46746695619980005</v>
      </c>
      <c r="AU185" s="366">
        <v>101</v>
      </c>
      <c r="AV185" s="367">
        <v>1.5330805076327643</v>
      </c>
      <c r="AW185" s="364">
        <v>0.39957410264503024</v>
      </c>
      <c r="AX185" s="366">
        <v>143</v>
      </c>
      <c r="AY185" s="367">
        <v>0.727581562067245</v>
      </c>
      <c r="AZ185" s="364">
        <v>0.43045244633384122</v>
      </c>
      <c r="BA185" s="366">
        <v>162</v>
      </c>
      <c r="BB185" s="365">
        <v>66.479447732302489</v>
      </c>
      <c r="BC185" s="364">
        <v>0.16761717420914196</v>
      </c>
      <c r="BD185" s="363">
        <v>124</v>
      </c>
      <c r="BE185" s="362" t="s">
        <v>194</v>
      </c>
    </row>
    <row r="186" spans="1:57" s="182" customFormat="1" ht="12.75" x14ac:dyDescent="0.2">
      <c r="A186" s="376"/>
      <c r="B186" s="375">
        <v>99</v>
      </c>
      <c r="C186" s="236">
        <v>525</v>
      </c>
      <c r="D186" s="239" t="s">
        <v>742</v>
      </c>
      <c r="E186" s="235">
        <v>3679.2719999999999</v>
      </c>
      <c r="F186" s="374">
        <v>-0.95442346118203425</v>
      </c>
      <c r="G186" s="361">
        <v>58</v>
      </c>
      <c r="H186" s="373">
        <v>3</v>
      </c>
      <c r="I186" s="238">
        <v>22</v>
      </c>
      <c r="J186" s="364">
        <v>-0.74951541443917047</v>
      </c>
      <c r="K186" s="182">
        <v>64.5</v>
      </c>
      <c r="L186" s="365">
        <v>93.657004533417933</v>
      </c>
      <c r="M186" s="364">
        <v>-0.15678911972128468</v>
      </c>
      <c r="N186" s="366">
        <v>85</v>
      </c>
      <c r="O186" s="365">
        <v>4.41648491075855</v>
      </c>
      <c r="P186" s="364">
        <v>-1.1577951067562424</v>
      </c>
      <c r="Q186" s="372">
        <v>34</v>
      </c>
      <c r="R186" s="371">
        <v>11.68071482265653</v>
      </c>
      <c r="S186" s="364">
        <v>-0.74632051794755006</v>
      </c>
      <c r="T186" s="366">
        <v>60</v>
      </c>
      <c r="U186" s="365">
        <v>17.214435417418322</v>
      </c>
      <c r="V186" s="364">
        <v>-0.66320809285392957</v>
      </c>
      <c r="W186" s="369">
        <v>85</v>
      </c>
      <c r="X186" s="365">
        <v>9.3677577597424353</v>
      </c>
      <c r="Y186" s="364">
        <v>-0.74960439251542299</v>
      </c>
      <c r="Z186" s="363">
        <v>67</v>
      </c>
      <c r="AA186" s="370">
        <v>56.941556541769209</v>
      </c>
      <c r="AB186" s="364">
        <v>-0.59975967924293183</v>
      </c>
      <c r="AC186" s="366">
        <v>82</v>
      </c>
      <c r="AD186" s="365">
        <v>64.532122142186836</v>
      </c>
      <c r="AE186" s="364">
        <v>-1.1228459829432285</v>
      </c>
      <c r="AF186" s="369">
        <v>59</v>
      </c>
      <c r="AG186" s="365">
        <v>8.668728633746591</v>
      </c>
      <c r="AH186" s="364">
        <v>-0.3958465682542025</v>
      </c>
      <c r="AI186" s="366">
        <v>115</v>
      </c>
      <c r="AJ186" s="365">
        <v>47.695918231474835</v>
      </c>
      <c r="AK186" s="364">
        <v>-0.61140902591989688</v>
      </c>
      <c r="AL186" s="366">
        <v>66</v>
      </c>
      <c r="AM186" s="367">
        <v>1.9731892613538766</v>
      </c>
      <c r="AN186" s="364">
        <v>0.54631452635588129</v>
      </c>
      <c r="AO186" s="363">
        <v>148</v>
      </c>
      <c r="AP186" s="368">
        <v>3123.1958093988492</v>
      </c>
      <c r="AQ186" s="364">
        <v>-0.65628688662950541</v>
      </c>
      <c r="AR186" s="366">
        <v>78</v>
      </c>
      <c r="AS186" s="367">
        <v>0.17954117543699305</v>
      </c>
      <c r="AT186" s="364">
        <v>-1.4426091738838225</v>
      </c>
      <c r="AU186" s="366">
        <v>13</v>
      </c>
      <c r="AV186" s="367">
        <v>1.1338258610253276</v>
      </c>
      <c r="AW186" s="364">
        <v>-1.004509140074642</v>
      </c>
      <c r="AX186" s="366">
        <v>46</v>
      </c>
      <c r="AY186" s="367">
        <v>0.42898335528008458</v>
      </c>
      <c r="AZ186" s="364">
        <v>-1.2888945422823044</v>
      </c>
      <c r="BA186" s="366">
        <v>25</v>
      </c>
      <c r="BB186" s="365">
        <v>45.881593178061586</v>
      </c>
      <c r="BC186" s="364">
        <v>-0.78368651419060098</v>
      </c>
      <c r="BD186" s="363">
        <v>58</v>
      </c>
      <c r="BE186" s="362" t="s">
        <v>741</v>
      </c>
    </row>
    <row r="187" spans="1:57" s="182" customFormat="1" ht="12.75" x14ac:dyDescent="0.2">
      <c r="A187" s="376"/>
      <c r="B187" s="375">
        <v>99</v>
      </c>
      <c r="C187" s="236">
        <v>587</v>
      </c>
      <c r="D187" s="239" t="s">
        <v>19</v>
      </c>
      <c r="E187" s="235">
        <v>2969.0489999999991</v>
      </c>
      <c r="F187" s="374">
        <v>3.4824716894448384</v>
      </c>
      <c r="G187" s="361">
        <v>252</v>
      </c>
      <c r="H187" s="373">
        <v>10</v>
      </c>
      <c r="I187" s="238">
        <v>43</v>
      </c>
      <c r="J187" s="364">
        <v>2.6118706645541256</v>
      </c>
      <c r="K187" s="182">
        <v>252</v>
      </c>
      <c r="L187" s="365">
        <v>83.599441975742266</v>
      </c>
      <c r="M187" s="364">
        <v>0.20828067759184093</v>
      </c>
      <c r="N187" s="366">
        <v>118</v>
      </c>
      <c r="O187" s="365">
        <v>3.0594527698977054</v>
      </c>
      <c r="P187" s="364">
        <v>0.78655183488486191</v>
      </c>
      <c r="Q187" s="372">
        <v>196</v>
      </c>
      <c r="R187" s="371">
        <v>16.351975627579534</v>
      </c>
      <c r="S187" s="364">
        <v>1.6708914811350066</v>
      </c>
      <c r="T187" s="366">
        <v>250</v>
      </c>
      <c r="U187" s="365">
        <v>74.951059603330648</v>
      </c>
      <c r="V187" s="364">
        <v>2.8088612378745856</v>
      </c>
      <c r="W187" s="369">
        <v>252</v>
      </c>
      <c r="X187" s="365">
        <v>59.146793033161167</v>
      </c>
      <c r="Y187" s="364">
        <v>3.8603773792634621</v>
      </c>
      <c r="Z187" s="363">
        <v>251</v>
      </c>
      <c r="AA187" s="370">
        <v>59.44642464246423</v>
      </c>
      <c r="AB187" s="364">
        <v>-0.37148725960196155</v>
      </c>
      <c r="AC187" s="366">
        <v>96</v>
      </c>
      <c r="AD187" s="365">
        <v>46.422990551686333</v>
      </c>
      <c r="AE187" s="364">
        <v>-0.47370105976549243</v>
      </c>
      <c r="AF187" s="369">
        <v>76</v>
      </c>
      <c r="AG187" s="365">
        <v>48.351035555311213</v>
      </c>
      <c r="AH187" s="364">
        <v>3.8008512401821597</v>
      </c>
      <c r="AI187" s="366">
        <v>252</v>
      </c>
      <c r="AJ187" s="365">
        <v>19.139831338925305</v>
      </c>
      <c r="AK187" s="364">
        <v>2.6120796414920968</v>
      </c>
      <c r="AL187" s="366">
        <v>252</v>
      </c>
      <c r="AM187" s="367">
        <v>0</v>
      </c>
      <c r="AN187" s="364">
        <v>1.1448502295349758</v>
      </c>
      <c r="AO187" s="363">
        <v>249</v>
      </c>
      <c r="AP187" s="368">
        <v>23097.06863517037</v>
      </c>
      <c r="AQ187" s="364">
        <v>7.0663662763387123</v>
      </c>
      <c r="AR187" s="366">
        <v>252</v>
      </c>
      <c r="AS187" s="367">
        <v>0.94873697899224152</v>
      </c>
      <c r="AT187" s="364">
        <v>3.0895808170986161</v>
      </c>
      <c r="AU187" s="366">
        <v>252</v>
      </c>
      <c r="AV187" s="367">
        <v>2.2135376894719192</v>
      </c>
      <c r="AW187" s="364">
        <v>2.7925795054049796</v>
      </c>
      <c r="AX187" s="366">
        <v>251</v>
      </c>
      <c r="AY187" s="367">
        <v>1.2467980351403618</v>
      </c>
      <c r="AZ187" s="364">
        <v>3.4201330911827292</v>
      </c>
      <c r="BA187" s="366">
        <v>251</v>
      </c>
      <c r="BB187" s="365">
        <v>94.194451857950583</v>
      </c>
      <c r="BC187" s="364">
        <v>1.4476235738715155</v>
      </c>
      <c r="BD187" s="363">
        <v>243</v>
      </c>
      <c r="BE187" s="362" t="s">
        <v>17</v>
      </c>
    </row>
    <row r="188" spans="1:57" s="182" customFormat="1" ht="12.75" x14ac:dyDescent="0.2">
      <c r="A188" s="361"/>
      <c r="B188" s="375">
        <v>0</v>
      </c>
      <c r="C188" s="236">
        <v>7500</v>
      </c>
      <c r="D188" s="237" t="s">
        <v>683</v>
      </c>
      <c r="E188" s="235">
        <v>25084.944999999996</v>
      </c>
      <c r="F188" s="374">
        <v>-1.0997153929744807</v>
      </c>
      <c r="G188" s="361">
        <v>46</v>
      </c>
      <c r="H188" s="373">
        <v>2</v>
      </c>
      <c r="I188" s="238">
        <v>22</v>
      </c>
      <c r="J188" s="364">
        <v>-0.74951541443917047</v>
      </c>
      <c r="K188" s="182">
        <v>64.5</v>
      </c>
      <c r="L188" s="365">
        <v>95.911160712716736</v>
      </c>
      <c r="M188" s="364">
        <v>-0.2386105684838091</v>
      </c>
      <c r="N188" s="366">
        <v>76</v>
      </c>
      <c r="O188" s="365">
        <v>4.0875310394768141</v>
      </c>
      <c r="P188" s="364">
        <v>-0.68647211129505248</v>
      </c>
      <c r="Q188" s="372">
        <v>67</v>
      </c>
      <c r="R188" s="371">
        <v>11.572194801632005</v>
      </c>
      <c r="S188" s="364">
        <v>-0.80247578478358705</v>
      </c>
      <c r="T188" s="366">
        <v>54</v>
      </c>
      <c r="U188" s="365">
        <v>13.884334558105047</v>
      </c>
      <c r="V188" s="364">
        <v>-0.86346817429934752</v>
      </c>
      <c r="W188" s="369">
        <v>63</v>
      </c>
      <c r="X188" s="365">
        <v>10.658037790442846</v>
      </c>
      <c r="Y188" s="364">
        <v>-0.63011297631283891</v>
      </c>
      <c r="Z188" s="363">
        <v>86</v>
      </c>
      <c r="AA188" s="370">
        <v>51.589353761210745</v>
      </c>
      <c r="AB188" s="364">
        <v>-1.0875140160035022</v>
      </c>
      <c r="AC188" s="366">
        <v>41</v>
      </c>
      <c r="AD188" s="365">
        <v>62.396756760218565</v>
      </c>
      <c r="AE188" s="364">
        <v>-1.0463010868002611</v>
      </c>
      <c r="AF188" s="369">
        <v>61</v>
      </c>
      <c r="AG188" s="365">
        <v>3.3312908303963105</v>
      </c>
      <c r="AH188" s="364">
        <v>-0.96032014022319645</v>
      </c>
      <c r="AI188" s="366">
        <v>33</v>
      </c>
      <c r="AJ188" s="365">
        <v>51.191029298428276</v>
      </c>
      <c r="AK188" s="364">
        <v>-1.0059466584065857</v>
      </c>
      <c r="AL188" s="366">
        <v>43</v>
      </c>
      <c r="AM188" s="367">
        <v>8.9205856341323475</v>
      </c>
      <c r="AN188" s="364">
        <v>-1.5610681027142348</v>
      </c>
      <c r="AO188" s="363">
        <v>23</v>
      </c>
      <c r="AP188" s="368">
        <v>2514.9278887182818</v>
      </c>
      <c r="AQ188" s="364">
        <v>-0.89146622428479261</v>
      </c>
      <c r="AR188" s="366">
        <v>39</v>
      </c>
      <c r="AS188" s="367">
        <v>0.30464907132334168</v>
      </c>
      <c r="AT188" s="364">
        <v>-0.70545908686016667</v>
      </c>
      <c r="AU188" s="366">
        <v>68</v>
      </c>
      <c r="AV188" s="367">
        <v>1.0712785355060006</v>
      </c>
      <c r="AW188" s="364">
        <v>-1.224473146467207</v>
      </c>
      <c r="AX188" s="366">
        <v>37</v>
      </c>
      <c r="AY188" s="367">
        <v>0.43414437781104098</v>
      </c>
      <c r="AZ188" s="364">
        <v>-1.2591770545510235</v>
      </c>
      <c r="BA188" s="366">
        <v>27</v>
      </c>
      <c r="BB188" s="365">
        <v>39.447897756260666</v>
      </c>
      <c r="BC188" s="364">
        <v>-1.0808241684391413</v>
      </c>
      <c r="BD188" s="363">
        <v>40</v>
      </c>
      <c r="BE188" s="362" t="s">
        <v>682</v>
      </c>
    </row>
    <row r="189" spans="1:57" s="182" customFormat="1" ht="12.75" x14ac:dyDescent="0.2">
      <c r="A189" s="361"/>
      <c r="B189" s="375">
        <v>99</v>
      </c>
      <c r="C189" s="236">
        <v>666</v>
      </c>
      <c r="D189" s="237" t="s">
        <v>36</v>
      </c>
      <c r="E189" s="235">
        <v>6190.2510000000011</v>
      </c>
      <c r="F189" s="374">
        <v>2.6642486031035251</v>
      </c>
      <c r="G189" s="361">
        <v>250</v>
      </c>
      <c r="H189" s="373">
        <v>10</v>
      </c>
      <c r="I189" s="238">
        <v>38</v>
      </c>
      <c r="J189" s="364">
        <v>1.8115406457461978</v>
      </c>
      <c r="K189" s="182">
        <v>247.5</v>
      </c>
      <c r="L189" s="365">
        <v>72.781150145476389</v>
      </c>
      <c r="M189" s="364">
        <v>0.60096345566069864</v>
      </c>
      <c r="N189" s="366">
        <v>175</v>
      </c>
      <c r="O189" s="365">
        <v>3.102587222269559</v>
      </c>
      <c r="P189" s="364">
        <v>0.7247490683745752</v>
      </c>
      <c r="Q189" s="372">
        <v>188</v>
      </c>
      <c r="R189" s="371">
        <v>16.665030383299957</v>
      </c>
      <c r="S189" s="364">
        <v>1.8328862280563865</v>
      </c>
      <c r="T189" s="366">
        <v>252</v>
      </c>
      <c r="U189" s="365">
        <v>70.026035943289614</v>
      </c>
      <c r="V189" s="364">
        <v>2.5126883347259952</v>
      </c>
      <c r="W189" s="369">
        <v>249</v>
      </c>
      <c r="X189" s="365">
        <v>61.084106980131189</v>
      </c>
      <c r="Y189" s="364">
        <v>4.0397898956509346</v>
      </c>
      <c r="Z189" s="363">
        <v>252</v>
      </c>
      <c r="AA189" s="370">
        <v>70.572403610603203</v>
      </c>
      <c r="AB189" s="364">
        <v>0.64244003630113555</v>
      </c>
      <c r="AC189" s="366">
        <v>168</v>
      </c>
      <c r="AD189" s="365">
        <v>9.8538585253841742</v>
      </c>
      <c r="AE189" s="364">
        <v>0.83716612794344136</v>
      </c>
      <c r="AF189" s="369">
        <v>217</v>
      </c>
      <c r="AG189" s="365">
        <v>46.738442479340634</v>
      </c>
      <c r="AH189" s="364">
        <v>3.6303075809840686</v>
      </c>
      <c r="AI189" s="366">
        <v>251</v>
      </c>
      <c r="AJ189" s="365">
        <v>24.273602934725417</v>
      </c>
      <c r="AK189" s="364">
        <v>2.0325655567222785</v>
      </c>
      <c r="AL189" s="366">
        <v>250</v>
      </c>
      <c r="AM189" s="367">
        <v>0</v>
      </c>
      <c r="AN189" s="364">
        <v>1.1448502295349758</v>
      </c>
      <c r="AO189" s="363">
        <v>249</v>
      </c>
      <c r="AP189" s="368">
        <v>13393.023138263979</v>
      </c>
      <c r="AQ189" s="364">
        <v>3.3144160008979795</v>
      </c>
      <c r="AR189" s="366">
        <v>250</v>
      </c>
      <c r="AS189" s="367">
        <v>0.70262349283359782</v>
      </c>
      <c r="AT189" s="364">
        <v>1.6394518987420268</v>
      </c>
      <c r="AU189" s="366">
        <v>236</v>
      </c>
      <c r="AV189" s="367">
        <v>2.027832967453393</v>
      </c>
      <c r="AW189" s="364">
        <v>2.1395003477903094</v>
      </c>
      <c r="AX189" s="366">
        <v>250</v>
      </c>
      <c r="AY189" s="367">
        <v>0.99160969870634008</v>
      </c>
      <c r="AZ189" s="364">
        <v>1.9507428275950331</v>
      </c>
      <c r="BA189" s="366">
        <v>248</v>
      </c>
      <c r="BB189" s="365">
        <v>94.802249409830637</v>
      </c>
      <c r="BC189" s="364">
        <v>1.4756944611273333</v>
      </c>
      <c r="BD189" s="363">
        <v>245</v>
      </c>
      <c r="BE189" s="362" t="s">
        <v>35</v>
      </c>
    </row>
    <row r="190" spans="1:57" s="182" customFormat="1" ht="12.75" x14ac:dyDescent="0.2">
      <c r="A190" s="376"/>
      <c r="B190" s="375">
        <v>99</v>
      </c>
      <c r="C190" s="236">
        <v>530</v>
      </c>
      <c r="D190" s="239" t="s">
        <v>627</v>
      </c>
      <c r="E190" s="235">
        <v>4765.1930000000002</v>
      </c>
      <c r="F190" s="374">
        <v>-0.4132364812363577</v>
      </c>
      <c r="G190" s="361">
        <v>95</v>
      </c>
      <c r="H190" s="373">
        <v>4</v>
      </c>
      <c r="I190" s="238">
        <v>27</v>
      </c>
      <c r="J190" s="364">
        <v>5.0814604368757128E-2</v>
      </c>
      <c r="K190" s="182">
        <v>119</v>
      </c>
      <c r="L190" s="365">
        <v>75.330667973590735</v>
      </c>
      <c r="M190" s="364">
        <v>0.50842095826946154</v>
      </c>
      <c r="N190" s="366">
        <v>160</v>
      </c>
      <c r="O190" s="365">
        <v>3.6833633890826913</v>
      </c>
      <c r="P190" s="364">
        <v>-0.1073832958631806</v>
      </c>
      <c r="Q190" s="372">
        <v>115</v>
      </c>
      <c r="R190" s="371">
        <v>12.500068547177348</v>
      </c>
      <c r="S190" s="364">
        <v>-0.32233398901784072</v>
      </c>
      <c r="T190" s="366">
        <v>86</v>
      </c>
      <c r="U190" s="365">
        <v>31.926841286461613</v>
      </c>
      <c r="V190" s="364">
        <v>0.22154216609175176</v>
      </c>
      <c r="W190" s="369">
        <v>161</v>
      </c>
      <c r="X190" s="365">
        <v>19.929888198455352</v>
      </c>
      <c r="Y190" s="364">
        <v>0.22854290435711927</v>
      </c>
      <c r="Z190" s="363">
        <v>168</v>
      </c>
      <c r="AA190" s="370">
        <v>59.02869761109757</v>
      </c>
      <c r="AB190" s="364">
        <v>-0.40955535595124587</v>
      </c>
      <c r="AC190" s="366">
        <v>94</v>
      </c>
      <c r="AD190" s="365">
        <v>43.362909213668765</v>
      </c>
      <c r="AE190" s="364">
        <v>-0.36400854054347392</v>
      </c>
      <c r="AF190" s="369">
        <v>79</v>
      </c>
      <c r="AG190" s="365">
        <v>5.933416117304251</v>
      </c>
      <c r="AH190" s="364">
        <v>-0.68512612213275781</v>
      </c>
      <c r="AI190" s="366">
        <v>84</v>
      </c>
      <c r="AJ190" s="365">
        <v>46.372043648326859</v>
      </c>
      <c r="AK190" s="364">
        <v>-0.46196646637348732</v>
      </c>
      <c r="AL190" s="366">
        <v>78</v>
      </c>
      <c r="AM190" s="367">
        <v>6.8386527051475152</v>
      </c>
      <c r="AN190" s="364">
        <v>-0.92954673067582905</v>
      </c>
      <c r="AO190" s="363">
        <v>50</v>
      </c>
      <c r="AP190" s="368">
        <v>3626.0324108923619</v>
      </c>
      <c r="AQ190" s="364">
        <v>-0.46187127655464411</v>
      </c>
      <c r="AR190" s="366">
        <v>97</v>
      </c>
      <c r="AS190" s="367">
        <v>0.35261457965366194</v>
      </c>
      <c r="AT190" s="364">
        <v>-0.42284080454208323</v>
      </c>
      <c r="AU190" s="366">
        <v>109</v>
      </c>
      <c r="AV190" s="367">
        <v>1.134692135339249</v>
      </c>
      <c r="AW190" s="364">
        <v>-1.001462660194919</v>
      </c>
      <c r="AX190" s="366">
        <v>47</v>
      </c>
      <c r="AY190" s="367">
        <v>0.57204852762164038</v>
      </c>
      <c r="AZ190" s="364">
        <v>-0.46511640949319349</v>
      </c>
      <c r="BA190" s="366">
        <v>90</v>
      </c>
      <c r="BB190" s="365">
        <v>52.116746682208586</v>
      </c>
      <c r="BC190" s="364">
        <v>-0.49571843913628044</v>
      </c>
      <c r="BD190" s="363">
        <v>74</v>
      </c>
      <c r="BE190" s="362" t="s">
        <v>626</v>
      </c>
    </row>
    <row r="191" spans="1:57" s="182" customFormat="1" ht="12.75" x14ac:dyDescent="0.2">
      <c r="A191" s="361"/>
      <c r="B191" s="375">
        <v>99</v>
      </c>
      <c r="C191" s="236">
        <v>511</v>
      </c>
      <c r="D191" s="237" t="s">
        <v>797</v>
      </c>
      <c r="E191" s="235">
        <v>6748.2830000000013</v>
      </c>
      <c r="F191" s="374">
        <v>-1.1006940554612159</v>
      </c>
      <c r="G191" s="361">
        <v>44</v>
      </c>
      <c r="H191" s="373">
        <v>2</v>
      </c>
      <c r="I191" s="238">
        <v>20</v>
      </c>
      <c r="J191" s="364">
        <v>-1.0696474219623415</v>
      </c>
      <c r="K191" s="182">
        <v>41</v>
      </c>
      <c r="L191" s="365">
        <v>106.78954009949261</v>
      </c>
      <c r="M191" s="364">
        <v>-0.63347440701839619</v>
      </c>
      <c r="N191" s="366">
        <v>48</v>
      </c>
      <c r="O191" s="365">
        <v>3.7129091910455965</v>
      </c>
      <c r="P191" s="364">
        <v>-0.14971633128300946</v>
      </c>
      <c r="Q191" s="372">
        <v>109</v>
      </c>
      <c r="R191" s="371">
        <v>9.5297839970468434</v>
      </c>
      <c r="S191" s="364">
        <v>-1.8593510289780686</v>
      </c>
      <c r="T191" s="366">
        <v>10</v>
      </c>
      <c r="U191" s="365">
        <v>4.7383660762486342</v>
      </c>
      <c r="V191" s="364">
        <v>-1.4134732553621157</v>
      </c>
      <c r="W191" s="369">
        <v>6</v>
      </c>
      <c r="X191" s="365">
        <v>8.0234106021396006</v>
      </c>
      <c r="Y191" s="364">
        <v>-0.87410290594485363</v>
      </c>
      <c r="Z191" s="363">
        <v>47</v>
      </c>
      <c r="AA191" s="370">
        <v>49.397171770224205</v>
      </c>
      <c r="AB191" s="364">
        <v>-1.2872908774027145</v>
      </c>
      <c r="AC191" s="366">
        <v>27</v>
      </c>
      <c r="AD191" s="365">
        <v>89.106522421384682</v>
      </c>
      <c r="AE191" s="364">
        <v>-2.0037467098310344</v>
      </c>
      <c r="AF191" s="369">
        <v>7</v>
      </c>
      <c r="AG191" s="365">
        <v>1.7941024103749141</v>
      </c>
      <c r="AH191" s="364">
        <v>-1.1228891986755871</v>
      </c>
      <c r="AI191" s="366">
        <v>5</v>
      </c>
      <c r="AJ191" s="365">
        <v>56.160008692328404</v>
      </c>
      <c r="AK191" s="364">
        <v>-1.5668585517311517</v>
      </c>
      <c r="AL191" s="366">
        <v>15</v>
      </c>
      <c r="AM191" s="367">
        <v>5.2538104877937082</v>
      </c>
      <c r="AN191" s="364">
        <v>-0.44880995110258226</v>
      </c>
      <c r="AO191" s="363">
        <v>85</v>
      </c>
      <c r="AP191" s="368">
        <v>2088.5601421266879</v>
      </c>
      <c r="AQ191" s="364">
        <v>-1.0563160886813843</v>
      </c>
      <c r="AR191" s="366">
        <v>12</v>
      </c>
      <c r="AS191" s="367">
        <v>0.31822016585193763</v>
      </c>
      <c r="AT191" s="364">
        <v>-0.6254966397109587</v>
      </c>
      <c r="AU191" s="366">
        <v>83</v>
      </c>
      <c r="AV191" s="367">
        <v>1.4731101042527903</v>
      </c>
      <c r="AW191" s="364">
        <v>0.18867251599987131</v>
      </c>
      <c r="AX191" s="366">
        <v>119</v>
      </c>
      <c r="AY191" s="367">
        <v>0.57531771528739373</v>
      </c>
      <c r="AZ191" s="364">
        <v>-0.44629222421487869</v>
      </c>
      <c r="BA191" s="366">
        <v>92</v>
      </c>
      <c r="BB191" s="365">
        <v>33.931694799339098</v>
      </c>
      <c r="BC191" s="364">
        <v>-1.3355877995281193</v>
      </c>
      <c r="BD191" s="363">
        <v>25</v>
      </c>
      <c r="BE191" s="362" t="s">
        <v>796</v>
      </c>
    </row>
    <row r="192" spans="1:57" s="182" customFormat="1" ht="12.75" x14ac:dyDescent="0.2">
      <c r="A192" s="376"/>
      <c r="B192" s="375">
        <v>99</v>
      </c>
      <c r="C192" s="236">
        <v>532</v>
      </c>
      <c r="D192" s="239" t="s">
        <v>746</v>
      </c>
      <c r="E192" s="235">
        <v>10945.947000000002</v>
      </c>
      <c r="F192" s="374">
        <v>-1.0483251898156158</v>
      </c>
      <c r="G192" s="361">
        <v>50</v>
      </c>
      <c r="H192" s="373">
        <v>2</v>
      </c>
      <c r="I192" s="238">
        <v>20</v>
      </c>
      <c r="J192" s="364">
        <v>-1.0696474219623415</v>
      </c>
      <c r="K192" s="182">
        <v>41</v>
      </c>
      <c r="L192" s="365">
        <v>103.85465200952193</v>
      </c>
      <c r="M192" s="364">
        <v>-0.52694372485777563</v>
      </c>
      <c r="N192" s="366">
        <v>57</v>
      </c>
      <c r="O192" s="365">
        <v>3.9753455473081516</v>
      </c>
      <c r="P192" s="364">
        <v>-0.52573345815138417</v>
      </c>
      <c r="Q192" s="372">
        <v>75</v>
      </c>
      <c r="R192" s="371">
        <v>11.310152839320054</v>
      </c>
      <c r="S192" s="364">
        <v>-0.93807321811380073</v>
      </c>
      <c r="T192" s="366">
        <v>45</v>
      </c>
      <c r="U192" s="365">
        <v>12.300689886231078</v>
      </c>
      <c r="V192" s="364">
        <v>-0.95870277059787634</v>
      </c>
      <c r="W192" s="369">
        <v>48</v>
      </c>
      <c r="X192" s="365">
        <v>8.4306336834971312</v>
      </c>
      <c r="Y192" s="364">
        <v>-0.83639042373633865</v>
      </c>
      <c r="Z192" s="363">
        <v>54</v>
      </c>
      <c r="AA192" s="370">
        <v>48.369451588024241</v>
      </c>
      <c r="AB192" s="364">
        <v>-1.3809485724484338</v>
      </c>
      <c r="AC192" s="366">
        <v>19</v>
      </c>
      <c r="AD192" s="365">
        <v>86.941252076688727</v>
      </c>
      <c r="AE192" s="364">
        <v>-1.926129832150163</v>
      </c>
      <c r="AF192" s="369">
        <v>10</v>
      </c>
      <c r="AG192" s="365">
        <v>1.7949827054266811</v>
      </c>
      <c r="AH192" s="364">
        <v>-1.1227961009551892</v>
      </c>
      <c r="AI192" s="366">
        <v>6</v>
      </c>
      <c r="AJ192" s="365">
        <v>54.67602156956594</v>
      </c>
      <c r="AK192" s="364">
        <v>-1.3993420537316232</v>
      </c>
      <c r="AL192" s="366">
        <v>19</v>
      </c>
      <c r="AM192" s="367">
        <v>6.5847020819669577</v>
      </c>
      <c r="AN192" s="364">
        <v>-0.85251483221827684</v>
      </c>
      <c r="AO192" s="363">
        <v>53</v>
      </c>
      <c r="AP192" s="368">
        <v>2201.4284924361318</v>
      </c>
      <c r="AQ192" s="364">
        <v>-1.0126769241528315</v>
      </c>
      <c r="AR192" s="366">
        <v>19</v>
      </c>
      <c r="AS192" s="367">
        <v>0.25434347161520793</v>
      </c>
      <c r="AT192" s="364">
        <v>-1.0018654562576264</v>
      </c>
      <c r="AU192" s="366">
        <v>27</v>
      </c>
      <c r="AV192" s="367">
        <v>1.4037572997530725</v>
      </c>
      <c r="AW192" s="364">
        <v>-5.5224734692397706E-2</v>
      </c>
      <c r="AX192" s="366">
        <v>98</v>
      </c>
      <c r="AY192" s="367">
        <v>0.60210062392885655</v>
      </c>
      <c r="AZ192" s="364">
        <v>-0.29207457564104089</v>
      </c>
      <c r="BA192" s="366">
        <v>102</v>
      </c>
      <c r="BB192" s="365">
        <v>36.078124307688775</v>
      </c>
      <c r="BC192" s="364">
        <v>-1.2364558096984948</v>
      </c>
      <c r="BD192" s="363">
        <v>30</v>
      </c>
      <c r="BE192" s="362" t="s">
        <v>745</v>
      </c>
    </row>
    <row r="193" spans="1:57" s="182" customFormat="1" ht="12.75" x14ac:dyDescent="0.2">
      <c r="A193" s="361"/>
      <c r="B193" s="375">
        <v>99</v>
      </c>
      <c r="C193" s="236">
        <v>4502</v>
      </c>
      <c r="D193" s="237" t="s">
        <v>826</v>
      </c>
      <c r="E193" s="235">
        <v>1694.55</v>
      </c>
      <c r="F193" s="374">
        <v>-1.271884538490307</v>
      </c>
      <c r="G193" s="361">
        <v>25</v>
      </c>
      <c r="H193" s="373">
        <v>2</v>
      </c>
      <c r="I193" s="214" t="s">
        <v>895</v>
      </c>
      <c r="J193" s="379" t="s">
        <v>895</v>
      </c>
      <c r="K193" s="378" t="s">
        <v>895</v>
      </c>
      <c r="L193" s="365" t="s">
        <v>895</v>
      </c>
      <c r="M193" s="364" t="s">
        <v>895</v>
      </c>
      <c r="N193" s="366" t="s">
        <v>895</v>
      </c>
      <c r="O193" s="365" t="s">
        <v>895</v>
      </c>
      <c r="P193" s="364" t="s">
        <v>895</v>
      </c>
      <c r="Q193" s="372" t="s">
        <v>895</v>
      </c>
      <c r="R193" s="371" t="s">
        <v>895</v>
      </c>
      <c r="S193" s="364" t="s">
        <v>895</v>
      </c>
      <c r="T193" s="366" t="s">
        <v>895</v>
      </c>
      <c r="U193" s="365" t="s">
        <v>895</v>
      </c>
      <c r="V193" s="364" t="s">
        <v>895</v>
      </c>
      <c r="W193" s="369" t="s">
        <v>895</v>
      </c>
      <c r="X193" s="365" t="s">
        <v>895</v>
      </c>
      <c r="Y193" s="364" t="s">
        <v>895</v>
      </c>
      <c r="Z193" s="363" t="s">
        <v>895</v>
      </c>
      <c r="AA193" s="370" t="s">
        <v>895</v>
      </c>
      <c r="AB193" s="364" t="s">
        <v>895</v>
      </c>
      <c r="AC193" s="366" t="s">
        <v>895</v>
      </c>
      <c r="AD193" s="365" t="s">
        <v>895</v>
      </c>
      <c r="AE193" s="364" t="s">
        <v>895</v>
      </c>
      <c r="AF193" s="369" t="s">
        <v>895</v>
      </c>
      <c r="AG193" s="365" t="s">
        <v>895</v>
      </c>
      <c r="AH193" s="364" t="s">
        <v>895</v>
      </c>
      <c r="AI193" s="366" t="s">
        <v>895</v>
      </c>
      <c r="AJ193" s="365" t="s">
        <v>895</v>
      </c>
      <c r="AK193" s="364" t="s">
        <v>895</v>
      </c>
      <c r="AL193" s="366" t="s">
        <v>895</v>
      </c>
      <c r="AM193" s="367" t="s">
        <v>895</v>
      </c>
      <c r="AN193" s="364" t="s">
        <v>895</v>
      </c>
      <c r="AO193" s="363" t="s">
        <v>895</v>
      </c>
      <c r="AP193" s="368" t="s">
        <v>895</v>
      </c>
      <c r="AQ193" s="364" t="s">
        <v>895</v>
      </c>
      <c r="AR193" s="366" t="s">
        <v>895</v>
      </c>
      <c r="AS193" s="367" t="s">
        <v>895</v>
      </c>
      <c r="AT193" s="364" t="s">
        <v>895</v>
      </c>
      <c r="AU193" s="366" t="s">
        <v>895</v>
      </c>
      <c r="AV193" s="367" t="s">
        <v>895</v>
      </c>
      <c r="AW193" s="364" t="s">
        <v>895</v>
      </c>
      <c r="AX193" s="366" t="s">
        <v>895</v>
      </c>
      <c r="AY193" s="367" t="s">
        <v>895</v>
      </c>
      <c r="AZ193" s="364" t="s">
        <v>895</v>
      </c>
      <c r="BA193" s="366" t="s">
        <v>895</v>
      </c>
      <c r="BB193" s="365" t="s">
        <v>895</v>
      </c>
      <c r="BC193" s="364" t="s">
        <v>895</v>
      </c>
      <c r="BD193" s="363" t="s">
        <v>895</v>
      </c>
      <c r="BE193" s="362" t="s">
        <v>825</v>
      </c>
    </row>
    <row r="194" spans="1:57" s="182" customFormat="1" ht="12.75" x14ac:dyDescent="0.2">
      <c r="A194" s="361"/>
      <c r="B194" s="375">
        <v>0</v>
      </c>
      <c r="C194" s="236">
        <v>7600</v>
      </c>
      <c r="D194" s="237" t="s">
        <v>552</v>
      </c>
      <c r="E194" s="235">
        <v>44675.020999999979</v>
      </c>
      <c r="F194" s="374">
        <v>-0.38098497078021037</v>
      </c>
      <c r="G194" s="361">
        <v>96</v>
      </c>
      <c r="H194" s="373">
        <v>4</v>
      </c>
      <c r="I194" s="238">
        <v>32</v>
      </c>
      <c r="J194" s="364">
        <v>0.85114462317668471</v>
      </c>
      <c r="K194" s="182">
        <v>199</v>
      </c>
      <c r="L194" s="365">
        <v>70.82482714676901</v>
      </c>
      <c r="M194" s="364">
        <v>0.67197414403787947</v>
      </c>
      <c r="N194" s="366">
        <v>189</v>
      </c>
      <c r="O194" s="365">
        <v>3.0600182484539116</v>
      </c>
      <c r="P194" s="364">
        <v>0.78574162083891785</v>
      </c>
      <c r="Q194" s="372">
        <v>195</v>
      </c>
      <c r="R194" s="371">
        <v>12.294046271917308</v>
      </c>
      <c r="S194" s="364">
        <v>-0.42894321865280766</v>
      </c>
      <c r="T194" s="366">
        <v>79</v>
      </c>
      <c r="U194" s="365">
        <v>13.946277012219895</v>
      </c>
      <c r="V194" s="364">
        <v>-0.85974318174506004</v>
      </c>
      <c r="W194" s="369">
        <v>64</v>
      </c>
      <c r="X194" s="365">
        <v>8.2262120934216831</v>
      </c>
      <c r="Y194" s="364">
        <v>-0.85532168262534103</v>
      </c>
      <c r="Z194" s="363">
        <v>51</v>
      </c>
      <c r="AA194" s="370">
        <v>58.928418553145427</v>
      </c>
      <c r="AB194" s="364">
        <v>-0.41869393821499912</v>
      </c>
      <c r="AC194" s="366">
        <v>93</v>
      </c>
      <c r="AD194" s="365">
        <v>30.75864499294703</v>
      </c>
      <c r="AE194" s="364">
        <v>8.7807389358119076E-2</v>
      </c>
      <c r="AF194" s="369">
        <v>93</v>
      </c>
      <c r="AG194" s="365">
        <v>5.3168882947439418</v>
      </c>
      <c r="AH194" s="364">
        <v>-0.75032850481915414</v>
      </c>
      <c r="AI194" s="366">
        <v>76</v>
      </c>
      <c r="AJ194" s="365">
        <v>45.009617201350331</v>
      </c>
      <c r="AK194" s="364">
        <v>-0.30817206770337169</v>
      </c>
      <c r="AL194" s="366">
        <v>97</v>
      </c>
      <c r="AM194" s="367">
        <v>10.685255189919218</v>
      </c>
      <c r="AN194" s="364">
        <v>-2.0963526565775199</v>
      </c>
      <c r="AO194" s="363">
        <v>7</v>
      </c>
      <c r="AP194" s="368">
        <v>3779.2219780301984</v>
      </c>
      <c r="AQ194" s="364">
        <v>-0.40264240764624054</v>
      </c>
      <c r="AR194" s="366">
        <v>102</v>
      </c>
      <c r="AS194" s="367">
        <v>0.24791359651829584</v>
      </c>
      <c r="AT194" s="364">
        <v>-1.0397510185849292</v>
      </c>
      <c r="AU194" s="366">
        <v>22</v>
      </c>
      <c r="AV194" s="367">
        <v>1.513664662612598</v>
      </c>
      <c r="AW194" s="364">
        <v>0.33129321257222866</v>
      </c>
      <c r="AX194" s="366">
        <v>137</v>
      </c>
      <c r="AY194" s="367">
        <v>0.60719280714566815</v>
      </c>
      <c r="AZ194" s="364">
        <v>-0.26275346894883833</v>
      </c>
      <c r="BA194" s="366">
        <v>108</v>
      </c>
      <c r="BB194" s="365">
        <v>58.884792199344254</v>
      </c>
      <c r="BC194" s="364">
        <v>-0.18313895923200624</v>
      </c>
      <c r="BD194" s="363">
        <v>97</v>
      </c>
      <c r="BE194" s="362" t="s">
        <v>551</v>
      </c>
    </row>
    <row r="195" spans="1:57" s="182" customFormat="1" ht="12.75" x14ac:dyDescent="0.2">
      <c r="A195" s="361"/>
      <c r="B195" s="375">
        <v>99</v>
      </c>
      <c r="C195" s="236">
        <v>3660</v>
      </c>
      <c r="D195" s="237" t="s">
        <v>795</v>
      </c>
      <c r="E195" s="235">
        <v>2809.8939999999998</v>
      </c>
      <c r="F195" s="374">
        <v>-1.272622858838691</v>
      </c>
      <c r="G195" s="361">
        <v>24</v>
      </c>
      <c r="H195" s="373">
        <v>2</v>
      </c>
      <c r="I195" s="238">
        <v>16</v>
      </c>
      <c r="J195" s="364">
        <v>-1.7099114370086836</v>
      </c>
      <c r="K195" s="182">
        <v>13.5</v>
      </c>
      <c r="L195" s="365">
        <v>131.82031185545753</v>
      </c>
      <c r="M195" s="364">
        <v>-1.542042334798011</v>
      </c>
      <c r="N195" s="366">
        <v>15</v>
      </c>
      <c r="O195" s="365">
        <v>4.366762863399086</v>
      </c>
      <c r="P195" s="364">
        <v>-1.0865536764286012</v>
      </c>
      <c r="Q195" s="372">
        <v>39</v>
      </c>
      <c r="R195" s="371">
        <v>13.034742797174536</v>
      </c>
      <c r="S195" s="364">
        <v>-4.5659004111924646E-2</v>
      </c>
      <c r="T195" s="366">
        <v>106</v>
      </c>
      <c r="U195" s="365">
        <v>13.345687168281211</v>
      </c>
      <c r="V195" s="364">
        <v>-0.89586045751047161</v>
      </c>
      <c r="W195" s="369">
        <v>58</v>
      </c>
      <c r="X195" s="365">
        <v>8.6840394541683299</v>
      </c>
      <c r="Y195" s="364">
        <v>-0.8129227936940665</v>
      </c>
      <c r="Z195" s="363">
        <v>56</v>
      </c>
      <c r="AA195" s="370">
        <v>56.193178882984391</v>
      </c>
      <c r="AB195" s="364">
        <v>-0.66796046751144544</v>
      </c>
      <c r="AC195" s="366">
        <v>75</v>
      </c>
      <c r="AD195" s="365">
        <v>44.930483455965337</v>
      </c>
      <c r="AE195" s="364">
        <v>-0.42020023896952102</v>
      </c>
      <c r="AF195" s="369">
        <v>78</v>
      </c>
      <c r="AG195" s="365">
        <v>1.8331227070644176</v>
      </c>
      <c r="AH195" s="364">
        <v>-1.1187625133514438</v>
      </c>
      <c r="AI195" s="366">
        <v>7</v>
      </c>
      <c r="AJ195" s="365">
        <v>65.905388559500224</v>
      </c>
      <c r="AK195" s="364">
        <v>-2.6669435066361431</v>
      </c>
      <c r="AL195" s="366">
        <v>2</v>
      </c>
      <c r="AM195" s="367">
        <v>3.9865204879614686</v>
      </c>
      <c r="AN195" s="364">
        <v>-6.4397606054151776E-2</v>
      </c>
      <c r="AO195" s="363">
        <v>103</v>
      </c>
      <c r="AP195" s="368">
        <v>2210.3057664673374</v>
      </c>
      <c r="AQ195" s="364">
        <v>-1.0092446349331281</v>
      </c>
      <c r="AR195" s="366">
        <v>20</v>
      </c>
      <c r="AS195" s="367">
        <v>0.1428089963888669</v>
      </c>
      <c r="AT195" s="364">
        <v>-1.6590393902987182</v>
      </c>
      <c r="AU195" s="366">
        <v>8</v>
      </c>
      <c r="AV195" s="367">
        <v>1.2132701464028885</v>
      </c>
      <c r="AW195" s="364">
        <v>-0.72512256116739693</v>
      </c>
      <c r="AX195" s="366">
        <v>68</v>
      </c>
      <c r="AY195" s="367">
        <v>0.60400011200044745</v>
      </c>
      <c r="AZ195" s="364">
        <v>-0.28113720555117289</v>
      </c>
      <c r="BA195" s="366">
        <v>105</v>
      </c>
      <c r="BB195" s="365">
        <v>19.654593122011335</v>
      </c>
      <c r="BC195" s="364">
        <v>-1.9949700400199419</v>
      </c>
      <c r="BD195" s="363">
        <v>11</v>
      </c>
      <c r="BE195" s="362" t="s">
        <v>794</v>
      </c>
    </row>
    <row r="196" spans="1:57" s="182" customFormat="1" ht="12.75" x14ac:dyDescent="0.2">
      <c r="A196" s="361"/>
      <c r="B196" s="375">
        <v>6</v>
      </c>
      <c r="C196" s="236"/>
      <c r="D196" s="237" t="s">
        <v>926</v>
      </c>
      <c r="E196" s="235">
        <v>10371.531999999999</v>
      </c>
      <c r="F196" s="374">
        <v>0.13488620887246169</v>
      </c>
      <c r="G196" s="361">
        <v>135</v>
      </c>
      <c r="H196" s="373">
        <v>5</v>
      </c>
      <c r="I196" s="238">
        <v>29</v>
      </c>
      <c r="J196" s="364">
        <v>0.37094661189192818</v>
      </c>
      <c r="K196" s="182">
        <v>147.5</v>
      </c>
      <c r="L196" s="365">
        <v>69.56284751570719</v>
      </c>
      <c r="M196" s="364">
        <v>0.71778152982176702</v>
      </c>
      <c r="N196" s="366">
        <v>200</v>
      </c>
      <c r="O196" s="365">
        <v>1.931410960115834</v>
      </c>
      <c r="P196" s="364">
        <v>2.4028028998753617</v>
      </c>
      <c r="Q196" s="372">
        <v>251</v>
      </c>
      <c r="R196" s="371">
        <v>14.002744242967614</v>
      </c>
      <c r="S196" s="364">
        <v>0.45524745511088871</v>
      </c>
      <c r="T196" s="366">
        <v>156</v>
      </c>
      <c r="U196" s="365">
        <v>24.787408543286798</v>
      </c>
      <c r="V196" s="364">
        <v>-0.20779719719621512</v>
      </c>
      <c r="W196" s="369">
        <v>122</v>
      </c>
      <c r="X196" s="365">
        <v>11.353207606656785</v>
      </c>
      <c r="Y196" s="364">
        <v>-0.56573406331392806</v>
      </c>
      <c r="Z196" s="363">
        <v>92</v>
      </c>
      <c r="AA196" s="370">
        <v>60.081568658422874</v>
      </c>
      <c r="AB196" s="364">
        <v>-0.31360562451581314</v>
      </c>
      <c r="AC196" s="366">
        <v>100</v>
      </c>
      <c r="AD196" s="365">
        <v>8.5785367862371906</v>
      </c>
      <c r="AE196" s="364">
        <v>0.88288166257568956</v>
      </c>
      <c r="AF196" s="369">
        <v>229</v>
      </c>
      <c r="AG196" s="365">
        <v>7.9236404621558654</v>
      </c>
      <c r="AH196" s="364">
        <v>-0.47464515985290295</v>
      </c>
      <c r="AI196" s="366">
        <v>108</v>
      </c>
      <c r="AJ196" s="365">
        <v>54.244959560122545</v>
      </c>
      <c r="AK196" s="364">
        <v>-1.3506826030295329</v>
      </c>
      <c r="AL196" s="366">
        <v>20</v>
      </c>
      <c r="AM196" s="367">
        <v>0.59370206831546213</v>
      </c>
      <c r="AN196" s="364">
        <v>0.96476011253613403</v>
      </c>
      <c r="AO196" s="363">
        <v>203</v>
      </c>
      <c r="AP196" s="368">
        <v>3020.3334737999216</v>
      </c>
      <c r="AQ196" s="364">
        <v>-0.69605734818658571</v>
      </c>
      <c r="AR196" s="366">
        <v>71</v>
      </c>
      <c r="AS196" s="367">
        <v>0.28573893179762022</v>
      </c>
      <c r="AT196" s="364">
        <v>-0.81687980014334871</v>
      </c>
      <c r="AU196" s="366">
        <v>54</v>
      </c>
      <c r="AV196" s="367">
        <v>1.6216536038345872</v>
      </c>
      <c r="AW196" s="364">
        <v>0.71106452909223139</v>
      </c>
      <c r="AX196" s="366">
        <v>189</v>
      </c>
      <c r="AY196" s="367">
        <v>0.93160286511938317</v>
      </c>
      <c r="AZ196" s="364">
        <v>1.6052197592074673</v>
      </c>
      <c r="BA196" s="366">
        <v>242</v>
      </c>
      <c r="BB196" s="365">
        <v>66.873671419991993</v>
      </c>
      <c r="BC196" s="364">
        <v>0.18582423782181121</v>
      </c>
      <c r="BD196" s="363">
        <v>126</v>
      </c>
      <c r="BE196" s="362" t="s">
        <v>925</v>
      </c>
    </row>
    <row r="197" spans="1:57" s="182" customFormat="1" ht="12.75" x14ac:dyDescent="0.2">
      <c r="A197" s="361"/>
      <c r="B197" s="375">
        <v>7</v>
      </c>
      <c r="C197" s="236"/>
      <c r="D197" s="237" t="s">
        <v>924</v>
      </c>
      <c r="E197" s="235">
        <v>10417.143999999997</v>
      </c>
      <c r="F197" s="374">
        <v>0.30998893654241721</v>
      </c>
      <c r="G197" s="361">
        <v>154</v>
      </c>
      <c r="H197" s="373">
        <v>5</v>
      </c>
      <c r="I197" s="238">
        <v>30</v>
      </c>
      <c r="J197" s="364">
        <v>0.53101261565351365</v>
      </c>
      <c r="K197" s="182">
        <v>165</v>
      </c>
      <c r="L197" s="365">
        <v>76.87146764954025</v>
      </c>
      <c r="M197" s="364">
        <v>0.4524929516402873</v>
      </c>
      <c r="N197" s="366">
        <v>148</v>
      </c>
      <c r="O197" s="365">
        <v>2.5111917280554574</v>
      </c>
      <c r="P197" s="364">
        <v>1.5720967367548415</v>
      </c>
      <c r="Q197" s="372">
        <v>240</v>
      </c>
      <c r="R197" s="371">
        <v>13.98680663908651</v>
      </c>
      <c r="S197" s="364">
        <v>0.44700030965126691</v>
      </c>
      <c r="T197" s="366">
        <v>154</v>
      </c>
      <c r="U197" s="365">
        <v>30.493043461371595</v>
      </c>
      <c r="V197" s="364">
        <v>0.13531881089643735</v>
      </c>
      <c r="W197" s="369">
        <v>154</v>
      </c>
      <c r="X197" s="365">
        <v>16.67806677035405</v>
      </c>
      <c r="Y197" s="364">
        <v>-7.2604705802209568E-2</v>
      </c>
      <c r="Z197" s="363">
        <v>146</v>
      </c>
      <c r="AA197" s="370">
        <v>56.216870277178387</v>
      </c>
      <c r="AB197" s="364">
        <v>-0.66580143491574473</v>
      </c>
      <c r="AC197" s="366">
        <v>76</v>
      </c>
      <c r="AD197" s="365">
        <v>11.332849825872943</v>
      </c>
      <c r="AE197" s="364">
        <v>0.78414979806929375</v>
      </c>
      <c r="AF197" s="369">
        <v>192</v>
      </c>
      <c r="AG197" s="365">
        <v>8.9039205355649678</v>
      </c>
      <c r="AH197" s="364">
        <v>-0.37097328301717969</v>
      </c>
      <c r="AI197" s="366">
        <v>116</v>
      </c>
      <c r="AJ197" s="365">
        <v>43.035533506076838</v>
      </c>
      <c r="AK197" s="364">
        <v>-8.5332137142116973E-2</v>
      </c>
      <c r="AL197" s="366">
        <v>117</v>
      </c>
      <c r="AM197" s="367">
        <v>0.4308762555264668</v>
      </c>
      <c r="AN197" s="364">
        <v>1.0141507433601129</v>
      </c>
      <c r="AO197" s="363">
        <v>214</v>
      </c>
      <c r="AP197" s="368">
        <v>3574.2235981453432</v>
      </c>
      <c r="AQ197" s="364">
        <v>-0.4819025191243953</v>
      </c>
      <c r="AR197" s="366">
        <v>94</v>
      </c>
      <c r="AS197" s="367">
        <v>0.34815055387119198</v>
      </c>
      <c r="AT197" s="364">
        <v>-0.4491433569965893</v>
      </c>
      <c r="AU197" s="366">
        <v>104</v>
      </c>
      <c r="AV197" s="367">
        <v>1.6506995006288301</v>
      </c>
      <c r="AW197" s="364">
        <v>0.81321201141987176</v>
      </c>
      <c r="AX197" s="366">
        <v>201</v>
      </c>
      <c r="AY197" s="367">
        <v>0.85597751219023799</v>
      </c>
      <c r="AZ197" s="364">
        <v>1.1697642880550865</v>
      </c>
      <c r="BA197" s="366">
        <v>225</v>
      </c>
      <c r="BB197" s="365">
        <v>69.125930775763621</v>
      </c>
      <c r="BC197" s="364">
        <v>0.28984393689951155</v>
      </c>
      <c r="BD197" s="363">
        <v>133</v>
      </c>
      <c r="BE197" s="362" t="s">
        <v>923</v>
      </c>
    </row>
    <row r="198" spans="1:57" s="182" customFormat="1" ht="12.75" x14ac:dyDescent="0.2">
      <c r="A198" s="361"/>
      <c r="B198" s="375">
        <v>16</v>
      </c>
      <c r="C198" s="236"/>
      <c r="D198" s="237" t="s">
        <v>922</v>
      </c>
      <c r="E198" s="235">
        <v>33051.321999999978</v>
      </c>
      <c r="F198" s="374">
        <v>1.067158361668167</v>
      </c>
      <c r="G198" s="361">
        <v>212</v>
      </c>
      <c r="H198" s="373">
        <v>8</v>
      </c>
      <c r="I198" s="238">
        <v>31</v>
      </c>
      <c r="J198" s="364">
        <v>0.69107861941509918</v>
      </c>
      <c r="K198" s="182">
        <v>182.5</v>
      </c>
      <c r="L198" s="365">
        <v>73.232203317518213</v>
      </c>
      <c r="M198" s="364">
        <v>0.58459111006001607</v>
      </c>
      <c r="N198" s="366">
        <v>173</v>
      </c>
      <c r="O198" s="365">
        <v>2.7457250438737719</v>
      </c>
      <c r="P198" s="364">
        <v>1.2360589071460228</v>
      </c>
      <c r="Q198" s="372">
        <v>226</v>
      </c>
      <c r="R198" s="371">
        <v>15.101338069208694</v>
      </c>
      <c r="S198" s="364">
        <v>1.0237308453145164</v>
      </c>
      <c r="T198" s="366">
        <v>220</v>
      </c>
      <c r="U198" s="365">
        <v>46.276472691641075</v>
      </c>
      <c r="V198" s="364">
        <v>1.0844764961064788</v>
      </c>
      <c r="W198" s="369">
        <v>207</v>
      </c>
      <c r="X198" s="365">
        <v>26.519848982175887</v>
      </c>
      <c r="Y198" s="364">
        <v>0.8388319331184223</v>
      </c>
      <c r="Z198" s="363">
        <v>208</v>
      </c>
      <c r="AA198" s="370">
        <v>75.01544068710146</v>
      </c>
      <c r="AB198" s="364">
        <v>1.0473407269703909</v>
      </c>
      <c r="AC198" s="366">
        <v>209</v>
      </c>
      <c r="AD198" s="365">
        <v>12.103594701290675</v>
      </c>
      <c r="AE198" s="364">
        <v>0.75652146479211257</v>
      </c>
      <c r="AF198" s="369">
        <v>184</v>
      </c>
      <c r="AG198" s="365">
        <v>20.497673517266158</v>
      </c>
      <c r="AH198" s="364">
        <v>0.85515194770666714</v>
      </c>
      <c r="AI198" s="366">
        <v>199</v>
      </c>
      <c r="AJ198" s="365">
        <v>34.451317676267053</v>
      </c>
      <c r="AK198" s="364">
        <v>0.88367746666428071</v>
      </c>
      <c r="AL198" s="366">
        <v>201</v>
      </c>
      <c r="AM198" s="367">
        <v>0.19011947540252713</v>
      </c>
      <c r="AN198" s="364">
        <v>1.0871804985432236</v>
      </c>
      <c r="AO198" s="363">
        <v>232</v>
      </c>
      <c r="AP198" s="368">
        <v>6595.4145264075123</v>
      </c>
      <c r="AQ198" s="364">
        <v>0.68620393081609121</v>
      </c>
      <c r="AR198" s="366">
        <v>201</v>
      </c>
      <c r="AS198" s="367">
        <v>0.63646209271816756</v>
      </c>
      <c r="AT198" s="364">
        <v>1.24962133283593</v>
      </c>
      <c r="AU198" s="366">
        <v>216</v>
      </c>
      <c r="AV198" s="367">
        <v>1.5892391275387847</v>
      </c>
      <c r="AW198" s="364">
        <v>0.59707055713673352</v>
      </c>
      <c r="AX198" s="366">
        <v>169</v>
      </c>
      <c r="AY198" s="367">
        <v>0.84660806525706878</v>
      </c>
      <c r="AZ198" s="364">
        <v>1.1158144316816156</v>
      </c>
      <c r="BA198" s="366">
        <v>219</v>
      </c>
      <c r="BB198" s="365">
        <v>80.458571740101291</v>
      </c>
      <c r="BC198" s="364">
        <v>0.81323743500850687</v>
      </c>
      <c r="BD198" s="363">
        <v>192</v>
      </c>
      <c r="BE198" s="362" t="s">
        <v>921</v>
      </c>
    </row>
    <row r="199" spans="1:57" s="182" customFormat="1" ht="12.75" x14ac:dyDescent="0.2">
      <c r="A199" s="361"/>
      <c r="B199" s="375">
        <v>9</v>
      </c>
      <c r="C199" s="236"/>
      <c r="D199" s="237" t="s">
        <v>920</v>
      </c>
      <c r="E199" s="235">
        <v>28225.570999999989</v>
      </c>
      <c r="F199" s="374">
        <v>0.99940411733901424</v>
      </c>
      <c r="G199" s="361">
        <v>211</v>
      </c>
      <c r="H199" s="373">
        <v>7</v>
      </c>
      <c r="I199" s="238">
        <v>29</v>
      </c>
      <c r="J199" s="364">
        <v>0.37094661189192818</v>
      </c>
      <c r="K199" s="182">
        <v>147.5</v>
      </c>
      <c r="L199" s="365">
        <v>76.47536831962023</v>
      </c>
      <c r="M199" s="364">
        <v>0.46687058053998615</v>
      </c>
      <c r="N199" s="366">
        <v>150</v>
      </c>
      <c r="O199" s="365">
        <v>2.9966412816383352</v>
      </c>
      <c r="P199" s="364">
        <v>0.87654773212246173</v>
      </c>
      <c r="Q199" s="372">
        <v>201</v>
      </c>
      <c r="R199" s="371">
        <v>15.183639684386131</v>
      </c>
      <c r="S199" s="364">
        <v>1.0663190158446469</v>
      </c>
      <c r="T199" s="366">
        <v>226</v>
      </c>
      <c r="U199" s="365">
        <v>47.931119490017359</v>
      </c>
      <c r="V199" s="364">
        <v>1.183980900508983</v>
      </c>
      <c r="W199" s="369">
        <v>217</v>
      </c>
      <c r="X199" s="365">
        <v>29.687104052697222</v>
      </c>
      <c r="Y199" s="364">
        <v>1.1321479458028689</v>
      </c>
      <c r="Z199" s="363">
        <v>220</v>
      </c>
      <c r="AA199" s="370">
        <v>71.540830013471989</v>
      </c>
      <c r="AB199" s="364">
        <v>0.73069419953061676</v>
      </c>
      <c r="AC199" s="366">
        <v>179</v>
      </c>
      <c r="AD199" s="365">
        <v>10.418520820093672</v>
      </c>
      <c r="AE199" s="364">
        <v>0.81692508766557181</v>
      </c>
      <c r="AF199" s="369">
        <v>209</v>
      </c>
      <c r="AG199" s="365">
        <v>22.700114293078251</v>
      </c>
      <c r="AH199" s="364">
        <v>1.0880763690446456</v>
      </c>
      <c r="AI199" s="366">
        <v>212</v>
      </c>
      <c r="AJ199" s="365">
        <v>33.571144653831652</v>
      </c>
      <c r="AK199" s="364">
        <v>0.9830337886231737</v>
      </c>
      <c r="AL199" s="366">
        <v>206</v>
      </c>
      <c r="AM199" s="367">
        <v>0.33466107736137574</v>
      </c>
      <c r="AN199" s="364">
        <v>1.0433360934162099</v>
      </c>
      <c r="AO199" s="363">
        <v>222</v>
      </c>
      <c r="AP199" s="368">
        <v>6361.8274675727371</v>
      </c>
      <c r="AQ199" s="364">
        <v>0.59589035695517723</v>
      </c>
      <c r="AR199" s="366">
        <v>194</v>
      </c>
      <c r="AS199" s="367">
        <v>0.56824242749823006</v>
      </c>
      <c r="AT199" s="364">
        <v>0.84766323261110743</v>
      </c>
      <c r="AU199" s="366">
        <v>195</v>
      </c>
      <c r="AV199" s="367">
        <v>1.5189047051683553</v>
      </c>
      <c r="AW199" s="364">
        <v>0.34972119082168635</v>
      </c>
      <c r="AX199" s="366">
        <v>140</v>
      </c>
      <c r="AY199" s="367">
        <v>0.81810583804524839</v>
      </c>
      <c r="AZ199" s="364">
        <v>0.95169684017703149</v>
      </c>
      <c r="BA199" s="366">
        <v>209</v>
      </c>
      <c r="BB199" s="365">
        <v>79.663977405834729</v>
      </c>
      <c r="BC199" s="364">
        <v>0.77653941294126749</v>
      </c>
      <c r="BD199" s="363">
        <v>190</v>
      </c>
      <c r="BE199" s="362" t="s">
        <v>919</v>
      </c>
    </row>
    <row r="200" spans="1:57" s="182" customFormat="1" ht="12.75" x14ac:dyDescent="0.2">
      <c r="A200" s="361"/>
      <c r="B200" s="375">
        <v>40</v>
      </c>
      <c r="C200" s="236"/>
      <c r="D200" s="237" t="s">
        <v>918</v>
      </c>
      <c r="E200" s="235">
        <v>11216.934999999996</v>
      </c>
      <c r="F200" s="374">
        <v>0.13628544382602953</v>
      </c>
      <c r="G200" s="361">
        <v>136</v>
      </c>
      <c r="H200" s="373">
        <v>5</v>
      </c>
      <c r="I200" s="238">
        <v>25</v>
      </c>
      <c r="J200" s="364">
        <v>-0.26931740315441394</v>
      </c>
      <c r="K200" s="182">
        <v>98</v>
      </c>
      <c r="L200" s="365">
        <v>100.98072064646746</v>
      </c>
      <c r="M200" s="364">
        <v>-0.42262565234413085</v>
      </c>
      <c r="N200" s="366">
        <v>63</v>
      </c>
      <c r="O200" s="365">
        <v>3.5291459052451675</v>
      </c>
      <c r="P200" s="364">
        <v>0.11357852517140611</v>
      </c>
      <c r="Q200" s="372">
        <v>130</v>
      </c>
      <c r="R200" s="371">
        <v>13.701555630536978</v>
      </c>
      <c r="S200" s="364">
        <v>0.29939301701420046</v>
      </c>
      <c r="T200" s="366">
        <v>143</v>
      </c>
      <c r="U200" s="365">
        <v>29.835499426592797</v>
      </c>
      <c r="V200" s="364">
        <v>9.5776518478932135E-2</v>
      </c>
      <c r="W200" s="369">
        <v>149</v>
      </c>
      <c r="X200" s="365">
        <v>16.211555602737043</v>
      </c>
      <c r="Y200" s="364">
        <v>-0.11580779254812888</v>
      </c>
      <c r="Z200" s="363">
        <v>143</v>
      </c>
      <c r="AA200" s="370">
        <v>71.049073904573561</v>
      </c>
      <c r="AB200" s="364">
        <v>0.68587972134698472</v>
      </c>
      <c r="AC200" s="366">
        <v>172</v>
      </c>
      <c r="AD200" s="365">
        <v>15.711473743063145</v>
      </c>
      <c r="AE200" s="364">
        <v>0.62719243806868241</v>
      </c>
      <c r="AF200" s="369">
        <v>141</v>
      </c>
      <c r="AG200" s="365">
        <v>11.260815208801439</v>
      </c>
      <c r="AH200" s="364">
        <v>-0.12171421827990106</v>
      </c>
      <c r="AI200" s="366">
        <v>140</v>
      </c>
      <c r="AJ200" s="365">
        <v>40.80591403824576</v>
      </c>
      <c r="AK200" s="364">
        <v>0.16635336564537512</v>
      </c>
      <c r="AL200" s="366">
        <v>142</v>
      </c>
      <c r="AM200" s="367">
        <v>0.55273566263868001</v>
      </c>
      <c r="AN200" s="364">
        <v>0.97718662270862944</v>
      </c>
      <c r="AO200" s="363">
        <v>205</v>
      </c>
      <c r="AP200" s="368">
        <v>4952.5235509231625</v>
      </c>
      <c r="AQ200" s="364">
        <v>5.1000267565267363E-2</v>
      </c>
      <c r="AR200" s="366">
        <v>154</v>
      </c>
      <c r="AS200" s="367">
        <v>0.48674855767309672</v>
      </c>
      <c r="AT200" s="364">
        <v>0.36749199475363731</v>
      </c>
      <c r="AU200" s="366">
        <v>169</v>
      </c>
      <c r="AV200" s="367">
        <v>1.4883712033685315</v>
      </c>
      <c r="AW200" s="364">
        <v>0.24234215695702432</v>
      </c>
      <c r="AX200" s="366">
        <v>125</v>
      </c>
      <c r="AY200" s="367">
        <v>0.67864475907211474</v>
      </c>
      <c r="AZ200" s="364">
        <v>0.1486713004673057</v>
      </c>
      <c r="BA200" s="366">
        <v>134</v>
      </c>
      <c r="BB200" s="365">
        <v>59.474082792726193</v>
      </c>
      <c r="BC200" s="364">
        <v>-0.15592280846507645</v>
      </c>
      <c r="BD200" s="363">
        <v>101</v>
      </c>
      <c r="BE200" s="362" t="s">
        <v>917</v>
      </c>
    </row>
    <row r="201" spans="1:57" s="182" customFormat="1" ht="12.75" x14ac:dyDescent="0.2">
      <c r="A201" s="377"/>
      <c r="B201" s="375">
        <v>99</v>
      </c>
      <c r="C201" s="236">
        <v>534</v>
      </c>
      <c r="D201" s="240" t="s">
        <v>916</v>
      </c>
      <c r="E201" s="235">
        <v>9525.6089999999931</v>
      </c>
      <c r="F201" s="374">
        <v>-0.47884459378009925</v>
      </c>
      <c r="G201" s="361">
        <v>89</v>
      </c>
      <c r="H201" s="373">
        <v>4</v>
      </c>
      <c r="I201" s="238">
        <v>28</v>
      </c>
      <c r="J201" s="364">
        <v>0.21088060813034265</v>
      </c>
      <c r="K201" s="182">
        <v>133</v>
      </c>
      <c r="L201" s="365">
        <v>74.952017540734118</v>
      </c>
      <c r="M201" s="364">
        <v>0.52216522642417418</v>
      </c>
      <c r="N201" s="366">
        <v>163</v>
      </c>
      <c r="O201" s="365">
        <v>3.7102089463874952</v>
      </c>
      <c r="P201" s="364">
        <v>-0.14584743806775269</v>
      </c>
      <c r="Q201" s="372">
        <v>110</v>
      </c>
      <c r="R201" s="371">
        <v>12.291801764045195</v>
      </c>
      <c r="S201" s="364">
        <v>-0.43010467197067631</v>
      </c>
      <c r="T201" s="366">
        <v>78</v>
      </c>
      <c r="U201" s="365">
        <v>15.877718149169686</v>
      </c>
      <c r="V201" s="364">
        <v>-0.7435933785609129</v>
      </c>
      <c r="W201" s="369">
        <v>73</v>
      </c>
      <c r="X201" s="365">
        <v>8.886568452113524</v>
      </c>
      <c r="Y201" s="364">
        <v>-0.7941668056831348</v>
      </c>
      <c r="Z201" s="363">
        <v>61</v>
      </c>
      <c r="AA201" s="370">
        <v>56.824381920408293</v>
      </c>
      <c r="AB201" s="364">
        <v>-0.61043797976148984</v>
      </c>
      <c r="AC201" s="366">
        <v>80</v>
      </c>
      <c r="AD201" s="365">
        <v>38.085265325814575</v>
      </c>
      <c r="AE201" s="364">
        <v>-0.1748246628396028</v>
      </c>
      <c r="AF201" s="369">
        <v>84</v>
      </c>
      <c r="AG201" s="365">
        <v>10.663398747844726</v>
      </c>
      <c r="AH201" s="364">
        <v>-0.18489543295515898</v>
      </c>
      <c r="AI201" s="366">
        <v>132</v>
      </c>
      <c r="AJ201" s="365">
        <v>47.593118198222925</v>
      </c>
      <c r="AK201" s="364">
        <v>-0.59980467888719591</v>
      </c>
      <c r="AL201" s="366">
        <v>67</v>
      </c>
      <c r="AM201" s="367">
        <v>2.866210443867685</v>
      </c>
      <c r="AN201" s="364">
        <v>0.27543069787660729</v>
      </c>
      <c r="AO201" s="363">
        <v>128</v>
      </c>
      <c r="AP201" s="368">
        <v>3813.3119052840107</v>
      </c>
      <c r="AQ201" s="364">
        <v>-0.38946195502053194</v>
      </c>
      <c r="AR201" s="366">
        <v>103</v>
      </c>
      <c r="AS201" s="367">
        <v>0.41823712956041131</v>
      </c>
      <c r="AT201" s="364">
        <v>-3.6185205934474697E-2</v>
      </c>
      <c r="AU201" s="366">
        <v>145</v>
      </c>
      <c r="AV201" s="367">
        <v>1.1563717831880334</v>
      </c>
      <c r="AW201" s="364">
        <v>-0.9252205162118794</v>
      </c>
      <c r="AX201" s="366">
        <v>54</v>
      </c>
      <c r="AY201" s="367">
        <v>0.56571532082159537</v>
      </c>
      <c r="AZ201" s="364">
        <v>-0.50158340692463588</v>
      </c>
      <c r="BA201" s="366">
        <v>86</v>
      </c>
      <c r="BB201" s="365">
        <v>56.981193072382403</v>
      </c>
      <c r="BC201" s="364">
        <v>-0.27105592485309282</v>
      </c>
      <c r="BD201" s="363">
        <v>89</v>
      </c>
      <c r="BE201" s="362" t="s">
        <v>615</v>
      </c>
    </row>
    <row r="202" spans="1:57" s="182" customFormat="1" ht="12.75" x14ac:dyDescent="0.2">
      <c r="A202" s="361"/>
      <c r="B202" s="375">
        <v>0</v>
      </c>
      <c r="C202" s="236">
        <v>7700</v>
      </c>
      <c r="D202" s="237" t="s">
        <v>431</v>
      </c>
      <c r="E202" s="235">
        <v>38930.161000000007</v>
      </c>
      <c r="F202" s="374">
        <v>-5.4117161984636029E-2</v>
      </c>
      <c r="G202" s="361">
        <v>116</v>
      </c>
      <c r="H202" s="373">
        <v>5</v>
      </c>
      <c r="I202" s="238">
        <v>32</v>
      </c>
      <c r="J202" s="364">
        <v>0.85114462317668471</v>
      </c>
      <c r="K202" s="182">
        <v>199</v>
      </c>
      <c r="L202" s="365">
        <v>70.001608742195032</v>
      </c>
      <c r="M202" s="364">
        <v>0.701855357739394</v>
      </c>
      <c r="N202" s="366">
        <v>197</v>
      </c>
      <c r="O202" s="365">
        <v>3.0372855096646187</v>
      </c>
      <c r="P202" s="364">
        <v>0.81831294307160185</v>
      </c>
      <c r="Q202" s="372">
        <v>198</v>
      </c>
      <c r="R202" s="371">
        <v>12.651567811317276</v>
      </c>
      <c r="S202" s="364">
        <v>-0.24393848629933007</v>
      </c>
      <c r="T202" s="366">
        <v>93</v>
      </c>
      <c r="U202" s="365">
        <v>19.191697055745827</v>
      </c>
      <c r="V202" s="364">
        <v>-0.54430281236581179</v>
      </c>
      <c r="W202" s="369">
        <v>95</v>
      </c>
      <c r="X202" s="365">
        <v>9.4416625397150238</v>
      </c>
      <c r="Y202" s="364">
        <v>-0.74276015203045542</v>
      </c>
      <c r="Z202" s="363">
        <v>69</v>
      </c>
      <c r="AA202" s="370">
        <v>65.435155477200809</v>
      </c>
      <c r="AB202" s="364">
        <v>0.17427484174161437</v>
      </c>
      <c r="AC202" s="366">
        <v>133</v>
      </c>
      <c r="AD202" s="365">
        <v>18.976628212136426</v>
      </c>
      <c r="AE202" s="364">
        <v>0.51014881085787389</v>
      </c>
      <c r="AF202" s="369">
        <v>121</v>
      </c>
      <c r="AG202" s="365">
        <v>8.1740541783818657</v>
      </c>
      <c r="AH202" s="364">
        <v>-0.44816205502320461</v>
      </c>
      <c r="AI202" s="366">
        <v>109</v>
      </c>
      <c r="AJ202" s="365">
        <v>43.622299943758833</v>
      </c>
      <c r="AK202" s="364">
        <v>-0.15156792670959804</v>
      </c>
      <c r="AL202" s="366">
        <v>113</v>
      </c>
      <c r="AM202" s="367">
        <v>9.0260068536577425</v>
      </c>
      <c r="AN202" s="364">
        <v>-1.5930459595749273</v>
      </c>
      <c r="AO202" s="363">
        <v>22</v>
      </c>
      <c r="AP202" s="368">
        <v>4453.4411432792003</v>
      </c>
      <c r="AQ202" s="364">
        <v>-0.14196382946254885</v>
      </c>
      <c r="AR202" s="366">
        <v>136</v>
      </c>
      <c r="AS202" s="367">
        <v>0.30220220233106165</v>
      </c>
      <c r="AT202" s="364">
        <v>-0.71987631990382084</v>
      </c>
      <c r="AU202" s="366">
        <v>66</v>
      </c>
      <c r="AV202" s="367">
        <v>1.6170269180756254</v>
      </c>
      <c r="AW202" s="364">
        <v>0.69479358021614868</v>
      </c>
      <c r="AX202" s="366">
        <v>186</v>
      </c>
      <c r="AY202" s="367">
        <v>0.707033421124452</v>
      </c>
      <c r="AZ202" s="364">
        <v>0.31213497674222401</v>
      </c>
      <c r="BA202" s="366">
        <v>150</v>
      </c>
      <c r="BB202" s="365">
        <v>65.967813020702494</v>
      </c>
      <c r="BC202" s="364">
        <v>0.14398752933633632</v>
      </c>
      <c r="BD202" s="363">
        <v>123</v>
      </c>
      <c r="BE202" s="362" t="s">
        <v>430</v>
      </c>
    </row>
    <row r="203" spans="1:57" s="182" customFormat="1" ht="12.75" x14ac:dyDescent="0.2">
      <c r="A203" s="376"/>
      <c r="B203" s="375">
        <v>99</v>
      </c>
      <c r="C203" s="236">
        <v>531</v>
      </c>
      <c r="D203" s="239" t="s">
        <v>709</v>
      </c>
      <c r="E203" s="235">
        <v>20617.731000000007</v>
      </c>
      <c r="F203" s="374">
        <v>-1.1407384113980763</v>
      </c>
      <c r="G203" s="361">
        <v>41</v>
      </c>
      <c r="H203" s="373">
        <v>2</v>
      </c>
      <c r="I203" s="238">
        <v>20</v>
      </c>
      <c r="J203" s="364">
        <v>-1.0696474219623415</v>
      </c>
      <c r="K203" s="182">
        <v>41</v>
      </c>
      <c r="L203" s="365">
        <v>114.3743639934541</v>
      </c>
      <c r="M203" s="364">
        <v>-0.90878864003910464</v>
      </c>
      <c r="N203" s="366">
        <v>32</v>
      </c>
      <c r="O203" s="365">
        <v>4.5168480323040585</v>
      </c>
      <c r="P203" s="364">
        <v>-1.3015947431500974</v>
      </c>
      <c r="Q203" s="372">
        <v>26</v>
      </c>
      <c r="R203" s="371">
        <v>11.583788989167173</v>
      </c>
      <c r="S203" s="364">
        <v>-0.79647620342857339</v>
      </c>
      <c r="T203" s="366">
        <v>56</v>
      </c>
      <c r="U203" s="365">
        <v>19.983827230882635</v>
      </c>
      <c r="V203" s="364">
        <v>-0.49666700189339769</v>
      </c>
      <c r="W203" s="369">
        <v>99</v>
      </c>
      <c r="X203" s="365">
        <v>10.7947987451213</v>
      </c>
      <c r="Y203" s="364">
        <v>-0.61744769453918003</v>
      </c>
      <c r="Z203" s="363">
        <v>88</v>
      </c>
      <c r="AA203" s="370">
        <v>48.036916075697874</v>
      </c>
      <c r="AB203" s="364">
        <v>-1.4112530367809979</v>
      </c>
      <c r="AC203" s="366">
        <v>18</v>
      </c>
      <c r="AD203" s="365">
        <v>54.933616355938895</v>
      </c>
      <c r="AE203" s="364">
        <v>-0.77877529848790805</v>
      </c>
      <c r="AF203" s="369">
        <v>69</v>
      </c>
      <c r="AG203" s="365">
        <v>3.3836239760105085</v>
      </c>
      <c r="AH203" s="364">
        <v>-0.954785522542279</v>
      </c>
      <c r="AI203" s="366">
        <v>34</v>
      </c>
      <c r="AJ203" s="365">
        <v>50.676531266985791</v>
      </c>
      <c r="AK203" s="364">
        <v>-0.9478687228686693</v>
      </c>
      <c r="AL203" s="366">
        <v>48</v>
      </c>
      <c r="AM203" s="367">
        <v>7.6886588538767926</v>
      </c>
      <c r="AN203" s="364">
        <v>-1.1873826301004764</v>
      </c>
      <c r="AO203" s="363">
        <v>43</v>
      </c>
      <c r="AP203" s="368">
        <v>2547.6832882925914</v>
      </c>
      <c r="AQ203" s="364">
        <v>-0.87880175043270881</v>
      </c>
      <c r="AR203" s="366">
        <v>43</v>
      </c>
      <c r="AS203" s="367">
        <v>0.30835237311572306</v>
      </c>
      <c r="AT203" s="364">
        <v>-0.68363880749899275</v>
      </c>
      <c r="AU203" s="366">
        <v>73</v>
      </c>
      <c r="AV203" s="367">
        <v>1.023610080585021</v>
      </c>
      <c r="AW203" s="364">
        <v>-1.3921117183150491</v>
      </c>
      <c r="AX203" s="366">
        <v>33</v>
      </c>
      <c r="AY203" s="367">
        <v>0.43245597091063287</v>
      </c>
      <c r="AZ203" s="364">
        <v>-1.2688990061695895</v>
      </c>
      <c r="BA203" s="366">
        <v>26</v>
      </c>
      <c r="BB203" s="365">
        <v>37.434047199465141</v>
      </c>
      <c r="BC203" s="364">
        <v>-1.1738330523265663</v>
      </c>
      <c r="BD203" s="363">
        <v>33</v>
      </c>
      <c r="BE203" s="362" t="s">
        <v>708</v>
      </c>
    </row>
    <row r="204" spans="1:57" s="182" customFormat="1" ht="12.75" x14ac:dyDescent="0.2">
      <c r="A204" s="361"/>
      <c r="B204" s="375">
        <v>75</v>
      </c>
      <c r="C204" s="236"/>
      <c r="D204" s="237" t="s">
        <v>915</v>
      </c>
      <c r="E204" s="235">
        <v>3086.463999999999</v>
      </c>
      <c r="F204" s="374">
        <v>0.47556755329654316</v>
      </c>
      <c r="G204" s="361">
        <v>164</v>
      </c>
      <c r="H204" s="373">
        <v>6</v>
      </c>
      <c r="I204" s="238">
        <v>26</v>
      </c>
      <c r="J204" s="364">
        <v>-0.10925139939282839</v>
      </c>
      <c r="K204" s="182">
        <v>107.5</v>
      </c>
      <c r="L204" s="365">
        <v>61.430247354924205</v>
      </c>
      <c r="M204" s="364">
        <v>1.0129789671034173</v>
      </c>
      <c r="N204" s="366">
        <v>241</v>
      </c>
      <c r="O204" s="365">
        <v>3.3259095307573445</v>
      </c>
      <c r="P204" s="364">
        <v>0.4047742981137849</v>
      </c>
      <c r="Q204" s="372">
        <v>159</v>
      </c>
      <c r="R204" s="371">
        <v>14.268936542361157</v>
      </c>
      <c r="S204" s="364">
        <v>0.59299254086575148</v>
      </c>
      <c r="T204" s="366">
        <v>173</v>
      </c>
      <c r="U204" s="365">
        <v>31.730821595266562</v>
      </c>
      <c r="V204" s="364">
        <v>0.20975425906369805</v>
      </c>
      <c r="W204" s="369">
        <v>159</v>
      </c>
      <c r="X204" s="365">
        <v>17.18032442547668</v>
      </c>
      <c r="Y204" s="364">
        <v>-2.6091176117794022E-2</v>
      </c>
      <c r="Z204" s="363">
        <v>150</v>
      </c>
      <c r="AA204" s="370">
        <v>78.34808776158188</v>
      </c>
      <c r="AB204" s="364">
        <v>1.351049896842434</v>
      </c>
      <c r="AC204" s="366">
        <v>238</v>
      </c>
      <c r="AD204" s="365">
        <v>7.9878514829841727</v>
      </c>
      <c r="AE204" s="364">
        <v>0.90405553079163092</v>
      </c>
      <c r="AF204" s="369">
        <v>233</v>
      </c>
      <c r="AG204" s="365">
        <v>11.347426373277349</v>
      </c>
      <c r="AH204" s="364">
        <v>-0.11255444627217423</v>
      </c>
      <c r="AI204" s="366">
        <v>142</v>
      </c>
      <c r="AJ204" s="365">
        <v>36.414980030938871</v>
      </c>
      <c r="AK204" s="364">
        <v>0.66201392534203973</v>
      </c>
      <c r="AL204" s="366">
        <v>183</v>
      </c>
      <c r="AM204" s="367">
        <v>0.16358525484178665</v>
      </c>
      <c r="AN204" s="364">
        <v>1.0952292339953591</v>
      </c>
      <c r="AO204" s="363">
        <v>234</v>
      </c>
      <c r="AP204" s="368">
        <v>5184.1690668743113</v>
      </c>
      <c r="AQ204" s="364">
        <v>0.14056316766240687</v>
      </c>
      <c r="AR204" s="366">
        <v>169</v>
      </c>
      <c r="AS204" s="367">
        <v>0.58557414140282127</v>
      </c>
      <c r="AT204" s="364">
        <v>0.94978368090515153</v>
      </c>
      <c r="AU204" s="366">
        <v>198</v>
      </c>
      <c r="AV204" s="367">
        <v>1.539861664140171</v>
      </c>
      <c r="AW204" s="364">
        <v>0.42342181061590572</v>
      </c>
      <c r="AX204" s="366">
        <v>146</v>
      </c>
      <c r="AY204" s="367">
        <v>0.70980799026032537</v>
      </c>
      <c r="AZ204" s="364">
        <v>0.32811111785773828</v>
      </c>
      <c r="BA204" s="366">
        <v>151</v>
      </c>
      <c r="BB204" s="365">
        <v>86.545992159533455</v>
      </c>
      <c r="BC204" s="364">
        <v>1.0943825165312531</v>
      </c>
      <c r="BD204" s="363">
        <v>227</v>
      </c>
      <c r="BE204" s="362" t="s">
        <v>914</v>
      </c>
    </row>
    <row r="205" spans="1:57" s="182" customFormat="1" ht="12.75" x14ac:dyDescent="0.2">
      <c r="A205" s="361"/>
      <c r="B205" s="375">
        <v>0</v>
      </c>
      <c r="C205" s="236">
        <v>2560</v>
      </c>
      <c r="D205" s="237" t="s">
        <v>347</v>
      </c>
      <c r="E205" s="235">
        <v>22203.494999999988</v>
      </c>
      <c r="F205" s="374">
        <v>0.22257130562324537</v>
      </c>
      <c r="G205" s="361">
        <v>142</v>
      </c>
      <c r="H205" s="373">
        <v>5</v>
      </c>
      <c r="I205" s="238">
        <v>35</v>
      </c>
      <c r="J205" s="364">
        <v>1.3313426344614412</v>
      </c>
      <c r="K205" s="182">
        <v>238</v>
      </c>
      <c r="L205" s="365">
        <v>71.856868858245036</v>
      </c>
      <c r="M205" s="364">
        <v>0.6345130538118281</v>
      </c>
      <c r="N205" s="366">
        <v>184</v>
      </c>
      <c r="O205" s="365">
        <v>2.6919758647793346</v>
      </c>
      <c r="P205" s="364">
        <v>1.3130703859763577</v>
      </c>
      <c r="Q205" s="372">
        <v>231</v>
      </c>
      <c r="R205" s="371">
        <v>13.409728549727284</v>
      </c>
      <c r="S205" s="364">
        <v>0.14838283992303813</v>
      </c>
      <c r="T205" s="366">
        <v>125</v>
      </c>
      <c r="U205" s="365">
        <v>25.141983688479787</v>
      </c>
      <c r="V205" s="364">
        <v>-0.18647434529030865</v>
      </c>
      <c r="W205" s="369">
        <v>123</v>
      </c>
      <c r="X205" s="365">
        <v>11.699184856780153</v>
      </c>
      <c r="Y205" s="364">
        <v>-0.53369349025423696</v>
      </c>
      <c r="Z205" s="363">
        <v>95</v>
      </c>
      <c r="AA205" s="370">
        <v>68.469441694518679</v>
      </c>
      <c r="AB205" s="364">
        <v>0.45079393530914019</v>
      </c>
      <c r="AC205" s="366">
        <v>146</v>
      </c>
      <c r="AD205" s="365">
        <v>14.275307921019737</v>
      </c>
      <c r="AE205" s="364">
        <v>0.67867363403668246</v>
      </c>
      <c r="AF205" s="369">
        <v>153</v>
      </c>
      <c r="AG205" s="365">
        <v>11.17341074091892</v>
      </c>
      <c r="AH205" s="364">
        <v>-0.13095788799736852</v>
      </c>
      <c r="AI205" s="366">
        <v>138</v>
      </c>
      <c r="AJ205" s="365">
        <v>41.699216070028278</v>
      </c>
      <c r="AK205" s="364">
        <v>6.5515005443496435E-2</v>
      </c>
      <c r="AL205" s="366">
        <v>131</v>
      </c>
      <c r="AM205" s="367">
        <v>11.295694664285987</v>
      </c>
      <c r="AN205" s="364">
        <v>-2.2815198005481383</v>
      </c>
      <c r="AO205" s="363">
        <v>4</v>
      </c>
      <c r="AP205" s="368">
        <v>4998.1686187806727</v>
      </c>
      <c r="AQ205" s="364">
        <v>6.8648373705648982E-2</v>
      </c>
      <c r="AR205" s="366">
        <v>156</v>
      </c>
      <c r="AS205" s="367">
        <v>0.24809421337711965</v>
      </c>
      <c r="AT205" s="364">
        <v>-1.0386868033149286</v>
      </c>
      <c r="AU205" s="366">
        <v>23</v>
      </c>
      <c r="AV205" s="367">
        <v>1.7409936516925684</v>
      </c>
      <c r="AW205" s="364">
        <v>1.1307549767966762</v>
      </c>
      <c r="AX205" s="366">
        <v>233</v>
      </c>
      <c r="AY205" s="367">
        <v>0.75144544576303463</v>
      </c>
      <c r="AZ205" s="364">
        <v>0.56786216828266745</v>
      </c>
      <c r="BA205" s="366">
        <v>177</v>
      </c>
      <c r="BB205" s="365">
        <v>68.441999900824939</v>
      </c>
      <c r="BC205" s="364">
        <v>0.25825686251628782</v>
      </c>
      <c r="BD205" s="363">
        <v>131</v>
      </c>
      <c r="BE205" s="362" t="s">
        <v>346</v>
      </c>
    </row>
    <row r="206" spans="1:57" s="182" customFormat="1" ht="12.75" x14ac:dyDescent="0.2">
      <c r="A206" s="361"/>
      <c r="B206" s="375">
        <v>99</v>
      </c>
      <c r="C206" s="236">
        <v>637</v>
      </c>
      <c r="D206" s="237" t="s">
        <v>721</v>
      </c>
      <c r="E206" s="235">
        <v>21660.378999999994</v>
      </c>
      <c r="F206" s="374">
        <v>-1.0010141797685899</v>
      </c>
      <c r="G206" s="361">
        <v>55</v>
      </c>
      <c r="H206" s="373">
        <v>2</v>
      </c>
      <c r="I206" s="238">
        <v>22</v>
      </c>
      <c r="J206" s="364">
        <v>-0.74951541443917047</v>
      </c>
      <c r="K206" s="182">
        <v>64.5</v>
      </c>
      <c r="L206" s="365">
        <v>105.76065609712489</v>
      </c>
      <c r="M206" s="364">
        <v>-0.59612793544050469</v>
      </c>
      <c r="N206" s="366">
        <v>51</v>
      </c>
      <c r="O206" s="365">
        <v>4.4957302725265622</v>
      </c>
      <c r="P206" s="364">
        <v>-1.2713373524801612</v>
      </c>
      <c r="Q206" s="372">
        <v>27</v>
      </c>
      <c r="R206" s="371">
        <v>12.331241972915896</v>
      </c>
      <c r="S206" s="364">
        <v>-0.40969576094860111</v>
      </c>
      <c r="T206" s="366">
        <v>81</v>
      </c>
      <c r="U206" s="365">
        <v>19.056519484891297</v>
      </c>
      <c r="V206" s="364">
        <v>-0.5524318968868448</v>
      </c>
      <c r="W206" s="369">
        <v>92</v>
      </c>
      <c r="X206" s="365">
        <v>11.577315192644534</v>
      </c>
      <c r="Y206" s="364">
        <v>-0.544979705969591</v>
      </c>
      <c r="Z206" s="363">
        <v>94</v>
      </c>
      <c r="AA206" s="370">
        <v>54.308754644028753</v>
      </c>
      <c r="AB206" s="364">
        <v>-0.83969089936018881</v>
      </c>
      <c r="AC206" s="366">
        <v>62</v>
      </c>
      <c r="AD206" s="365">
        <v>65.655926773923483</v>
      </c>
      <c r="AE206" s="364">
        <v>-1.1631301935741871</v>
      </c>
      <c r="AF206" s="369">
        <v>54</v>
      </c>
      <c r="AG206" s="365">
        <v>4.4893863889679118</v>
      </c>
      <c r="AH206" s="364">
        <v>-0.83784295908995565</v>
      </c>
      <c r="AI206" s="366">
        <v>61</v>
      </c>
      <c r="AJ206" s="365">
        <v>48.514820651378621</v>
      </c>
      <c r="AK206" s="364">
        <v>-0.7038489558097597</v>
      </c>
      <c r="AL206" s="366">
        <v>58</v>
      </c>
      <c r="AM206" s="367">
        <v>1.9580543812275859</v>
      </c>
      <c r="AN206" s="364">
        <v>0.55090545247551015</v>
      </c>
      <c r="AO206" s="363">
        <v>149</v>
      </c>
      <c r="AP206" s="368">
        <v>2742.2190874192556</v>
      </c>
      <c r="AQ206" s="364">
        <v>-0.80358686759347886</v>
      </c>
      <c r="AR206" s="366">
        <v>56</v>
      </c>
      <c r="AS206" s="367">
        <v>0.36809570242648848</v>
      </c>
      <c r="AT206" s="364">
        <v>-0.33162425167494947</v>
      </c>
      <c r="AU206" s="366">
        <v>118</v>
      </c>
      <c r="AV206" s="367">
        <v>0.87360193962622867</v>
      </c>
      <c r="AW206" s="364">
        <v>-1.9196545253468349</v>
      </c>
      <c r="AX206" s="366">
        <v>8</v>
      </c>
      <c r="AY206" s="367">
        <v>0.46452137835883178</v>
      </c>
      <c r="AZ206" s="364">
        <v>-1.0842644019366576</v>
      </c>
      <c r="BA206" s="366">
        <v>42</v>
      </c>
      <c r="BB206" s="365">
        <v>40.451047106998345</v>
      </c>
      <c r="BC206" s="364">
        <v>-1.03449411620678</v>
      </c>
      <c r="BD206" s="363">
        <v>44</v>
      </c>
      <c r="BE206" s="362" t="s">
        <v>720</v>
      </c>
    </row>
    <row r="207" spans="1:57" s="182" customFormat="1" ht="12.75" x14ac:dyDescent="0.2">
      <c r="A207" s="361"/>
      <c r="B207" s="375">
        <v>99</v>
      </c>
      <c r="C207" s="236">
        <v>1192</v>
      </c>
      <c r="D207" s="237" t="s">
        <v>808</v>
      </c>
      <c r="E207" s="235">
        <v>11522.442000000001</v>
      </c>
      <c r="F207" s="374">
        <v>-1.5155722252414121</v>
      </c>
      <c r="G207" s="361">
        <v>10</v>
      </c>
      <c r="H207" s="373">
        <v>2</v>
      </c>
      <c r="I207" s="238">
        <v>13</v>
      </c>
      <c r="J207" s="364">
        <v>-2.1901094482934402</v>
      </c>
      <c r="K207" s="182">
        <v>6.5</v>
      </c>
      <c r="L207" s="365">
        <v>199.94580253379664</v>
      </c>
      <c r="M207" s="364">
        <v>-4.0148640479294828</v>
      </c>
      <c r="N207" s="366">
        <v>2</v>
      </c>
      <c r="O207" s="365">
        <v>4.3945122953523796</v>
      </c>
      <c r="P207" s="364">
        <v>-1.1263128844282273</v>
      </c>
      <c r="Q207" s="372">
        <v>37</v>
      </c>
      <c r="R207" s="371">
        <v>5.4641868913675413</v>
      </c>
      <c r="S207" s="364">
        <v>-3.9631535177892889</v>
      </c>
      <c r="T207" s="366">
        <v>3</v>
      </c>
      <c r="U207" s="365">
        <v>7.3219161821777634</v>
      </c>
      <c r="V207" s="364">
        <v>-1.2581080047317252</v>
      </c>
      <c r="W207" s="369">
        <v>12</v>
      </c>
      <c r="X207" s="365">
        <v>6.8634207875993338</v>
      </c>
      <c r="Y207" s="364">
        <v>-0.98152828835951256</v>
      </c>
      <c r="Z207" s="363">
        <v>27</v>
      </c>
      <c r="AA207" s="370">
        <v>34.679320277699269</v>
      </c>
      <c r="AB207" s="364">
        <v>-2.6285509506109324</v>
      </c>
      <c r="AC207" s="366">
        <v>4</v>
      </c>
      <c r="AD207" s="365">
        <v>93.611619853545704</v>
      </c>
      <c r="AE207" s="364">
        <v>-2.1652376743145259</v>
      </c>
      <c r="AF207" s="369">
        <v>3</v>
      </c>
      <c r="AG207" s="365">
        <v>3.6385956566079121</v>
      </c>
      <c r="AH207" s="364">
        <v>-0.92782037922811933</v>
      </c>
      <c r="AI207" s="366">
        <v>39</v>
      </c>
      <c r="AJ207" s="365">
        <v>42.374292893252544</v>
      </c>
      <c r="AK207" s="364">
        <v>-1.0689500358860946E-2</v>
      </c>
      <c r="AL207" s="366">
        <v>122</v>
      </c>
      <c r="AM207" s="367">
        <v>9.1667287194849809</v>
      </c>
      <c r="AN207" s="364">
        <v>-1.6357317082586542</v>
      </c>
      <c r="AO207" s="363">
        <v>21</v>
      </c>
      <c r="AP207" s="368">
        <v>1537.044954967115</v>
      </c>
      <c r="AQ207" s="364">
        <v>-1.2695526773837742</v>
      </c>
      <c r="AR207" s="366">
        <v>3</v>
      </c>
      <c r="AS207" s="367">
        <v>0.26721976079138365</v>
      </c>
      <c r="AT207" s="364">
        <v>-0.92599688202005581</v>
      </c>
      <c r="AU207" s="366">
        <v>38</v>
      </c>
      <c r="AV207" s="367">
        <v>1.3715221157476656</v>
      </c>
      <c r="AW207" s="364">
        <v>-0.16858817848089142</v>
      </c>
      <c r="AX207" s="366">
        <v>92</v>
      </c>
      <c r="AY207" s="367">
        <v>0.46309234404177552</v>
      </c>
      <c r="AZ207" s="364">
        <v>-1.0924928701384482</v>
      </c>
      <c r="BA207" s="366">
        <v>41</v>
      </c>
      <c r="BB207" s="365">
        <v>18.534313600230671</v>
      </c>
      <c r="BC207" s="364">
        <v>-2.046709702434891</v>
      </c>
      <c r="BD207" s="363">
        <v>10</v>
      </c>
      <c r="BE207" s="362" t="s">
        <v>807</v>
      </c>
    </row>
    <row r="208" spans="1:57" s="182" customFormat="1" ht="12.75" x14ac:dyDescent="0.2">
      <c r="A208" s="376"/>
      <c r="B208" s="375">
        <v>99</v>
      </c>
      <c r="C208" s="236">
        <v>537</v>
      </c>
      <c r="D208" s="239" t="s">
        <v>786</v>
      </c>
      <c r="E208" s="235">
        <v>10800.14</v>
      </c>
      <c r="F208" s="374">
        <v>-1.2888165447023283</v>
      </c>
      <c r="G208" s="361">
        <v>23</v>
      </c>
      <c r="H208" s="373">
        <v>2</v>
      </c>
      <c r="I208" s="238">
        <v>22</v>
      </c>
      <c r="J208" s="364">
        <v>-0.74951541443917047</v>
      </c>
      <c r="K208" s="182">
        <v>64.5</v>
      </c>
      <c r="L208" s="365">
        <v>99.408208421711876</v>
      </c>
      <c r="M208" s="364">
        <v>-0.36554654238365503</v>
      </c>
      <c r="N208" s="366">
        <v>66</v>
      </c>
      <c r="O208" s="365">
        <v>4.2873469724775743</v>
      </c>
      <c r="P208" s="364">
        <v>-0.97276709762804869</v>
      </c>
      <c r="Q208" s="372">
        <v>48</v>
      </c>
      <c r="R208" s="371">
        <v>10.63658958633785</v>
      </c>
      <c r="S208" s="364">
        <v>-1.2866183422768047</v>
      </c>
      <c r="T208" s="366">
        <v>22</v>
      </c>
      <c r="U208" s="365">
        <v>12.541892478511151</v>
      </c>
      <c r="V208" s="364">
        <v>-0.94419772921459089</v>
      </c>
      <c r="W208" s="369">
        <v>52</v>
      </c>
      <c r="X208" s="365">
        <v>7.5061411461164722</v>
      </c>
      <c r="Y208" s="364">
        <v>-0.92200666201941028</v>
      </c>
      <c r="Z208" s="363">
        <v>37</v>
      </c>
      <c r="AA208" s="370">
        <v>53.194186138023348</v>
      </c>
      <c r="AB208" s="364">
        <v>-0.94126321354746278</v>
      </c>
      <c r="AC208" s="366">
        <v>55</v>
      </c>
      <c r="AD208" s="365">
        <v>82.382782038371161</v>
      </c>
      <c r="AE208" s="364">
        <v>-1.7627256585130391</v>
      </c>
      <c r="AF208" s="369">
        <v>20</v>
      </c>
      <c r="AG208" s="365">
        <v>2.516656297735901</v>
      </c>
      <c r="AH208" s="364">
        <v>-1.0464737745028267</v>
      </c>
      <c r="AI208" s="366">
        <v>17</v>
      </c>
      <c r="AJ208" s="365">
        <v>45.259241617209454</v>
      </c>
      <c r="AK208" s="364">
        <v>-0.33635034992596735</v>
      </c>
      <c r="AL208" s="366">
        <v>95</v>
      </c>
      <c r="AM208" s="367">
        <v>3.4591125670593152</v>
      </c>
      <c r="AN208" s="364">
        <v>9.5583231558353951E-2</v>
      </c>
      <c r="AO208" s="363">
        <v>115</v>
      </c>
      <c r="AP208" s="368">
        <v>2563.3262116221536</v>
      </c>
      <c r="AQ208" s="364">
        <v>-0.87275360581985018</v>
      </c>
      <c r="AR208" s="366">
        <v>45</v>
      </c>
      <c r="AS208" s="367">
        <v>0.26823444812928443</v>
      </c>
      <c r="AT208" s="364">
        <v>-0.92001822772221009</v>
      </c>
      <c r="AU208" s="366">
        <v>39</v>
      </c>
      <c r="AV208" s="367">
        <v>0.88629496275585629</v>
      </c>
      <c r="AW208" s="364">
        <v>-1.8750161943287698</v>
      </c>
      <c r="AX208" s="366">
        <v>9</v>
      </c>
      <c r="AY208" s="367">
        <v>0.295880075537235</v>
      </c>
      <c r="AZ208" s="364">
        <v>-2.0553114798224708</v>
      </c>
      <c r="BA208" s="366">
        <v>1</v>
      </c>
      <c r="BB208" s="365">
        <v>40.602832867487351</v>
      </c>
      <c r="BC208" s="364">
        <v>-1.0274839514627037</v>
      </c>
      <c r="BD208" s="363">
        <v>45</v>
      </c>
      <c r="BE208" s="362" t="s">
        <v>785</v>
      </c>
    </row>
    <row r="209" spans="1:57" s="182" customFormat="1" ht="12.75" x14ac:dyDescent="0.2">
      <c r="A209" s="376"/>
      <c r="B209" s="375">
        <v>99</v>
      </c>
      <c r="C209" s="236">
        <v>535</v>
      </c>
      <c r="D209" s="239" t="s">
        <v>655</v>
      </c>
      <c r="E209" s="235">
        <v>2865.8179999999998</v>
      </c>
      <c r="F209" s="374">
        <v>-0.50389797400638836</v>
      </c>
      <c r="G209" s="361">
        <v>87</v>
      </c>
      <c r="H209" s="373">
        <v>4</v>
      </c>
      <c r="I209" s="238">
        <v>29</v>
      </c>
      <c r="J209" s="364">
        <v>0.37094661189192818</v>
      </c>
      <c r="K209" s="182">
        <v>147.5</v>
      </c>
      <c r="L209" s="365">
        <v>82.270319088717727</v>
      </c>
      <c r="M209" s="364">
        <v>0.25652523189490872</v>
      </c>
      <c r="N209" s="366">
        <v>126</v>
      </c>
      <c r="O209" s="365">
        <v>3.6647148412474135</v>
      </c>
      <c r="P209" s="364">
        <v>-8.066377621601227E-2</v>
      </c>
      <c r="Q209" s="372">
        <v>117</v>
      </c>
      <c r="R209" s="371">
        <v>12.193738069659869</v>
      </c>
      <c r="S209" s="364">
        <v>-0.48084916015955226</v>
      </c>
      <c r="T209" s="366">
        <v>75</v>
      </c>
      <c r="U209" s="365">
        <v>20.365700993492137</v>
      </c>
      <c r="V209" s="364">
        <v>-0.47370251101674082</v>
      </c>
      <c r="W209" s="369">
        <v>100</v>
      </c>
      <c r="X209" s="365">
        <v>7.9939889485658471</v>
      </c>
      <c r="Y209" s="364">
        <v>-0.87682761296108269</v>
      </c>
      <c r="Z209" s="363">
        <v>45</v>
      </c>
      <c r="AA209" s="370">
        <v>51.517342797559934</v>
      </c>
      <c r="AB209" s="364">
        <v>-1.0940764840666659</v>
      </c>
      <c r="AC209" s="366">
        <v>39</v>
      </c>
      <c r="AD209" s="365">
        <v>32.502790885296967</v>
      </c>
      <c r="AE209" s="364">
        <v>2.5286254888358874E-2</v>
      </c>
      <c r="AF209" s="369">
        <v>89</v>
      </c>
      <c r="AG209" s="365">
        <v>4.8216625237021811</v>
      </c>
      <c r="AH209" s="364">
        <v>-0.80270229730355092</v>
      </c>
      <c r="AI209" s="366">
        <v>69</v>
      </c>
      <c r="AJ209" s="365">
        <v>44.084853137772363</v>
      </c>
      <c r="AK209" s="364">
        <v>-0.20378218787879407</v>
      </c>
      <c r="AL209" s="366">
        <v>108</v>
      </c>
      <c r="AM209" s="367">
        <v>5.3536546982397359</v>
      </c>
      <c r="AN209" s="364">
        <v>-0.47909611060999363</v>
      </c>
      <c r="AO209" s="363">
        <v>83</v>
      </c>
      <c r="AP209" s="368">
        <v>3422.3004575451127</v>
      </c>
      <c r="AQ209" s="364">
        <v>-0.54064173973115892</v>
      </c>
      <c r="AR209" s="366">
        <v>87</v>
      </c>
      <c r="AS209" s="367">
        <v>0.35153368672376922</v>
      </c>
      <c r="AT209" s="364">
        <v>-0.42920954978944548</v>
      </c>
      <c r="AU209" s="366">
        <v>107</v>
      </c>
      <c r="AV209" s="367">
        <v>1.1836341451131933</v>
      </c>
      <c r="AW209" s="364">
        <v>-0.8293453000776686</v>
      </c>
      <c r="AX209" s="366">
        <v>62</v>
      </c>
      <c r="AY209" s="367">
        <v>0.61288068070375801</v>
      </c>
      <c r="AZ209" s="364">
        <v>-0.2300023403370649</v>
      </c>
      <c r="BA209" s="366">
        <v>110</v>
      </c>
      <c r="BB209" s="365">
        <v>62.15206335525572</v>
      </c>
      <c r="BC209" s="364">
        <v>-3.2241345432673589E-2</v>
      </c>
      <c r="BD209" s="363">
        <v>113</v>
      </c>
      <c r="BE209" s="362" t="s">
        <v>654</v>
      </c>
    </row>
    <row r="210" spans="1:57" s="182" customFormat="1" ht="12.75" x14ac:dyDescent="0.2">
      <c r="A210" s="376"/>
      <c r="B210" s="375">
        <v>99</v>
      </c>
      <c r="C210" s="236">
        <v>536</v>
      </c>
      <c r="D210" s="239" t="s">
        <v>603</v>
      </c>
      <c r="E210" s="235">
        <v>5286.6980000000003</v>
      </c>
      <c r="F210" s="374">
        <v>-0.21253645010520814</v>
      </c>
      <c r="G210" s="361">
        <v>108</v>
      </c>
      <c r="H210" s="373">
        <v>4</v>
      </c>
      <c r="I210" s="238">
        <v>27</v>
      </c>
      <c r="J210" s="364">
        <v>5.0814604368757128E-2</v>
      </c>
      <c r="K210" s="182">
        <v>119</v>
      </c>
      <c r="L210" s="365">
        <v>75.224951708466307</v>
      </c>
      <c r="M210" s="364">
        <v>0.51225825137704672</v>
      </c>
      <c r="N210" s="366">
        <v>161</v>
      </c>
      <c r="O210" s="365">
        <v>3.9069246009898304</v>
      </c>
      <c r="P210" s="364">
        <v>-0.42770036540987644</v>
      </c>
      <c r="Q210" s="372">
        <v>82</v>
      </c>
      <c r="R210" s="371">
        <v>12.492191856448903</v>
      </c>
      <c r="S210" s="364">
        <v>-0.3264098974581901</v>
      </c>
      <c r="T210" s="366">
        <v>85</v>
      </c>
      <c r="U210" s="365">
        <v>30.998242046439167</v>
      </c>
      <c r="V210" s="364">
        <v>0.16569960537261577</v>
      </c>
      <c r="W210" s="369">
        <v>157</v>
      </c>
      <c r="X210" s="365">
        <v>16.336869921384675</v>
      </c>
      <c r="Y210" s="364">
        <v>-0.10420257116255179</v>
      </c>
      <c r="Z210" s="363">
        <v>144</v>
      </c>
      <c r="AA210" s="370">
        <v>59.367268031751806</v>
      </c>
      <c r="AB210" s="364">
        <v>-0.37870092129252714</v>
      </c>
      <c r="AC210" s="366">
        <v>95</v>
      </c>
      <c r="AD210" s="365">
        <v>48.33764388128575</v>
      </c>
      <c r="AE210" s="364">
        <v>-0.54233425083506259</v>
      </c>
      <c r="AF210" s="369">
        <v>75</v>
      </c>
      <c r="AG210" s="365">
        <v>6.2364446774574898</v>
      </c>
      <c r="AH210" s="364">
        <v>-0.65307860793953354</v>
      </c>
      <c r="AI210" s="366">
        <v>90</v>
      </c>
      <c r="AJ210" s="365">
        <v>35.037447893096569</v>
      </c>
      <c r="AK210" s="364">
        <v>0.81751349543506324</v>
      </c>
      <c r="AL210" s="366">
        <v>197</v>
      </c>
      <c r="AM210" s="367">
        <v>2.0012302575255858</v>
      </c>
      <c r="AN210" s="364">
        <v>0.53780873439248877</v>
      </c>
      <c r="AO210" s="363">
        <v>147</v>
      </c>
      <c r="AP210" s="368">
        <v>4034.4684200462762</v>
      </c>
      <c r="AQ210" s="364">
        <v>-0.30395449869808155</v>
      </c>
      <c r="AR210" s="366">
        <v>119</v>
      </c>
      <c r="AS210" s="367">
        <v>0.40608503595162249</v>
      </c>
      <c r="AT210" s="364">
        <v>-0.10778673673934018</v>
      </c>
      <c r="AU210" s="366">
        <v>139</v>
      </c>
      <c r="AV210" s="367">
        <v>1.2138676288511197</v>
      </c>
      <c r="AW210" s="364">
        <v>-0.72302135808683454</v>
      </c>
      <c r="AX210" s="366">
        <v>69</v>
      </c>
      <c r="AY210" s="367">
        <v>0.5774247088325567</v>
      </c>
      <c r="AZ210" s="364">
        <v>-0.43416002474225485</v>
      </c>
      <c r="BA210" s="366">
        <v>93</v>
      </c>
      <c r="BB210" s="365">
        <v>64.554550419351401</v>
      </c>
      <c r="BC210" s="364">
        <v>7.871656037195443E-2</v>
      </c>
      <c r="BD210" s="363">
        <v>119</v>
      </c>
      <c r="BE210" s="362" t="s">
        <v>602</v>
      </c>
    </row>
    <row r="211" spans="1:57" s="182" customFormat="1" ht="12.75" x14ac:dyDescent="0.2">
      <c r="A211" s="361"/>
      <c r="B211" s="375">
        <v>99</v>
      </c>
      <c r="C211" s="236">
        <v>7800</v>
      </c>
      <c r="D211" s="237" t="s">
        <v>275</v>
      </c>
      <c r="E211" s="235">
        <v>29636.79</v>
      </c>
      <c r="F211" s="374">
        <v>0.57811685472602847</v>
      </c>
      <c r="G211" s="361">
        <v>174</v>
      </c>
      <c r="H211" s="373">
        <v>6</v>
      </c>
      <c r="I211" s="238">
        <v>33</v>
      </c>
      <c r="J211" s="364">
        <v>1.0112106269382704</v>
      </c>
      <c r="K211" s="182">
        <v>214.5</v>
      </c>
      <c r="L211" s="365">
        <v>71.149579278124463</v>
      </c>
      <c r="M211" s="364">
        <v>0.66018627852960476</v>
      </c>
      <c r="N211" s="366">
        <v>188</v>
      </c>
      <c r="O211" s="365">
        <v>3.1283609244399986</v>
      </c>
      <c r="P211" s="364">
        <v>0.68782067332707586</v>
      </c>
      <c r="Q211" s="372">
        <v>184</v>
      </c>
      <c r="R211" s="371">
        <v>14.048943943936916</v>
      </c>
      <c r="S211" s="364">
        <v>0.47915416385627274</v>
      </c>
      <c r="T211" s="366">
        <v>160</v>
      </c>
      <c r="U211" s="365">
        <v>34.582591636507075</v>
      </c>
      <c r="V211" s="364">
        <v>0.38124927523573021</v>
      </c>
      <c r="W211" s="369">
        <v>170</v>
      </c>
      <c r="X211" s="365">
        <v>19.381358418953546</v>
      </c>
      <c r="Y211" s="364">
        <v>0.17774416406631435</v>
      </c>
      <c r="Z211" s="363">
        <v>163</v>
      </c>
      <c r="AA211" s="370">
        <v>70.2353681020832</v>
      </c>
      <c r="AB211" s="364">
        <v>0.61172548050738385</v>
      </c>
      <c r="AC211" s="366">
        <v>161</v>
      </c>
      <c r="AD211" s="365">
        <v>11.182834612526126</v>
      </c>
      <c r="AE211" s="364">
        <v>0.78952728476195189</v>
      </c>
      <c r="AF211" s="369">
        <v>194</v>
      </c>
      <c r="AG211" s="365">
        <v>15.583130520539715</v>
      </c>
      <c r="AH211" s="364">
        <v>0.33540263311679541</v>
      </c>
      <c r="AI211" s="366">
        <v>175</v>
      </c>
      <c r="AJ211" s="365">
        <v>38.893173469207312</v>
      </c>
      <c r="AK211" s="364">
        <v>0.38226871746492974</v>
      </c>
      <c r="AL211" s="366">
        <v>159</v>
      </c>
      <c r="AM211" s="367">
        <v>3.2929207245454029</v>
      </c>
      <c r="AN211" s="364">
        <v>0.14599489417476344</v>
      </c>
      <c r="AO211" s="363">
        <v>118</v>
      </c>
      <c r="AP211" s="368">
        <v>5548.0605866046571</v>
      </c>
      <c r="AQ211" s="364">
        <v>0.28125736454329237</v>
      </c>
      <c r="AR211" s="366">
        <v>176</v>
      </c>
      <c r="AS211" s="367">
        <v>0.53627572431178772</v>
      </c>
      <c r="AT211" s="364">
        <v>0.65931174712891416</v>
      </c>
      <c r="AU211" s="366">
        <v>183</v>
      </c>
      <c r="AV211" s="367">
        <v>1.6009393137233303</v>
      </c>
      <c r="AW211" s="364">
        <v>0.63821731772678225</v>
      </c>
      <c r="AX211" s="366">
        <v>177</v>
      </c>
      <c r="AY211" s="367">
        <v>0.7521035711444054</v>
      </c>
      <c r="AZ211" s="364">
        <v>0.57165169503424051</v>
      </c>
      <c r="BA211" s="366">
        <v>179</v>
      </c>
      <c r="BB211" s="365">
        <v>72.946109941073956</v>
      </c>
      <c r="BC211" s="364">
        <v>0.46627738635113597</v>
      </c>
      <c r="BD211" s="363">
        <v>153</v>
      </c>
      <c r="BE211" s="362" t="s">
        <v>273</v>
      </c>
    </row>
    <row r="212" spans="1:57" s="182" customFormat="1" ht="12.75" x14ac:dyDescent="0.2">
      <c r="A212" s="361"/>
      <c r="B212" s="375">
        <v>99</v>
      </c>
      <c r="C212" s="236">
        <v>171</v>
      </c>
      <c r="D212" s="237" t="s">
        <v>398</v>
      </c>
      <c r="E212" s="235">
        <v>5485.11</v>
      </c>
      <c r="F212" s="374">
        <v>0.63715857182667313</v>
      </c>
      <c r="G212" s="361">
        <v>181</v>
      </c>
      <c r="H212" s="373">
        <v>6</v>
      </c>
      <c r="I212" s="238">
        <v>27</v>
      </c>
      <c r="J212" s="364">
        <v>5.0814604368757128E-2</v>
      </c>
      <c r="K212" s="182">
        <v>119</v>
      </c>
      <c r="L212" s="365">
        <v>63.139047596386924</v>
      </c>
      <c r="M212" s="364">
        <v>0.95095286940608581</v>
      </c>
      <c r="N212" s="366">
        <v>233</v>
      </c>
      <c r="O212" s="365">
        <v>3.6322585771897411</v>
      </c>
      <c r="P212" s="364">
        <v>-3.4160649386901547E-2</v>
      </c>
      <c r="Q212" s="372">
        <v>120</v>
      </c>
      <c r="R212" s="371">
        <v>14.369801113809032</v>
      </c>
      <c r="S212" s="364">
        <v>0.64518638372059134</v>
      </c>
      <c r="T212" s="366">
        <v>181</v>
      </c>
      <c r="U212" s="365">
        <v>28.358667369799665</v>
      </c>
      <c r="V212" s="364">
        <v>6.9652420434232814E-3</v>
      </c>
      <c r="W212" s="369">
        <v>140</v>
      </c>
      <c r="X212" s="365">
        <v>15.835030517763785</v>
      </c>
      <c r="Y212" s="364">
        <v>-0.15067736703486248</v>
      </c>
      <c r="Z212" s="363">
        <v>140</v>
      </c>
      <c r="AA212" s="370">
        <v>74.859731528381459</v>
      </c>
      <c r="AB212" s="364">
        <v>1.0331507157632491</v>
      </c>
      <c r="AC212" s="366">
        <v>208</v>
      </c>
      <c r="AD212" s="365">
        <v>5.9815236565409844</v>
      </c>
      <c r="AE212" s="364">
        <v>0.97597491114717572</v>
      </c>
      <c r="AF212" s="369">
        <v>245</v>
      </c>
      <c r="AG212" s="365">
        <v>16.331430312239103</v>
      </c>
      <c r="AH212" s="364">
        <v>0.4145408773243574</v>
      </c>
      <c r="AI212" s="366">
        <v>181</v>
      </c>
      <c r="AJ212" s="365">
        <v>37.243967137464416</v>
      </c>
      <c r="AK212" s="364">
        <v>0.56843560862901144</v>
      </c>
      <c r="AL212" s="366">
        <v>171</v>
      </c>
      <c r="AM212" s="367">
        <v>0.62150075385908432</v>
      </c>
      <c r="AN212" s="364">
        <v>0.95632782166308816</v>
      </c>
      <c r="AO212" s="363">
        <v>200</v>
      </c>
      <c r="AP212" s="368">
        <v>6842.8762568117336</v>
      </c>
      <c r="AQ212" s="364">
        <v>0.78188197641543933</v>
      </c>
      <c r="AR212" s="366">
        <v>209</v>
      </c>
      <c r="AS212" s="367">
        <v>0.67162829670875479</v>
      </c>
      <c r="AT212" s="364">
        <v>1.4568246444118993</v>
      </c>
      <c r="AU212" s="366">
        <v>226</v>
      </c>
      <c r="AV212" s="367">
        <v>1.5514639598944391</v>
      </c>
      <c r="AW212" s="364">
        <v>0.46422431394071484</v>
      </c>
      <c r="AX212" s="366">
        <v>152</v>
      </c>
      <c r="AY212" s="367">
        <v>0.80243963069861579</v>
      </c>
      <c r="AZ212" s="364">
        <v>0.86148984692583452</v>
      </c>
      <c r="BA212" s="366">
        <v>203</v>
      </c>
      <c r="BB212" s="365">
        <v>84.004145393381961</v>
      </c>
      <c r="BC212" s="364">
        <v>0.97698833852988354</v>
      </c>
      <c r="BD212" s="363">
        <v>213</v>
      </c>
      <c r="BE212" s="362" t="s">
        <v>397</v>
      </c>
    </row>
    <row r="213" spans="1:57" s="182" customFormat="1" ht="12.75" x14ac:dyDescent="0.2">
      <c r="A213" s="361"/>
      <c r="B213" s="375">
        <v>0</v>
      </c>
      <c r="C213" s="236">
        <v>7900</v>
      </c>
      <c r="D213" s="237" t="s">
        <v>92</v>
      </c>
      <c r="E213" s="235">
        <v>195633.58300000004</v>
      </c>
      <c r="F213" s="374">
        <v>0.60254392369718435</v>
      </c>
      <c r="G213" s="361">
        <v>177</v>
      </c>
      <c r="H213" s="373">
        <v>6</v>
      </c>
      <c r="I213" s="238">
        <v>33</v>
      </c>
      <c r="J213" s="364">
        <v>1.0112106269382704</v>
      </c>
      <c r="K213" s="182">
        <v>214.5</v>
      </c>
      <c r="L213" s="365">
        <v>69.482044272424886</v>
      </c>
      <c r="M213" s="364">
        <v>0.72071452909252987</v>
      </c>
      <c r="N213" s="366">
        <v>201</v>
      </c>
      <c r="O213" s="365">
        <v>2.9384886735675488</v>
      </c>
      <c r="P213" s="364">
        <v>0.95986841572776027</v>
      </c>
      <c r="Q213" s="372">
        <v>211</v>
      </c>
      <c r="R213" s="371">
        <v>13.880366598034161</v>
      </c>
      <c r="S213" s="364">
        <v>0.39192135877286116</v>
      </c>
      <c r="T213" s="366">
        <v>151</v>
      </c>
      <c r="U213" s="365">
        <v>35.672150990361509</v>
      </c>
      <c r="V213" s="364">
        <v>0.44677138827692547</v>
      </c>
      <c r="W213" s="369">
        <v>172</v>
      </c>
      <c r="X213" s="365">
        <v>18.804239827636817</v>
      </c>
      <c r="Y213" s="364">
        <v>0.12429784531964509</v>
      </c>
      <c r="Z213" s="363">
        <v>159</v>
      </c>
      <c r="AA213" s="370">
        <v>71.765664684385612</v>
      </c>
      <c r="AB213" s="364">
        <v>0.751183723244218</v>
      </c>
      <c r="AC213" s="366">
        <v>183</v>
      </c>
      <c r="AD213" s="365">
        <v>11.197654138939308</v>
      </c>
      <c r="AE213" s="364">
        <v>0.78899605993281308</v>
      </c>
      <c r="AF213" s="369">
        <v>193</v>
      </c>
      <c r="AG213" s="365">
        <v>16.778355014790694</v>
      </c>
      <c r="AH213" s="364">
        <v>0.46180647414164</v>
      </c>
      <c r="AI213" s="366">
        <v>183</v>
      </c>
      <c r="AJ213" s="365">
        <v>33.350096785018231</v>
      </c>
      <c r="AK213" s="364">
        <v>1.007986272580685</v>
      </c>
      <c r="AL213" s="366">
        <v>208</v>
      </c>
      <c r="AM213" s="367">
        <v>3.8906050194868578</v>
      </c>
      <c r="AN213" s="364">
        <v>-3.5303168184662663E-2</v>
      </c>
      <c r="AO213" s="363">
        <v>106</v>
      </c>
      <c r="AP213" s="368">
        <v>6217.7421260139035</v>
      </c>
      <c r="AQ213" s="364">
        <v>0.54018152530130881</v>
      </c>
      <c r="AR213" s="366">
        <v>192</v>
      </c>
      <c r="AS213" s="367">
        <v>0.44266359926477267</v>
      </c>
      <c r="AT213" s="364">
        <v>0.10773835812744328</v>
      </c>
      <c r="AU213" s="366">
        <v>152</v>
      </c>
      <c r="AV213" s="367">
        <v>1.5411073314259491</v>
      </c>
      <c r="AW213" s="364">
        <v>0.42780252497158583</v>
      </c>
      <c r="AX213" s="366">
        <v>147</v>
      </c>
      <c r="AY213" s="367">
        <v>0.71518822832570439</v>
      </c>
      <c r="AZ213" s="364">
        <v>0.35909086222820963</v>
      </c>
      <c r="BA213" s="366">
        <v>157</v>
      </c>
      <c r="BB213" s="365">
        <v>73.050861869544093</v>
      </c>
      <c r="BC213" s="364">
        <v>0.47111531234280724</v>
      </c>
      <c r="BD213" s="363">
        <v>154</v>
      </c>
      <c r="BE213" s="362" t="s">
        <v>91</v>
      </c>
    </row>
    <row r="214" spans="1:57" s="182" customFormat="1" ht="12.75" x14ac:dyDescent="0.2">
      <c r="A214" s="361"/>
      <c r="B214" s="375">
        <v>0</v>
      </c>
      <c r="C214" s="236">
        <v>8000</v>
      </c>
      <c r="D214" s="237" t="s">
        <v>401</v>
      </c>
      <c r="E214" s="235">
        <v>27628.794999999976</v>
      </c>
      <c r="F214" s="374">
        <v>-0.46520090055611363</v>
      </c>
      <c r="G214" s="361">
        <v>91</v>
      </c>
      <c r="H214" s="373">
        <v>4</v>
      </c>
      <c r="I214" s="238">
        <v>24</v>
      </c>
      <c r="J214" s="364">
        <v>-0.42938340691599941</v>
      </c>
      <c r="K214" s="182">
        <v>86.5</v>
      </c>
      <c r="L214" s="365">
        <v>102.37010411271633</v>
      </c>
      <c r="M214" s="364">
        <v>-0.4730575474981496</v>
      </c>
      <c r="N214" s="366">
        <v>60</v>
      </c>
      <c r="O214" s="365">
        <v>3.3746865484233006</v>
      </c>
      <c r="P214" s="364">
        <v>0.33488690026555584</v>
      </c>
      <c r="Q214" s="372">
        <v>151</v>
      </c>
      <c r="R214" s="371">
        <v>13.009681089671295</v>
      </c>
      <c r="S214" s="364">
        <v>-5.8627549997970443E-2</v>
      </c>
      <c r="T214" s="366">
        <v>103</v>
      </c>
      <c r="U214" s="365">
        <v>19.157521937986271</v>
      </c>
      <c r="V214" s="364">
        <v>-0.54635797890732818</v>
      </c>
      <c r="W214" s="369">
        <v>93</v>
      </c>
      <c r="X214" s="365">
        <v>13.488884009115214</v>
      </c>
      <c r="Y214" s="364">
        <v>-0.36795141783528063</v>
      </c>
      <c r="Z214" s="363">
        <v>111</v>
      </c>
      <c r="AA214" s="370">
        <v>55.532074206203582</v>
      </c>
      <c r="AB214" s="364">
        <v>-0.72820793689430174</v>
      </c>
      <c r="AC214" s="366">
        <v>68</v>
      </c>
      <c r="AD214" s="365">
        <v>37.471770816591615</v>
      </c>
      <c r="AE214" s="364">
        <v>-0.15283316953859827</v>
      </c>
      <c r="AF214" s="369">
        <v>85</v>
      </c>
      <c r="AG214" s="365">
        <v>6.8291626587129608</v>
      </c>
      <c r="AH214" s="364">
        <v>-0.59039429228539764</v>
      </c>
      <c r="AI214" s="366">
        <v>100</v>
      </c>
      <c r="AJ214" s="365">
        <v>53.594133316887685</v>
      </c>
      <c r="AK214" s="364">
        <v>-1.2772155685784905</v>
      </c>
      <c r="AL214" s="366">
        <v>26</v>
      </c>
      <c r="AM214" s="367">
        <v>7.1345999707913492</v>
      </c>
      <c r="AN214" s="364">
        <v>-1.0193176453140549</v>
      </c>
      <c r="AO214" s="363">
        <v>48</v>
      </c>
      <c r="AP214" s="368">
        <v>3436.9311014349155</v>
      </c>
      <c r="AQ214" s="364">
        <v>-0.53498498055894361</v>
      </c>
      <c r="AR214" s="366">
        <v>88</v>
      </c>
      <c r="AS214" s="367">
        <v>0.27600025202341377</v>
      </c>
      <c r="AT214" s="364">
        <v>-0.87426121953492153</v>
      </c>
      <c r="AU214" s="366">
        <v>48</v>
      </c>
      <c r="AV214" s="367">
        <v>1.5515157440113085</v>
      </c>
      <c r="AW214" s="364">
        <v>0.46440642631273921</v>
      </c>
      <c r="AX214" s="366">
        <v>153</v>
      </c>
      <c r="AY214" s="367">
        <v>0.65081599778839305</v>
      </c>
      <c r="AZ214" s="364">
        <v>-1.1568432466488627E-2</v>
      </c>
      <c r="BA214" s="366">
        <v>125</v>
      </c>
      <c r="BB214" s="365">
        <v>48.636642901550815</v>
      </c>
      <c r="BC214" s="364">
        <v>-0.65644564273098682</v>
      </c>
      <c r="BD214" s="363">
        <v>69</v>
      </c>
      <c r="BE214" s="362" t="s">
        <v>399</v>
      </c>
    </row>
    <row r="215" spans="1:57" s="182" customFormat="1" ht="12.75" x14ac:dyDescent="0.2">
      <c r="A215" s="361"/>
      <c r="B215" s="375">
        <v>99</v>
      </c>
      <c r="C215" s="236">
        <v>3557</v>
      </c>
      <c r="D215" s="237" t="s">
        <v>446</v>
      </c>
      <c r="E215" s="235">
        <v>3524.2810000000004</v>
      </c>
      <c r="F215" s="374">
        <v>0.35307916529089073</v>
      </c>
      <c r="G215" s="361">
        <v>159</v>
      </c>
      <c r="H215" s="373">
        <v>5</v>
      </c>
      <c r="I215" s="238">
        <v>22</v>
      </c>
      <c r="J215" s="364">
        <v>-0.74951541443917047</v>
      </c>
      <c r="K215" s="182">
        <v>64.5</v>
      </c>
      <c r="L215" s="365">
        <v>95.837234669762154</v>
      </c>
      <c r="M215" s="364">
        <v>-0.23592719809830809</v>
      </c>
      <c r="N215" s="366">
        <v>77</v>
      </c>
      <c r="O215" s="365">
        <v>4.1380439555794561</v>
      </c>
      <c r="P215" s="364">
        <v>-0.75884669328191878</v>
      </c>
      <c r="Q215" s="372">
        <v>64</v>
      </c>
      <c r="R215" s="371">
        <v>14.765478015923378</v>
      </c>
      <c r="S215" s="364">
        <v>0.84993516472263508</v>
      </c>
      <c r="T215" s="366">
        <v>201</v>
      </c>
      <c r="U215" s="365">
        <v>41.13140831474287</v>
      </c>
      <c r="V215" s="364">
        <v>0.77507114933508103</v>
      </c>
      <c r="W215" s="369">
        <v>193</v>
      </c>
      <c r="X215" s="365">
        <v>32.402882418854595</v>
      </c>
      <c r="Y215" s="364">
        <v>1.3836531968671109</v>
      </c>
      <c r="Z215" s="363">
        <v>227</v>
      </c>
      <c r="AA215" s="370">
        <v>84.598968795424923</v>
      </c>
      <c r="AB215" s="364">
        <v>1.9207021424386319</v>
      </c>
      <c r="AC215" s="366">
        <v>252</v>
      </c>
      <c r="AD215" s="365">
        <v>6.195573375022378</v>
      </c>
      <c r="AE215" s="364">
        <v>0.96830202593092884</v>
      </c>
      <c r="AF215" s="369">
        <v>244</v>
      </c>
      <c r="AG215" s="365">
        <v>10.652350989524352</v>
      </c>
      <c r="AH215" s="364">
        <v>-0.18606381520730192</v>
      </c>
      <c r="AI215" s="366">
        <v>131</v>
      </c>
      <c r="AJ215" s="365">
        <v>44.657703758574804</v>
      </c>
      <c r="AK215" s="364">
        <v>-0.26844712223148992</v>
      </c>
      <c r="AL215" s="366">
        <v>104</v>
      </c>
      <c r="AM215" s="367">
        <v>1.092449779118067</v>
      </c>
      <c r="AN215" s="364">
        <v>0.81347289562244751</v>
      </c>
      <c r="AO215" s="363">
        <v>178</v>
      </c>
      <c r="AP215" s="368">
        <v>5067.7633243913242</v>
      </c>
      <c r="AQ215" s="364">
        <v>9.5556313798092221E-2</v>
      </c>
      <c r="AR215" s="366">
        <v>160</v>
      </c>
      <c r="AS215" s="367">
        <v>0.48941747937600821</v>
      </c>
      <c r="AT215" s="364">
        <v>0.38321758786366589</v>
      </c>
      <c r="AU215" s="366">
        <v>170</v>
      </c>
      <c r="AV215" s="367">
        <v>1.5305091066349414</v>
      </c>
      <c r="AW215" s="364">
        <v>0.39053109943383496</v>
      </c>
      <c r="AX215" s="366">
        <v>142</v>
      </c>
      <c r="AY215" s="367">
        <v>0.6372552236468233</v>
      </c>
      <c r="AZ215" s="364">
        <v>-8.9652210780103797E-2</v>
      </c>
      <c r="BA215" s="366">
        <v>120</v>
      </c>
      <c r="BB215" s="365">
        <v>80.711606968830949</v>
      </c>
      <c r="BC215" s="364">
        <v>0.82492376601699702</v>
      </c>
      <c r="BD215" s="363">
        <v>197</v>
      </c>
      <c r="BE215" s="362" t="s">
        <v>445</v>
      </c>
    </row>
    <row r="216" spans="1:57" s="182" customFormat="1" ht="12.75" x14ac:dyDescent="0.2">
      <c r="A216" s="361"/>
      <c r="B216" s="375">
        <v>99</v>
      </c>
      <c r="C216" s="236">
        <v>195</v>
      </c>
      <c r="D216" s="237" t="s">
        <v>186</v>
      </c>
      <c r="E216" s="235">
        <v>16471.542000000001</v>
      </c>
      <c r="F216" s="374">
        <v>0.97717912721584166</v>
      </c>
      <c r="G216" s="361">
        <v>207</v>
      </c>
      <c r="H216" s="373">
        <v>7</v>
      </c>
      <c r="I216" s="238">
        <v>27</v>
      </c>
      <c r="J216" s="364">
        <v>5.0814604368757128E-2</v>
      </c>
      <c r="K216" s="182">
        <v>119</v>
      </c>
      <c r="L216" s="365">
        <v>84.615617400169526</v>
      </c>
      <c r="M216" s="364">
        <v>0.17139550247084495</v>
      </c>
      <c r="N216" s="366">
        <v>113</v>
      </c>
      <c r="O216" s="365">
        <v>3.8201142772855778</v>
      </c>
      <c r="P216" s="364">
        <v>-0.30331909077760077</v>
      </c>
      <c r="Q216" s="372">
        <v>96</v>
      </c>
      <c r="R216" s="371">
        <v>14.946838595725987</v>
      </c>
      <c r="S216" s="364">
        <v>0.94378284053585959</v>
      </c>
      <c r="T216" s="366">
        <v>214</v>
      </c>
      <c r="U216" s="365">
        <v>48.703454211735128</v>
      </c>
      <c r="V216" s="364">
        <v>1.2304262848407415</v>
      </c>
      <c r="W216" s="369">
        <v>219</v>
      </c>
      <c r="X216" s="365">
        <v>26.709326837244063</v>
      </c>
      <c r="Y216" s="364">
        <v>0.85637926912488138</v>
      </c>
      <c r="Z216" s="363">
        <v>209</v>
      </c>
      <c r="AA216" s="370">
        <v>78.027570429669353</v>
      </c>
      <c r="AB216" s="364">
        <v>1.321840667473335</v>
      </c>
      <c r="AC216" s="366">
        <v>236</v>
      </c>
      <c r="AD216" s="365">
        <v>9.5289466728246168</v>
      </c>
      <c r="AE216" s="364">
        <v>0.84881300777946556</v>
      </c>
      <c r="AF216" s="369">
        <v>218</v>
      </c>
      <c r="AG216" s="365">
        <v>24.941269799080285</v>
      </c>
      <c r="AH216" s="364">
        <v>1.3250951597866878</v>
      </c>
      <c r="AI216" s="366">
        <v>223</v>
      </c>
      <c r="AJ216" s="365">
        <v>33.286001596125644</v>
      </c>
      <c r="AK216" s="364">
        <v>1.0152215116317607</v>
      </c>
      <c r="AL216" s="366">
        <v>210</v>
      </c>
      <c r="AM216" s="367">
        <v>1.2495308575238437</v>
      </c>
      <c r="AN216" s="364">
        <v>0.76582483896556985</v>
      </c>
      <c r="AO216" s="363">
        <v>173</v>
      </c>
      <c r="AP216" s="368">
        <v>7601.9724838031198</v>
      </c>
      <c r="AQ216" s="364">
        <v>1.0753772304158777</v>
      </c>
      <c r="AR216" s="366">
        <v>220</v>
      </c>
      <c r="AS216" s="367">
        <v>0.70451861905244517</v>
      </c>
      <c r="AT216" s="364">
        <v>1.6506182000153948</v>
      </c>
      <c r="AU216" s="366">
        <v>238</v>
      </c>
      <c r="AV216" s="367">
        <v>1.475954236954842</v>
      </c>
      <c r="AW216" s="364">
        <v>0.19867465148146082</v>
      </c>
      <c r="AX216" s="366">
        <v>121</v>
      </c>
      <c r="AY216" s="367">
        <v>0.73647332140127408</v>
      </c>
      <c r="AZ216" s="364">
        <v>0.48165174789347731</v>
      </c>
      <c r="BA216" s="366">
        <v>169</v>
      </c>
      <c r="BB216" s="365">
        <v>87.68885704856423</v>
      </c>
      <c r="BC216" s="364">
        <v>1.1471652751148984</v>
      </c>
      <c r="BD216" s="363">
        <v>229</v>
      </c>
      <c r="BE216" s="362" t="s">
        <v>185</v>
      </c>
    </row>
    <row r="217" spans="1:57" s="182" customFormat="1" ht="12.75" x14ac:dyDescent="0.2">
      <c r="A217" s="361"/>
      <c r="B217" s="375">
        <v>0</v>
      </c>
      <c r="C217" s="236">
        <v>638</v>
      </c>
      <c r="D217" s="237" t="s">
        <v>799</v>
      </c>
      <c r="E217" s="235">
        <v>18162.347999999994</v>
      </c>
      <c r="F217" s="374">
        <v>-1.3580368815502051</v>
      </c>
      <c r="G217" s="361">
        <v>18</v>
      </c>
      <c r="H217" s="373">
        <v>2</v>
      </c>
      <c r="I217" s="238">
        <v>19</v>
      </c>
      <c r="J217" s="364">
        <v>-1.2297134257239271</v>
      </c>
      <c r="K217" s="182">
        <v>28.5</v>
      </c>
      <c r="L217" s="365">
        <v>115.04062037355396</v>
      </c>
      <c r="M217" s="364">
        <v>-0.93297244006488811</v>
      </c>
      <c r="N217" s="366">
        <v>30</v>
      </c>
      <c r="O217" s="365">
        <v>4.4720627012445053</v>
      </c>
      <c r="P217" s="364">
        <v>-1.2374266082518424</v>
      </c>
      <c r="Q217" s="372">
        <v>29</v>
      </c>
      <c r="R217" s="371">
        <v>10.61981611223505</v>
      </c>
      <c r="S217" s="364">
        <v>-1.2952980209675897</v>
      </c>
      <c r="T217" s="366">
        <v>21</v>
      </c>
      <c r="U217" s="365">
        <v>5.878662272125764</v>
      </c>
      <c r="V217" s="364">
        <v>-1.3449000142785572</v>
      </c>
      <c r="W217" s="369">
        <v>10</v>
      </c>
      <c r="X217" s="365">
        <v>6.9798441843481784</v>
      </c>
      <c r="Y217" s="364">
        <v>-0.97074644548383615</v>
      </c>
      <c r="Z217" s="363">
        <v>29</v>
      </c>
      <c r="AA217" s="370">
        <v>52.136498532600278</v>
      </c>
      <c r="AB217" s="364">
        <v>-1.0376518852093344</v>
      </c>
      <c r="AC217" s="366">
        <v>47</v>
      </c>
      <c r="AD217" s="365">
        <v>80.79374550385225</v>
      </c>
      <c r="AE217" s="364">
        <v>-1.7057646168434322</v>
      </c>
      <c r="AF217" s="369">
        <v>25</v>
      </c>
      <c r="AG217" s="365">
        <v>3.3914368910618382</v>
      </c>
      <c r="AH217" s="364">
        <v>-0.95395924892017769</v>
      </c>
      <c r="AI217" s="366">
        <v>35</v>
      </c>
      <c r="AJ217" s="365">
        <v>45.332823789410831</v>
      </c>
      <c r="AK217" s="364">
        <v>-0.34465650542644594</v>
      </c>
      <c r="AL217" s="366">
        <v>94</v>
      </c>
      <c r="AM217" s="367">
        <v>5.4071753277715002</v>
      </c>
      <c r="AN217" s="364">
        <v>-0.49533074570495794</v>
      </c>
      <c r="AO217" s="363">
        <v>82</v>
      </c>
      <c r="AP217" s="368">
        <v>2702.6015157505849</v>
      </c>
      <c r="AQ217" s="364">
        <v>-0.81890451619497695</v>
      </c>
      <c r="AR217" s="366">
        <v>53</v>
      </c>
      <c r="AS217" s="367">
        <v>0.24814715320817934</v>
      </c>
      <c r="AT217" s="364">
        <v>-1.0383748757519542</v>
      </c>
      <c r="AU217" s="366">
        <v>24</v>
      </c>
      <c r="AV217" s="367">
        <v>0.93451680058702247</v>
      </c>
      <c r="AW217" s="364">
        <v>-1.7054315069438821</v>
      </c>
      <c r="AX217" s="366">
        <v>13</v>
      </c>
      <c r="AY217" s="367">
        <v>0.36025350941309942</v>
      </c>
      <c r="AZ217" s="364">
        <v>-1.6846452562297736</v>
      </c>
      <c r="BA217" s="366">
        <v>6</v>
      </c>
      <c r="BB217" s="365">
        <v>34.5937535625987</v>
      </c>
      <c r="BC217" s="364">
        <v>-1.3050108798898283</v>
      </c>
      <c r="BD217" s="363">
        <v>27</v>
      </c>
      <c r="BE217" s="362" t="s">
        <v>798</v>
      </c>
    </row>
    <row r="218" spans="1:57" s="182" customFormat="1" ht="12.75" x14ac:dyDescent="0.2">
      <c r="A218" s="361"/>
      <c r="B218" s="375">
        <v>99</v>
      </c>
      <c r="C218" s="236">
        <v>1247</v>
      </c>
      <c r="D218" s="237" t="s">
        <v>363</v>
      </c>
      <c r="E218" s="235">
        <v>3320.3909999999983</v>
      </c>
      <c r="F218" s="374">
        <v>0.85266520411090185</v>
      </c>
      <c r="G218" s="361">
        <v>198</v>
      </c>
      <c r="H218" s="373">
        <v>7</v>
      </c>
      <c r="I218" s="238">
        <v>27</v>
      </c>
      <c r="J218" s="364">
        <v>5.0814604368757128E-2</v>
      </c>
      <c r="K218" s="182">
        <v>119</v>
      </c>
      <c r="L218" s="365">
        <v>78.182845588401051</v>
      </c>
      <c r="M218" s="364">
        <v>0.40489250415657246</v>
      </c>
      <c r="N218" s="366">
        <v>140</v>
      </c>
      <c r="O218" s="365">
        <v>3.7355738887132541</v>
      </c>
      <c r="P218" s="364">
        <v>-0.18219016463332019</v>
      </c>
      <c r="Q218" s="372">
        <v>106</v>
      </c>
      <c r="R218" s="371">
        <v>14.786972099693402</v>
      </c>
      <c r="S218" s="364">
        <v>0.86105759170068619</v>
      </c>
      <c r="T218" s="366">
        <v>204</v>
      </c>
      <c r="U218" s="365">
        <v>41.445321413406027</v>
      </c>
      <c r="V218" s="364">
        <v>0.79394873453771986</v>
      </c>
      <c r="W218" s="369">
        <v>194</v>
      </c>
      <c r="X218" s="365">
        <v>23.959418225861754</v>
      </c>
      <c r="Y218" s="364">
        <v>0.60171325354423033</v>
      </c>
      <c r="Z218" s="363">
        <v>187</v>
      </c>
      <c r="AA218" s="370">
        <v>77.443677873188875</v>
      </c>
      <c r="AB218" s="364">
        <v>1.268629655427963</v>
      </c>
      <c r="AC218" s="366">
        <v>227</v>
      </c>
      <c r="AD218" s="365">
        <v>4.5040363632769305</v>
      </c>
      <c r="AE218" s="364">
        <v>1.0289373279637331</v>
      </c>
      <c r="AF218" s="369">
        <v>250</v>
      </c>
      <c r="AG218" s="365">
        <v>20.7105601842444</v>
      </c>
      <c r="AH218" s="364">
        <v>0.87766628918683443</v>
      </c>
      <c r="AI218" s="366">
        <v>200</v>
      </c>
      <c r="AJ218" s="365">
        <v>27.057152126404208</v>
      </c>
      <c r="AK218" s="364">
        <v>1.718350961833178</v>
      </c>
      <c r="AL218" s="366">
        <v>244</v>
      </c>
      <c r="AM218" s="367">
        <v>1.7224477478706586</v>
      </c>
      <c r="AN218" s="364">
        <v>0.6223729922254424</v>
      </c>
      <c r="AO218" s="363">
        <v>156</v>
      </c>
      <c r="AP218" s="368">
        <v>6712.0367324243271</v>
      </c>
      <c r="AQ218" s="364">
        <v>0.73129447765315891</v>
      </c>
      <c r="AR218" s="366">
        <v>205</v>
      </c>
      <c r="AS218" s="367">
        <v>0.64917388286304756</v>
      </c>
      <c r="AT218" s="364">
        <v>1.3245206598938892</v>
      </c>
      <c r="AU218" s="366">
        <v>220</v>
      </c>
      <c r="AV218" s="367">
        <v>1.4405804013576125</v>
      </c>
      <c r="AW218" s="364">
        <v>7.4273319612614783E-2</v>
      </c>
      <c r="AX218" s="366">
        <v>106</v>
      </c>
      <c r="AY218" s="367">
        <v>0.70367826320769256</v>
      </c>
      <c r="AZ218" s="364">
        <v>0.29281576942821669</v>
      </c>
      <c r="BA218" s="366">
        <v>147</v>
      </c>
      <c r="BB218" s="365">
        <v>94.816601545580454</v>
      </c>
      <c r="BC218" s="364">
        <v>1.4763573087865041</v>
      </c>
      <c r="BD218" s="363">
        <v>246</v>
      </c>
      <c r="BE218" s="362" t="s">
        <v>362</v>
      </c>
    </row>
    <row r="219" spans="1:57" s="182" customFormat="1" ht="12.75" x14ac:dyDescent="0.2">
      <c r="A219" s="361"/>
      <c r="B219" s="375">
        <v>99</v>
      </c>
      <c r="C219" s="236">
        <v>4100</v>
      </c>
      <c r="D219" s="237" t="s">
        <v>495</v>
      </c>
      <c r="E219" s="235">
        <v>6341.7480000000005</v>
      </c>
      <c r="F219" s="374">
        <v>0.24238554653973526</v>
      </c>
      <c r="G219" s="361">
        <v>148</v>
      </c>
      <c r="H219" s="373">
        <v>5</v>
      </c>
      <c r="I219" s="238">
        <v>34</v>
      </c>
      <c r="J219" s="364">
        <v>1.1712766306998557</v>
      </c>
      <c r="K219" s="182">
        <v>228</v>
      </c>
      <c r="L219" s="365">
        <v>75.377871090206767</v>
      </c>
      <c r="M219" s="364">
        <v>0.50670757770466346</v>
      </c>
      <c r="N219" s="366">
        <v>159</v>
      </c>
      <c r="O219" s="365">
        <v>3.0885743047874832</v>
      </c>
      <c r="P219" s="364">
        <v>0.7448266866043538</v>
      </c>
      <c r="Q219" s="372">
        <v>190</v>
      </c>
      <c r="R219" s="371">
        <v>13.500643419192871</v>
      </c>
      <c r="S219" s="364">
        <v>0.19542806444478567</v>
      </c>
      <c r="T219" s="366">
        <v>129</v>
      </c>
      <c r="U219" s="365">
        <v>25.781758376214427</v>
      </c>
      <c r="V219" s="364">
        <v>-0.14800063638922847</v>
      </c>
      <c r="W219" s="369">
        <v>129</v>
      </c>
      <c r="X219" s="365">
        <v>17.216281978083241</v>
      </c>
      <c r="Y219" s="364">
        <v>-2.2761186672166041E-2</v>
      </c>
      <c r="Z219" s="363">
        <v>152</v>
      </c>
      <c r="AA219" s="370">
        <v>71.79105514790551</v>
      </c>
      <c r="AB219" s="364">
        <v>0.75349759459811672</v>
      </c>
      <c r="AC219" s="366">
        <v>185</v>
      </c>
      <c r="AD219" s="365">
        <v>13.90651206332547</v>
      </c>
      <c r="AE219" s="364">
        <v>0.69189359201836698</v>
      </c>
      <c r="AF219" s="369">
        <v>154</v>
      </c>
      <c r="AG219" s="365">
        <v>7.6694414892217102</v>
      </c>
      <c r="AH219" s="364">
        <v>-0.50152858360969599</v>
      </c>
      <c r="AI219" s="366">
        <v>103</v>
      </c>
      <c r="AJ219" s="365">
        <v>45.842357404085554</v>
      </c>
      <c r="AK219" s="364">
        <v>-0.4021740441126716</v>
      </c>
      <c r="AL219" s="366">
        <v>87</v>
      </c>
      <c r="AM219" s="367">
        <v>7.8291348063656931</v>
      </c>
      <c r="AN219" s="364">
        <v>-1.2299937848687761</v>
      </c>
      <c r="AO219" s="363">
        <v>36</v>
      </c>
      <c r="AP219" s="368">
        <v>4336.8101289455417</v>
      </c>
      <c r="AQ219" s="364">
        <v>-0.18705778192738484</v>
      </c>
      <c r="AR219" s="366">
        <v>129</v>
      </c>
      <c r="AS219" s="367">
        <v>0.37777766413918223</v>
      </c>
      <c r="AT219" s="364">
        <v>-0.27457702161398356</v>
      </c>
      <c r="AU219" s="366">
        <v>126</v>
      </c>
      <c r="AV219" s="367">
        <v>1.6917338382860494</v>
      </c>
      <c r="AW219" s="364">
        <v>0.9575199772010502</v>
      </c>
      <c r="AX219" s="366">
        <v>221</v>
      </c>
      <c r="AY219" s="367">
        <v>0.77064547105088088</v>
      </c>
      <c r="AZ219" s="364">
        <v>0.67841710434610725</v>
      </c>
      <c r="BA219" s="366">
        <v>190</v>
      </c>
      <c r="BB219" s="365">
        <v>80.632525411619298</v>
      </c>
      <c r="BC219" s="364">
        <v>0.82127141587238695</v>
      </c>
      <c r="BD219" s="363">
        <v>194</v>
      </c>
      <c r="BE219" s="362" t="s">
        <v>494</v>
      </c>
    </row>
    <row r="220" spans="1:57" s="182" customFormat="1" ht="12.75" x14ac:dyDescent="0.2">
      <c r="A220" s="361"/>
      <c r="B220" s="375">
        <v>0</v>
      </c>
      <c r="C220" s="236">
        <v>2620</v>
      </c>
      <c r="D220" s="237" t="s">
        <v>56</v>
      </c>
      <c r="E220" s="235">
        <v>29702.725999999999</v>
      </c>
      <c r="F220" s="374">
        <v>1.2049971601874323</v>
      </c>
      <c r="G220" s="361">
        <v>219</v>
      </c>
      <c r="H220" s="373">
        <v>8</v>
      </c>
      <c r="I220" s="238">
        <v>34</v>
      </c>
      <c r="J220" s="364">
        <v>1.1712766306998557</v>
      </c>
      <c r="K220" s="182">
        <v>228</v>
      </c>
      <c r="L220" s="365">
        <v>68.46391907758759</v>
      </c>
      <c r="M220" s="364">
        <v>0.75767047705578427</v>
      </c>
      <c r="N220" s="366">
        <v>209</v>
      </c>
      <c r="O220" s="365">
        <v>2.7401170190115347</v>
      </c>
      <c r="P220" s="364">
        <v>1.244094049174878</v>
      </c>
      <c r="Q220" s="372">
        <v>228</v>
      </c>
      <c r="R220" s="371">
        <v>14.839352265734069</v>
      </c>
      <c r="S220" s="364">
        <v>0.88816247219333588</v>
      </c>
      <c r="T220" s="366">
        <v>211</v>
      </c>
      <c r="U220" s="365">
        <v>46.618346408678796</v>
      </c>
      <c r="V220" s="364">
        <v>1.1050355305953441</v>
      </c>
      <c r="W220" s="369">
        <v>209</v>
      </c>
      <c r="X220" s="365">
        <v>29.436251594417655</v>
      </c>
      <c r="Y220" s="364">
        <v>1.1089167752162377</v>
      </c>
      <c r="Z220" s="363">
        <v>219</v>
      </c>
      <c r="AA220" s="370">
        <v>72.656439149864298</v>
      </c>
      <c r="AB220" s="364">
        <v>0.83236134793942307</v>
      </c>
      <c r="AC220" s="366">
        <v>196</v>
      </c>
      <c r="AD220" s="365">
        <v>13.662447692228406</v>
      </c>
      <c r="AE220" s="364">
        <v>0.70064239074648138</v>
      </c>
      <c r="AF220" s="369">
        <v>158</v>
      </c>
      <c r="AG220" s="365">
        <v>22.926281243740068</v>
      </c>
      <c r="AH220" s="364">
        <v>1.1119951988661894</v>
      </c>
      <c r="AI220" s="366">
        <v>214</v>
      </c>
      <c r="AJ220" s="365">
        <v>32.01567511721565</v>
      </c>
      <c r="AK220" s="364">
        <v>1.1586194156964147</v>
      </c>
      <c r="AL220" s="366">
        <v>223</v>
      </c>
      <c r="AM220" s="367">
        <v>1.5714887583045405</v>
      </c>
      <c r="AN220" s="364">
        <v>0.66816401021890481</v>
      </c>
      <c r="AO220" s="363">
        <v>163</v>
      </c>
      <c r="AP220" s="368">
        <v>8087.3450287698652</v>
      </c>
      <c r="AQ220" s="364">
        <v>1.2630405770438287</v>
      </c>
      <c r="AR220" s="366">
        <v>230</v>
      </c>
      <c r="AS220" s="367">
        <v>0.58768340801388907</v>
      </c>
      <c r="AT220" s="364">
        <v>0.96221172195635096</v>
      </c>
      <c r="AU220" s="366">
        <v>199</v>
      </c>
      <c r="AV220" s="367">
        <v>1.7458598752591112</v>
      </c>
      <c r="AW220" s="364">
        <v>1.1478683229359599</v>
      </c>
      <c r="AX220" s="366">
        <v>235</v>
      </c>
      <c r="AY220" s="367">
        <v>0.7680619681236579</v>
      </c>
      <c r="AZ220" s="364">
        <v>0.66354113430664874</v>
      </c>
      <c r="BA220" s="366">
        <v>188</v>
      </c>
      <c r="BB220" s="365">
        <v>77.471949127431344</v>
      </c>
      <c r="BC220" s="364">
        <v>0.67530146212311593</v>
      </c>
      <c r="BD220" s="363">
        <v>177</v>
      </c>
      <c r="BE220" s="362" t="s">
        <v>54</v>
      </c>
    </row>
    <row r="221" spans="1:57" s="182" customFormat="1" ht="12.75" x14ac:dyDescent="0.2">
      <c r="A221" s="361"/>
      <c r="B221" s="375">
        <v>99</v>
      </c>
      <c r="C221" s="236">
        <v>3611</v>
      </c>
      <c r="D221" s="237" t="s">
        <v>592</v>
      </c>
      <c r="E221" s="235">
        <v>5790.6930000000029</v>
      </c>
      <c r="F221" s="374">
        <v>-0.27422352962022034</v>
      </c>
      <c r="G221" s="361">
        <v>105</v>
      </c>
      <c r="H221" s="373">
        <v>4</v>
      </c>
      <c r="I221" s="238">
        <v>24</v>
      </c>
      <c r="J221" s="364">
        <v>-0.42938340691599941</v>
      </c>
      <c r="K221" s="182">
        <v>86.5</v>
      </c>
      <c r="L221" s="365">
        <v>97.701508497074741</v>
      </c>
      <c r="M221" s="364">
        <v>-0.30359668206823504</v>
      </c>
      <c r="N221" s="366">
        <v>69</v>
      </c>
      <c r="O221" s="365">
        <v>3.6908831436697147</v>
      </c>
      <c r="P221" s="364">
        <v>-0.118157551971732</v>
      </c>
      <c r="Q221" s="372">
        <v>113</v>
      </c>
      <c r="R221" s="371">
        <v>13.99498100690144</v>
      </c>
      <c r="S221" s="364">
        <v>0.45123025543942352</v>
      </c>
      <c r="T221" s="366">
        <v>155</v>
      </c>
      <c r="U221" s="365">
        <v>33.749602418746839</v>
      </c>
      <c r="V221" s="364">
        <v>0.33115635143575262</v>
      </c>
      <c r="W221" s="369">
        <v>168</v>
      </c>
      <c r="X221" s="365">
        <v>15.624579771962152</v>
      </c>
      <c r="Y221" s="364">
        <v>-0.17016697941232176</v>
      </c>
      <c r="Z221" s="363">
        <v>138</v>
      </c>
      <c r="AA221" s="370">
        <v>73.518057074198339</v>
      </c>
      <c r="AB221" s="364">
        <v>0.91088189292907284</v>
      </c>
      <c r="AC221" s="366">
        <v>200</v>
      </c>
      <c r="AD221" s="365">
        <v>12.982254472304042</v>
      </c>
      <c r="AE221" s="364">
        <v>0.72502478441827056</v>
      </c>
      <c r="AF221" s="369">
        <v>169</v>
      </c>
      <c r="AG221" s="365">
        <v>5.0478429433167484</v>
      </c>
      <c r="AH221" s="364">
        <v>-0.77878204304051457</v>
      </c>
      <c r="AI221" s="366">
        <v>72</v>
      </c>
      <c r="AJ221" s="365">
        <v>50.105913255379548</v>
      </c>
      <c r="AK221" s="364">
        <v>-0.88345581150742125</v>
      </c>
      <c r="AL221" s="366">
        <v>52</v>
      </c>
      <c r="AM221" s="367">
        <v>5.7942633118350404</v>
      </c>
      <c r="AN221" s="364">
        <v>-0.61274775342507959</v>
      </c>
      <c r="AO221" s="363">
        <v>71</v>
      </c>
      <c r="AP221" s="368">
        <v>3901.1088381707254</v>
      </c>
      <c r="AQ221" s="364">
        <v>-0.35551634680670241</v>
      </c>
      <c r="AR221" s="366">
        <v>105</v>
      </c>
      <c r="AS221" s="367">
        <v>0.21311037288118301</v>
      </c>
      <c r="AT221" s="364">
        <v>-1.2448156082420629</v>
      </c>
      <c r="AU221" s="366">
        <v>18</v>
      </c>
      <c r="AV221" s="367">
        <v>1.4805153408019518</v>
      </c>
      <c r="AW221" s="364">
        <v>0.21471496443573432</v>
      </c>
      <c r="AX221" s="366">
        <v>123</v>
      </c>
      <c r="AY221" s="367">
        <v>0.62492077898918763</v>
      </c>
      <c r="AZ221" s="364">
        <v>-0.16067470788932051</v>
      </c>
      <c r="BA221" s="366">
        <v>115</v>
      </c>
      <c r="BB221" s="365">
        <v>60.230298842896808</v>
      </c>
      <c r="BC221" s="364">
        <v>-0.12099727212535728</v>
      </c>
      <c r="BD221" s="363">
        <v>106</v>
      </c>
      <c r="BE221" s="362" t="s">
        <v>591</v>
      </c>
    </row>
    <row r="222" spans="1:57" s="182" customFormat="1" ht="12.75" x14ac:dyDescent="0.2">
      <c r="A222" s="361"/>
      <c r="B222" s="375">
        <v>0</v>
      </c>
      <c r="C222" s="236">
        <v>6800</v>
      </c>
      <c r="D222" s="237" t="s">
        <v>323</v>
      </c>
      <c r="E222" s="235">
        <v>49271.72</v>
      </c>
      <c r="F222" s="374">
        <v>0.16134428670934284</v>
      </c>
      <c r="G222" s="361">
        <v>137</v>
      </c>
      <c r="H222" s="373">
        <v>5</v>
      </c>
      <c r="I222" s="238">
        <v>34</v>
      </c>
      <c r="J222" s="364">
        <v>1.1712766306998557</v>
      </c>
      <c r="K222" s="182">
        <v>228</v>
      </c>
      <c r="L222" s="365">
        <v>66.92597956839063</v>
      </c>
      <c r="M222" s="364">
        <v>0.81349466524081271</v>
      </c>
      <c r="N222" s="366">
        <v>219</v>
      </c>
      <c r="O222" s="365">
        <v>3.0737351915172106</v>
      </c>
      <c r="P222" s="364">
        <v>0.76608807285672187</v>
      </c>
      <c r="Q222" s="372">
        <v>192</v>
      </c>
      <c r="R222" s="371">
        <v>13.11110156292863</v>
      </c>
      <c r="S222" s="364">
        <v>-6.1460476481349693E-3</v>
      </c>
      <c r="T222" s="366">
        <v>111</v>
      </c>
      <c r="U222" s="365">
        <v>19.872433825040144</v>
      </c>
      <c r="V222" s="364">
        <v>-0.50336579375254287</v>
      </c>
      <c r="W222" s="369">
        <v>98</v>
      </c>
      <c r="X222" s="365">
        <v>11.331404323365669</v>
      </c>
      <c r="Y222" s="364">
        <v>-0.56775324142746308</v>
      </c>
      <c r="Z222" s="363">
        <v>91</v>
      </c>
      <c r="AA222" s="370">
        <v>63.800942191823147</v>
      </c>
      <c r="AB222" s="364">
        <v>2.5346512637550948E-2</v>
      </c>
      <c r="AC222" s="366">
        <v>121</v>
      </c>
      <c r="AD222" s="365">
        <v>19.186284291822691</v>
      </c>
      <c r="AE222" s="364">
        <v>0.50263342122908139</v>
      </c>
      <c r="AF222" s="369">
        <v>118</v>
      </c>
      <c r="AG222" s="365">
        <v>12.314170444483874</v>
      </c>
      <c r="AH222" s="364">
        <v>-1.0314101904833603E-2</v>
      </c>
      <c r="AI222" s="366">
        <v>151</v>
      </c>
      <c r="AJ222" s="365">
        <v>40.87441615060613</v>
      </c>
      <c r="AK222" s="364">
        <v>0.15862066110086523</v>
      </c>
      <c r="AL222" s="366">
        <v>141</v>
      </c>
      <c r="AM222" s="367">
        <v>5.5854514516643698</v>
      </c>
      <c r="AN222" s="364">
        <v>-0.54940798363856003</v>
      </c>
      <c r="AO222" s="363">
        <v>76</v>
      </c>
      <c r="AP222" s="368">
        <v>5030.5442835672375</v>
      </c>
      <c r="AQ222" s="364">
        <v>8.1166027755421671E-2</v>
      </c>
      <c r="AR222" s="366">
        <v>158</v>
      </c>
      <c r="AS222" s="367">
        <v>0.36843853173621122</v>
      </c>
      <c r="AT222" s="364">
        <v>-0.32960426201957277</v>
      </c>
      <c r="AU222" s="366">
        <v>120</v>
      </c>
      <c r="AV222" s="367">
        <v>1.6193040271621231</v>
      </c>
      <c r="AW222" s="364">
        <v>0.70280162905756838</v>
      </c>
      <c r="AX222" s="366">
        <v>187</v>
      </c>
      <c r="AY222" s="367">
        <v>0.70457494204554216</v>
      </c>
      <c r="AZ222" s="364">
        <v>0.29797890177318576</v>
      </c>
      <c r="BA222" s="366">
        <v>148</v>
      </c>
      <c r="BB222" s="365">
        <v>67.770949780962582</v>
      </c>
      <c r="BC222" s="364">
        <v>0.22726468066331346</v>
      </c>
      <c r="BD222" s="363">
        <v>130</v>
      </c>
      <c r="BE222" s="362" t="s">
        <v>322</v>
      </c>
    </row>
    <row r="223" spans="1:57" s="182" customFormat="1" ht="12.75" x14ac:dyDescent="0.2">
      <c r="A223" s="361"/>
      <c r="B223" s="375">
        <v>0</v>
      </c>
      <c r="C223" s="236">
        <v>9500</v>
      </c>
      <c r="D223" s="237" t="s">
        <v>169</v>
      </c>
      <c r="E223" s="235">
        <v>36674.161000000007</v>
      </c>
      <c r="F223" s="374">
        <v>0.5107169480173821</v>
      </c>
      <c r="G223" s="361">
        <v>166</v>
      </c>
      <c r="H223" s="373">
        <v>6</v>
      </c>
      <c r="I223" s="238">
        <v>37</v>
      </c>
      <c r="J223" s="364">
        <v>1.6514746419846122</v>
      </c>
      <c r="K223" s="182">
        <v>245</v>
      </c>
      <c r="L223" s="365">
        <v>62.167193138050514</v>
      </c>
      <c r="M223" s="364">
        <v>0.98622928037426416</v>
      </c>
      <c r="N223" s="366">
        <v>239</v>
      </c>
      <c r="O223" s="365">
        <v>2.6862727188426643</v>
      </c>
      <c r="P223" s="364">
        <v>1.321241816870149</v>
      </c>
      <c r="Q223" s="372">
        <v>232</v>
      </c>
      <c r="R223" s="371">
        <v>13.547431309734735</v>
      </c>
      <c r="S223" s="364">
        <v>0.21963914045885977</v>
      </c>
      <c r="T223" s="366">
        <v>134</v>
      </c>
      <c r="U223" s="365">
        <v>27.954407045337664</v>
      </c>
      <c r="V223" s="364">
        <v>-1.7345494754682663E-2</v>
      </c>
      <c r="W223" s="369">
        <v>139</v>
      </c>
      <c r="X223" s="365">
        <v>15.446011375810182</v>
      </c>
      <c r="Y223" s="364">
        <v>-0.1867040024131662</v>
      </c>
      <c r="Z223" s="363">
        <v>135</v>
      </c>
      <c r="AA223" s="370">
        <v>63.60188942719023</v>
      </c>
      <c r="AB223" s="364">
        <v>7.2065330488560991E-3</v>
      </c>
      <c r="AC223" s="366">
        <v>120</v>
      </c>
      <c r="AD223" s="365">
        <v>16.665862842229391</v>
      </c>
      <c r="AE223" s="364">
        <v>0.59298114332139962</v>
      </c>
      <c r="AF223" s="369">
        <v>135</v>
      </c>
      <c r="AG223" s="365">
        <v>14.612497753390219</v>
      </c>
      <c r="AH223" s="364">
        <v>0.23275103035730035</v>
      </c>
      <c r="AI223" s="366">
        <v>170</v>
      </c>
      <c r="AJ223" s="365">
        <v>37.883552229361932</v>
      </c>
      <c r="AK223" s="364">
        <v>0.49623750588002419</v>
      </c>
      <c r="AL223" s="366">
        <v>166</v>
      </c>
      <c r="AM223" s="367">
        <v>6.169310867125219</v>
      </c>
      <c r="AN223" s="364">
        <v>-0.72651248782120326</v>
      </c>
      <c r="AO223" s="363">
        <v>61</v>
      </c>
      <c r="AP223" s="368">
        <v>5506.0812063171843</v>
      </c>
      <c r="AQ223" s="364">
        <v>0.26502655158156141</v>
      </c>
      <c r="AR223" s="366">
        <v>173</v>
      </c>
      <c r="AS223" s="367">
        <v>0.4035613953003338</v>
      </c>
      <c r="AT223" s="364">
        <v>-0.12265631721253299</v>
      </c>
      <c r="AU223" s="366">
        <v>137</v>
      </c>
      <c r="AV223" s="367">
        <v>1.7553944689823131</v>
      </c>
      <c r="AW223" s="364">
        <v>1.1813992120230214</v>
      </c>
      <c r="AX223" s="366">
        <v>237</v>
      </c>
      <c r="AY223" s="367">
        <v>0.7349836395299133</v>
      </c>
      <c r="AZ223" s="364">
        <v>0.47307406731368101</v>
      </c>
      <c r="BA223" s="366">
        <v>167</v>
      </c>
      <c r="BB223" s="365">
        <v>71.929195922133772</v>
      </c>
      <c r="BC223" s="364">
        <v>0.41931161841371617</v>
      </c>
      <c r="BD223" s="363">
        <v>145</v>
      </c>
      <c r="BE223" s="362" t="s">
        <v>167</v>
      </c>
    </row>
    <row r="224" spans="1:57" s="182" customFormat="1" ht="12.75" x14ac:dyDescent="0.2">
      <c r="A224" s="361"/>
      <c r="B224" s="375">
        <v>0</v>
      </c>
      <c r="C224" s="236">
        <v>2630</v>
      </c>
      <c r="D224" s="237" t="s">
        <v>503</v>
      </c>
      <c r="E224" s="235">
        <v>46541.235999999997</v>
      </c>
      <c r="F224" s="374">
        <v>-0.37484969984148181</v>
      </c>
      <c r="G224" s="361">
        <v>97</v>
      </c>
      <c r="H224" s="373">
        <v>4</v>
      </c>
      <c r="I224" s="238">
        <v>30</v>
      </c>
      <c r="J224" s="364">
        <v>0.53101261565351365</v>
      </c>
      <c r="K224" s="182">
        <v>165</v>
      </c>
      <c r="L224" s="365">
        <v>78.552583164104846</v>
      </c>
      <c r="M224" s="364">
        <v>0.39147175523781808</v>
      </c>
      <c r="N224" s="366">
        <v>138</v>
      </c>
      <c r="O224" s="365">
        <v>3.2773741142205659</v>
      </c>
      <c r="P224" s="364">
        <v>0.47431553141478722</v>
      </c>
      <c r="Q224" s="372">
        <v>168</v>
      </c>
      <c r="R224" s="371">
        <v>12.601539636795961</v>
      </c>
      <c r="S224" s="364">
        <v>-0.26982629449399886</v>
      </c>
      <c r="T224" s="366">
        <v>91</v>
      </c>
      <c r="U224" s="365">
        <v>16.711585398807205</v>
      </c>
      <c r="V224" s="364">
        <v>-0.69344765313639456</v>
      </c>
      <c r="W224" s="369">
        <v>79</v>
      </c>
      <c r="X224" s="365">
        <v>8.1468211135733366</v>
      </c>
      <c r="Y224" s="364">
        <v>-0.86267399405392298</v>
      </c>
      <c r="Z224" s="363">
        <v>49</v>
      </c>
      <c r="AA224" s="370">
        <v>65.566581595193227</v>
      </c>
      <c r="AB224" s="364">
        <v>0.18625190270934547</v>
      </c>
      <c r="AC224" s="366">
        <v>134</v>
      </c>
      <c r="AD224" s="365">
        <v>18.727085712697175</v>
      </c>
      <c r="AE224" s="364">
        <v>0.51909398008471008</v>
      </c>
      <c r="AF224" s="369">
        <v>125</v>
      </c>
      <c r="AG224" s="365">
        <v>5.5403295557332459</v>
      </c>
      <c r="AH224" s="364">
        <v>-0.72669793686448503</v>
      </c>
      <c r="AI224" s="366">
        <v>80</v>
      </c>
      <c r="AJ224" s="365">
        <v>47.36530115684026</v>
      </c>
      <c r="AK224" s="364">
        <v>-0.57408807234010106</v>
      </c>
      <c r="AL224" s="366">
        <v>69</v>
      </c>
      <c r="AM224" s="367">
        <v>9.4464079123296099</v>
      </c>
      <c r="AN224" s="364">
        <v>-1.7205679607319542</v>
      </c>
      <c r="AO224" s="363">
        <v>18</v>
      </c>
      <c r="AP224" s="368">
        <v>3888.9467387770032</v>
      </c>
      <c r="AQ224" s="364">
        <v>-0.36021867349970493</v>
      </c>
      <c r="AR224" s="366">
        <v>104</v>
      </c>
      <c r="AS224" s="367">
        <v>0.25112411007089208</v>
      </c>
      <c r="AT224" s="364">
        <v>-1.0208343041128318</v>
      </c>
      <c r="AU224" s="366">
        <v>26</v>
      </c>
      <c r="AV224" s="367">
        <v>1.4751475433987109</v>
      </c>
      <c r="AW224" s="364">
        <v>0.19583770289789873</v>
      </c>
      <c r="AX224" s="366">
        <v>120</v>
      </c>
      <c r="AY224" s="367">
        <v>0.63298463112980796</v>
      </c>
      <c r="AZ224" s="364">
        <v>-0.114242547281926</v>
      </c>
      <c r="BA224" s="366">
        <v>118</v>
      </c>
      <c r="BB224" s="365">
        <v>58.641791959168337</v>
      </c>
      <c r="BC224" s="364">
        <v>-0.19436182830085197</v>
      </c>
      <c r="BD224" s="363">
        <v>95</v>
      </c>
      <c r="BE224" s="362" t="s">
        <v>502</v>
      </c>
    </row>
    <row r="225" spans="1:57" s="182" customFormat="1" ht="12.75" x14ac:dyDescent="0.2">
      <c r="A225" s="361"/>
      <c r="B225" s="375">
        <v>99</v>
      </c>
      <c r="C225" s="236">
        <v>2300</v>
      </c>
      <c r="D225" s="237" t="s">
        <v>218</v>
      </c>
      <c r="E225" s="235">
        <v>15520.269</v>
      </c>
      <c r="F225" s="374">
        <v>1.3281090014712325</v>
      </c>
      <c r="G225" s="361">
        <v>230</v>
      </c>
      <c r="H225" s="373">
        <v>8</v>
      </c>
      <c r="I225" s="238">
        <v>34</v>
      </c>
      <c r="J225" s="364">
        <v>1.1712766306998557</v>
      </c>
      <c r="K225" s="182">
        <v>228</v>
      </c>
      <c r="L225" s="365">
        <v>69.438728655129609</v>
      </c>
      <c r="M225" s="364">
        <v>0.72228680105562204</v>
      </c>
      <c r="N225" s="366">
        <v>202</v>
      </c>
      <c r="O225" s="365">
        <v>2.8813395100359656</v>
      </c>
      <c r="P225" s="364">
        <v>1.041751370437656</v>
      </c>
      <c r="Q225" s="372">
        <v>217</v>
      </c>
      <c r="R225" s="371">
        <v>15.770848912681991</v>
      </c>
      <c r="S225" s="364">
        <v>1.3701789911029021</v>
      </c>
      <c r="T225" s="366">
        <v>241</v>
      </c>
      <c r="U225" s="365">
        <v>51.906347439572464</v>
      </c>
      <c r="V225" s="364">
        <v>1.4230365647587957</v>
      </c>
      <c r="W225" s="369">
        <v>230</v>
      </c>
      <c r="X225" s="365">
        <v>35.297260049993</v>
      </c>
      <c r="Y225" s="364">
        <v>1.6516983296605456</v>
      </c>
      <c r="Z225" s="363">
        <v>236</v>
      </c>
      <c r="AA225" s="370">
        <v>70.491275168680986</v>
      </c>
      <c r="AB225" s="364">
        <v>0.63504667864923037</v>
      </c>
      <c r="AC225" s="366">
        <v>167</v>
      </c>
      <c r="AD225" s="365">
        <v>15.982659006168078</v>
      </c>
      <c r="AE225" s="364">
        <v>0.61747145636917722</v>
      </c>
      <c r="AF225" s="369">
        <v>140</v>
      </c>
      <c r="AG225" s="365">
        <v>24.087810805098826</v>
      </c>
      <c r="AH225" s="364">
        <v>1.2348355512233087</v>
      </c>
      <c r="AI225" s="366">
        <v>221</v>
      </c>
      <c r="AJ225" s="365">
        <v>35.088384247768879</v>
      </c>
      <c r="AK225" s="364">
        <v>0.81176366133968136</v>
      </c>
      <c r="AL225" s="366">
        <v>195</v>
      </c>
      <c r="AM225" s="367">
        <v>1.7916957496033088</v>
      </c>
      <c r="AN225" s="364">
        <v>0.6013677079262767</v>
      </c>
      <c r="AO225" s="363">
        <v>153</v>
      </c>
      <c r="AP225" s="368">
        <v>7471.5632899762095</v>
      </c>
      <c r="AQ225" s="364">
        <v>1.0249561136914289</v>
      </c>
      <c r="AR225" s="366">
        <v>218</v>
      </c>
      <c r="AS225" s="367">
        <v>0.62492633249277219</v>
      </c>
      <c r="AT225" s="364">
        <v>1.1816513090913128</v>
      </c>
      <c r="AU225" s="366">
        <v>212</v>
      </c>
      <c r="AV225" s="367">
        <v>1.7296791653740802</v>
      </c>
      <c r="AW225" s="364">
        <v>1.0909646305232852</v>
      </c>
      <c r="AX225" s="366">
        <v>232</v>
      </c>
      <c r="AY225" s="367">
        <v>0.84292158244928361</v>
      </c>
      <c r="AZ225" s="364">
        <v>1.0945874351019993</v>
      </c>
      <c r="BA225" s="366">
        <v>218</v>
      </c>
      <c r="BB225" s="365">
        <v>84.487374586394722</v>
      </c>
      <c r="BC225" s="364">
        <v>0.99930608586832292</v>
      </c>
      <c r="BD225" s="363">
        <v>215</v>
      </c>
      <c r="BE225" s="362" t="s">
        <v>217</v>
      </c>
    </row>
    <row r="226" spans="1:57" s="182" customFormat="1" ht="12.75" x14ac:dyDescent="0.2">
      <c r="A226" s="361"/>
      <c r="B226" s="375">
        <v>0</v>
      </c>
      <c r="C226" s="236">
        <v>9600</v>
      </c>
      <c r="D226" s="237" t="s">
        <v>388</v>
      </c>
      <c r="E226" s="235">
        <v>36737.969000000005</v>
      </c>
      <c r="F226" s="374">
        <v>1.9157707387265119E-2</v>
      </c>
      <c r="G226" s="361">
        <v>122</v>
      </c>
      <c r="H226" s="373">
        <v>5</v>
      </c>
      <c r="I226" s="238">
        <v>39</v>
      </c>
      <c r="J226" s="364">
        <v>1.9716066495077833</v>
      </c>
      <c r="K226" s="182">
        <v>249.5</v>
      </c>
      <c r="L226" s="365">
        <v>64.888181545012273</v>
      </c>
      <c r="M226" s="364">
        <v>0.88746273723575853</v>
      </c>
      <c r="N226" s="366">
        <v>229</v>
      </c>
      <c r="O226" s="365">
        <v>2.7404565820245916</v>
      </c>
      <c r="P226" s="364">
        <v>1.2436075254691734</v>
      </c>
      <c r="Q226" s="372">
        <v>227</v>
      </c>
      <c r="R226" s="371">
        <v>12.747964281372823</v>
      </c>
      <c r="S226" s="364">
        <v>-0.19405672764395762</v>
      </c>
      <c r="T226" s="366">
        <v>95</v>
      </c>
      <c r="U226" s="365">
        <v>21.966152468527635</v>
      </c>
      <c r="V226" s="364">
        <v>-0.37745721506911523</v>
      </c>
      <c r="W226" s="369">
        <v>110</v>
      </c>
      <c r="X226" s="365">
        <v>9.4247402920283445</v>
      </c>
      <c r="Y226" s="364">
        <v>-0.74432730279873827</v>
      </c>
      <c r="Z226" s="363">
        <v>68</v>
      </c>
      <c r="AA226" s="370">
        <v>60.452430170021266</v>
      </c>
      <c r="AB226" s="364">
        <v>-0.27980845388603715</v>
      </c>
      <c r="AC226" s="366">
        <v>102</v>
      </c>
      <c r="AD226" s="365">
        <v>18.767917280395086</v>
      </c>
      <c r="AE226" s="364">
        <v>0.51763032045288149</v>
      </c>
      <c r="AF226" s="369">
        <v>124</v>
      </c>
      <c r="AG226" s="365">
        <v>8.4863564138349119</v>
      </c>
      <c r="AH226" s="364">
        <v>-0.41513378099452575</v>
      </c>
      <c r="AI226" s="366">
        <v>113</v>
      </c>
      <c r="AJ226" s="365">
        <v>41.510422180495063</v>
      </c>
      <c r="AK226" s="364">
        <v>8.6826572594727272E-2</v>
      </c>
      <c r="AL226" s="366">
        <v>133</v>
      </c>
      <c r="AM226" s="367">
        <v>10.371291891503304</v>
      </c>
      <c r="AN226" s="364">
        <v>-2.0011168638077685</v>
      </c>
      <c r="AO226" s="363">
        <v>13</v>
      </c>
      <c r="AP226" s="368">
        <v>4299.853548889485</v>
      </c>
      <c r="AQ226" s="364">
        <v>-0.20134659073036024</v>
      </c>
      <c r="AR226" s="366">
        <v>127</v>
      </c>
      <c r="AS226" s="367">
        <v>0.263490745948948</v>
      </c>
      <c r="AT226" s="364">
        <v>-0.94796866562443416</v>
      </c>
      <c r="AU226" s="366">
        <v>31</v>
      </c>
      <c r="AV226" s="367">
        <v>1.639028846127337</v>
      </c>
      <c r="AW226" s="364">
        <v>0.77216910670640637</v>
      </c>
      <c r="AX226" s="366">
        <v>197</v>
      </c>
      <c r="AY226" s="367">
        <v>0.66931003216507701</v>
      </c>
      <c r="AZ226" s="364">
        <v>9.4921364157039917E-2</v>
      </c>
      <c r="BA226" s="366">
        <v>130</v>
      </c>
      <c r="BB226" s="365">
        <v>60.154616842998557</v>
      </c>
      <c r="BC226" s="364">
        <v>-0.12449261507280282</v>
      </c>
      <c r="BD226" s="363">
        <v>105</v>
      </c>
      <c r="BE226" s="362" t="s">
        <v>387</v>
      </c>
    </row>
    <row r="227" spans="1:57" s="182" customFormat="1" ht="12.75" x14ac:dyDescent="0.2">
      <c r="A227" s="361"/>
      <c r="B227" s="375">
        <v>99</v>
      </c>
      <c r="C227" s="236">
        <v>1137</v>
      </c>
      <c r="D227" s="237" t="s">
        <v>667</v>
      </c>
      <c r="E227" s="235">
        <v>2241.1419999999994</v>
      </c>
      <c r="F227" s="374">
        <v>-0.67031484423321164</v>
      </c>
      <c r="G227" s="361">
        <v>83</v>
      </c>
      <c r="H227" s="373">
        <v>3</v>
      </c>
      <c r="I227" s="238">
        <v>14</v>
      </c>
      <c r="J227" s="364">
        <v>-2.0300434445318545</v>
      </c>
      <c r="K227" s="182">
        <v>10</v>
      </c>
      <c r="L227" s="365">
        <v>165.31370380981025</v>
      </c>
      <c r="M227" s="364">
        <v>-2.7577867800336979</v>
      </c>
      <c r="N227" s="366">
        <v>11</v>
      </c>
      <c r="O227" s="365">
        <v>5.4330978574441557</v>
      </c>
      <c r="P227" s="364">
        <v>-2.6143916118817625</v>
      </c>
      <c r="Q227" s="372">
        <v>2</v>
      </c>
      <c r="R227" s="371">
        <v>14.12968007304295</v>
      </c>
      <c r="S227" s="364">
        <v>0.52093225079779193</v>
      </c>
      <c r="T227" s="366">
        <v>165</v>
      </c>
      <c r="U227" s="365">
        <v>21.581495378698015</v>
      </c>
      <c r="V227" s="364">
        <v>-0.40058908506110175</v>
      </c>
      <c r="W227" s="369">
        <v>108</v>
      </c>
      <c r="X227" s="365">
        <v>24.983818996672831</v>
      </c>
      <c r="Y227" s="364">
        <v>0.69658188357083572</v>
      </c>
      <c r="Z227" s="363">
        <v>196</v>
      </c>
      <c r="AA227" s="370">
        <v>52.784704750629004</v>
      </c>
      <c r="AB227" s="364">
        <v>-0.97857987188668338</v>
      </c>
      <c r="AC227" s="366">
        <v>52</v>
      </c>
      <c r="AD227" s="365">
        <v>31.142301361663929</v>
      </c>
      <c r="AE227" s="364">
        <v>7.405473740168711E-2</v>
      </c>
      <c r="AF227" s="369">
        <v>92</v>
      </c>
      <c r="AG227" s="365">
        <v>9.0590643213368232</v>
      </c>
      <c r="AH227" s="364">
        <v>-0.35456567881644102</v>
      </c>
      <c r="AI227" s="366">
        <v>119</v>
      </c>
      <c r="AJ227" s="365">
        <v>46.504610402582259</v>
      </c>
      <c r="AK227" s="364">
        <v>-0.47693096174100091</v>
      </c>
      <c r="AL227" s="366">
        <v>75</v>
      </c>
      <c r="AM227" s="367">
        <v>1.150931087811482</v>
      </c>
      <c r="AN227" s="364">
        <v>0.79573351709084639</v>
      </c>
      <c r="AO227" s="363">
        <v>176</v>
      </c>
      <c r="AP227" s="368">
        <v>3575.2022031349452</v>
      </c>
      <c r="AQ227" s="364">
        <v>-0.48152415349724986</v>
      </c>
      <c r="AR227" s="366">
        <v>95</v>
      </c>
      <c r="AS227" s="367">
        <v>0.29588749521209795</v>
      </c>
      <c r="AT227" s="364">
        <v>-0.75708329928185791</v>
      </c>
      <c r="AU227" s="366">
        <v>60</v>
      </c>
      <c r="AV227" s="367">
        <v>1.1576384638135853</v>
      </c>
      <c r="AW227" s="364">
        <v>-0.9207659029585894</v>
      </c>
      <c r="AX227" s="366">
        <v>55</v>
      </c>
      <c r="AY227" s="367">
        <v>0.57140793719498351</v>
      </c>
      <c r="AZ227" s="364">
        <v>-0.46880496888830697</v>
      </c>
      <c r="BA227" s="366">
        <v>89</v>
      </c>
      <c r="BB227" s="365">
        <v>54.388384913381401</v>
      </c>
      <c r="BC227" s="364">
        <v>-0.39080373443565741</v>
      </c>
      <c r="BD227" s="363">
        <v>81</v>
      </c>
      <c r="BE227" s="362" t="s">
        <v>666</v>
      </c>
    </row>
    <row r="228" spans="1:57" s="182" customFormat="1" ht="12.75" x14ac:dyDescent="0.2">
      <c r="A228" s="361"/>
      <c r="B228" s="375">
        <v>0</v>
      </c>
      <c r="C228" s="236">
        <v>8200</v>
      </c>
      <c r="D228" s="237" t="s">
        <v>287</v>
      </c>
      <c r="E228" s="235">
        <v>37108.855999999985</v>
      </c>
      <c r="F228" s="374">
        <v>0.60665902220375045</v>
      </c>
      <c r="G228" s="361">
        <v>178</v>
      </c>
      <c r="H228" s="373">
        <v>6</v>
      </c>
      <c r="I228" s="238">
        <v>37</v>
      </c>
      <c r="J228" s="364">
        <v>1.6514746419846122</v>
      </c>
      <c r="K228" s="182">
        <v>245</v>
      </c>
      <c r="L228" s="365">
        <v>62.918515050517279</v>
      </c>
      <c r="M228" s="364">
        <v>0.95895776834257174</v>
      </c>
      <c r="N228" s="366">
        <v>236</v>
      </c>
      <c r="O228" s="365">
        <v>2.5963757367469422</v>
      </c>
      <c r="P228" s="364">
        <v>1.4500456358347478</v>
      </c>
      <c r="Q228" s="372">
        <v>236</v>
      </c>
      <c r="R228" s="371">
        <v>13.757242523104324</v>
      </c>
      <c r="S228" s="364">
        <v>0.32820901135207786</v>
      </c>
      <c r="T228" s="366">
        <v>146</v>
      </c>
      <c r="U228" s="365">
        <v>29.0132193940264</v>
      </c>
      <c r="V228" s="364">
        <v>4.6327605893550131E-2</v>
      </c>
      <c r="W228" s="369">
        <v>143</v>
      </c>
      <c r="X228" s="365">
        <v>17.349515776416759</v>
      </c>
      <c r="Y228" s="364">
        <v>-1.0422550972844743E-2</v>
      </c>
      <c r="Z228" s="363">
        <v>153</v>
      </c>
      <c r="AA228" s="370">
        <v>65.224142732715521</v>
      </c>
      <c r="AB228" s="364">
        <v>0.15504493109467321</v>
      </c>
      <c r="AC228" s="366">
        <v>132</v>
      </c>
      <c r="AD228" s="365">
        <v>12.516531537999128</v>
      </c>
      <c r="AE228" s="364">
        <v>0.74171921710824351</v>
      </c>
      <c r="AF228" s="369">
        <v>175</v>
      </c>
      <c r="AG228" s="365">
        <v>15.461027734453992</v>
      </c>
      <c r="AH228" s="364">
        <v>0.32248935930479694</v>
      </c>
      <c r="AI228" s="366">
        <v>174</v>
      </c>
      <c r="AJ228" s="365">
        <v>34.959406609098018</v>
      </c>
      <c r="AK228" s="364">
        <v>0.82632300758937893</v>
      </c>
      <c r="AL228" s="366">
        <v>198</v>
      </c>
      <c r="AM228" s="367">
        <v>5.770185963156619</v>
      </c>
      <c r="AN228" s="364">
        <v>-0.60544427113669574</v>
      </c>
      <c r="AO228" s="363">
        <v>72</v>
      </c>
      <c r="AP228" s="368">
        <v>5712.7196601455289</v>
      </c>
      <c r="AQ228" s="364">
        <v>0.34492077755206685</v>
      </c>
      <c r="AR228" s="366">
        <v>180</v>
      </c>
      <c r="AS228" s="367">
        <v>0.39956382201648905</v>
      </c>
      <c r="AT228" s="364">
        <v>-0.14621047798865672</v>
      </c>
      <c r="AU228" s="366">
        <v>134</v>
      </c>
      <c r="AV228" s="367">
        <v>1.7432849028745385</v>
      </c>
      <c r="AW228" s="364">
        <v>1.1388127600104785</v>
      </c>
      <c r="AX228" s="366">
        <v>234</v>
      </c>
      <c r="AY228" s="367">
        <v>0.73409780183335938</v>
      </c>
      <c r="AZ228" s="364">
        <v>0.46797335893247399</v>
      </c>
      <c r="BA228" s="366">
        <v>166</v>
      </c>
      <c r="BB228" s="365">
        <v>72.475063949355402</v>
      </c>
      <c r="BC228" s="364">
        <v>0.44452231530003394</v>
      </c>
      <c r="BD228" s="363">
        <v>151</v>
      </c>
      <c r="BE228" s="362" t="s">
        <v>286</v>
      </c>
    </row>
    <row r="229" spans="1:57" s="182" customFormat="1" ht="12.75" x14ac:dyDescent="0.2">
      <c r="A229" s="361"/>
      <c r="B229" s="375">
        <v>0</v>
      </c>
      <c r="C229" s="236">
        <v>1034</v>
      </c>
      <c r="D229" s="237" t="s">
        <v>595</v>
      </c>
      <c r="E229" s="235">
        <v>20145.279000000013</v>
      </c>
      <c r="F229" s="374">
        <v>-0.58702544710885429</v>
      </c>
      <c r="G229" s="361">
        <v>84</v>
      </c>
      <c r="H229" s="373">
        <v>4</v>
      </c>
      <c r="I229" s="238">
        <v>26</v>
      </c>
      <c r="J229" s="364">
        <v>-0.10925139939282839</v>
      </c>
      <c r="K229" s="182">
        <v>107.5</v>
      </c>
      <c r="L229" s="365">
        <v>80.765384765166203</v>
      </c>
      <c r="M229" s="364">
        <v>0.31115139656631097</v>
      </c>
      <c r="N229" s="366">
        <v>133</v>
      </c>
      <c r="O229" s="365">
        <v>3.5892908589537909</v>
      </c>
      <c r="P229" s="364">
        <v>2.740322152360589E-2</v>
      </c>
      <c r="Q229" s="372">
        <v>124</v>
      </c>
      <c r="R229" s="371">
        <v>11.393402440049476</v>
      </c>
      <c r="S229" s="364">
        <v>-0.89499449864048108</v>
      </c>
      <c r="T229" s="366">
        <v>49</v>
      </c>
      <c r="U229" s="365">
        <v>10.860182392388166</v>
      </c>
      <c r="V229" s="364">
        <v>-1.0453296207225315</v>
      </c>
      <c r="W229" s="369">
        <v>35</v>
      </c>
      <c r="X229" s="365">
        <v>5.9786861692779469</v>
      </c>
      <c r="Y229" s="364">
        <v>-1.0634625894346734</v>
      </c>
      <c r="Z229" s="363">
        <v>18</v>
      </c>
      <c r="AA229" s="370">
        <v>66.190410236294653</v>
      </c>
      <c r="AB229" s="364">
        <v>0.24310235056568116</v>
      </c>
      <c r="AC229" s="366">
        <v>138</v>
      </c>
      <c r="AD229" s="365">
        <v>24.040708200300926</v>
      </c>
      <c r="AE229" s="364">
        <v>0.32862040357591538</v>
      </c>
      <c r="AF229" s="369">
        <v>108</v>
      </c>
      <c r="AG229" s="365">
        <v>4.2176581927698251</v>
      </c>
      <c r="AH229" s="364">
        <v>-0.86658022801257384</v>
      </c>
      <c r="AI229" s="366">
        <v>55</v>
      </c>
      <c r="AJ229" s="365">
        <v>49.655442500548958</v>
      </c>
      <c r="AK229" s="364">
        <v>-0.83260544889783727</v>
      </c>
      <c r="AL229" s="366">
        <v>55</v>
      </c>
      <c r="AM229" s="367">
        <v>5.8102645289747503</v>
      </c>
      <c r="AN229" s="364">
        <v>-0.61760146915322334</v>
      </c>
      <c r="AO229" s="363">
        <v>70</v>
      </c>
      <c r="AP229" s="368">
        <v>3650.9126502368863</v>
      </c>
      <c r="AQ229" s="364">
        <v>-0.45225163690111203</v>
      </c>
      <c r="AR229" s="366">
        <v>98</v>
      </c>
      <c r="AS229" s="367">
        <v>0.26182547017218011</v>
      </c>
      <c r="AT229" s="364">
        <v>-0.95778066170242737</v>
      </c>
      <c r="AU229" s="366">
        <v>29</v>
      </c>
      <c r="AV229" s="367">
        <v>1.5039341382237938</v>
      </c>
      <c r="AW229" s="364">
        <v>0.29707328212611289</v>
      </c>
      <c r="AX229" s="366">
        <v>132</v>
      </c>
      <c r="AY229" s="367">
        <v>0.59464243255327909</v>
      </c>
      <c r="AZ229" s="364">
        <v>-0.3350193040106334</v>
      </c>
      <c r="BA229" s="366">
        <v>98</v>
      </c>
      <c r="BB229" s="365">
        <v>55.035903992565373</v>
      </c>
      <c r="BC229" s="364">
        <v>-0.36089832430108143</v>
      </c>
      <c r="BD229" s="363">
        <v>84</v>
      </c>
      <c r="BE229" s="362" t="s">
        <v>594</v>
      </c>
    </row>
    <row r="230" spans="1:57" s="182" customFormat="1" ht="12.75" x14ac:dyDescent="0.2">
      <c r="A230" s="361"/>
      <c r="B230" s="375">
        <v>99</v>
      </c>
      <c r="C230" s="236">
        <v>469</v>
      </c>
      <c r="D230" s="237" t="s">
        <v>560</v>
      </c>
      <c r="E230" s="235">
        <v>9842.5839999999989</v>
      </c>
      <c r="F230" s="374">
        <v>-0.10227603042809479</v>
      </c>
      <c r="G230" s="361">
        <v>113</v>
      </c>
      <c r="H230" s="373">
        <v>5</v>
      </c>
      <c r="I230" s="238">
        <v>30</v>
      </c>
      <c r="J230" s="364">
        <v>0.53101261565351365</v>
      </c>
      <c r="K230" s="182">
        <v>165</v>
      </c>
      <c r="L230" s="365">
        <v>71.895871722501568</v>
      </c>
      <c r="M230" s="364">
        <v>0.63309732632645477</v>
      </c>
      <c r="N230" s="366">
        <v>183</v>
      </c>
      <c r="O230" s="365">
        <v>3.3461992192891765</v>
      </c>
      <c r="P230" s="364">
        <v>0.37570336260986048</v>
      </c>
      <c r="Q230" s="372">
        <v>155</v>
      </c>
      <c r="R230" s="371">
        <v>12.701033335351509</v>
      </c>
      <c r="S230" s="364">
        <v>-0.21834182980127262</v>
      </c>
      <c r="T230" s="366">
        <v>94</v>
      </c>
      <c r="U230" s="365">
        <v>15.484708786748415</v>
      </c>
      <c r="V230" s="364">
        <v>-0.76722752366711422</v>
      </c>
      <c r="W230" s="369">
        <v>69</v>
      </c>
      <c r="X230" s="365">
        <v>8.0638258675576164</v>
      </c>
      <c r="Y230" s="364">
        <v>-0.87036009261278924</v>
      </c>
      <c r="Z230" s="363">
        <v>48</v>
      </c>
      <c r="AA230" s="370">
        <v>69.915017947082916</v>
      </c>
      <c r="AB230" s="364">
        <v>0.58253148622322004</v>
      </c>
      <c r="AC230" s="366">
        <v>156</v>
      </c>
      <c r="AD230" s="365">
        <v>13.381585232494135</v>
      </c>
      <c r="AE230" s="364">
        <v>0.71071026390409608</v>
      </c>
      <c r="AF230" s="369">
        <v>164</v>
      </c>
      <c r="AG230" s="365">
        <v>7.6783580263189952</v>
      </c>
      <c r="AH230" s="364">
        <v>-0.50058559378380252</v>
      </c>
      <c r="AI230" s="366">
        <v>105</v>
      </c>
      <c r="AJ230" s="365">
        <v>42.343737495152745</v>
      </c>
      <c r="AK230" s="364">
        <v>-7.2403240107995828E-3</v>
      </c>
      <c r="AL230" s="366">
        <v>123</v>
      </c>
      <c r="AM230" s="367">
        <v>5.5901885114721921</v>
      </c>
      <c r="AN230" s="364">
        <v>-0.5508448956867894</v>
      </c>
      <c r="AO230" s="363">
        <v>75</v>
      </c>
      <c r="AP230" s="368">
        <v>4528.5254678671527</v>
      </c>
      <c r="AQ230" s="364">
        <v>-0.11293339546377403</v>
      </c>
      <c r="AR230" s="366">
        <v>138</v>
      </c>
      <c r="AS230" s="367">
        <v>0.39322196316384878</v>
      </c>
      <c r="AT230" s="364">
        <v>-0.18357743849898553</v>
      </c>
      <c r="AU230" s="366">
        <v>132</v>
      </c>
      <c r="AV230" s="367">
        <v>1.4643746273870593</v>
      </c>
      <c r="AW230" s="364">
        <v>0.15795193005663963</v>
      </c>
      <c r="AX230" s="366">
        <v>115</v>
      </c>
      <c r="AY230" s="367">
        <v>0.6865578327394245</v>
      </c>
      <c r="AZ230" s="364">
        <v>0.19423526927668491</v>
      </c>
      <c r="BA230" s="366">
        <v>139</v>
      </c>
      <c r="BB230" s="365">
        <v>69.41040761917202</v>
      </c>
      <c r="BC230" s="364">
        <v>0.30298238632811997</v>
      </c>
      <c r="BD230" s="363">
        <v>135</v>
      </c>
      <c r="BE230" s="362" t="s">
        <v>559</v>
      </c>
    </row>
    <row r="231" spans="1:57" s="182" customFormat="1" ht="12.75" x14ac:dyDescent="0.2">
      <c r="A231" s="361"/>
      <c r="B231" s="375">
        <v>0</v>
      </c>
      <c r="C231" s="236">
        <v>2800</v>
      </c>
      <c r="D231" s="237" t="s">
        <v>472</v>
      </c>
      <c r="E231" s="235">
        <v>22672.163000000008</v>
      </c>
      <c r="F231" s="374">
        <v>-6.4816068035187515E-3</v>
      </c>
      <c r="G231" s="361">
        <v>120</v>
      </c>
      <c r="H231" s="373">
        <v>5</v>
      </c>
      <c r="I231" s="238">
        <v>30</v>
      </c>
      <c r="J231" s="364">
        <v>0.53101261565351365</v>
      </c>
      <c r="K231" s="182">
        <v>165</v>
      </c>
      <c r="L231" s="365">
        <v>68.43191033709985</v>
      </c>
      <c r="M231" s="364">
        <v>0.75883233156427943</v>
      </c>
      <c r="N231" s="366">
        <v>210</v>
      </c>
      <c r="O231" s="365">
        <v>3.0039600261016153</v>
      </c>
      <c r="P231" s="364">
        <v>0.86606148202907463</v>
      </c>
      <c r="Q231" s="372">
        <v>200</v>
      </c>
      <c r="R231" s="371">
        <v>12.88990552649611</v>
      </c>
      <c r="S231" s="364">
        <v>-0.12060716119818493</v>
      </c>
      <c r="T231" s="366">
        <v>99</v>
      </c>
      <c r="U231" s="365">
        <v>16.835793562363772</v>
      </c>
      <c r="V231" s="364">
        <v>-0.68597822863519387</v>
      </c>
      <c r="W231" s="369">
        <v>81</v>
      </c>
      <c r="X231" s="365">
        <v>8.282716763490372</v>
      </c>
      <c r="Y231" s="364">
        <v>-0.85008884720363631</v>
      </c>
      <c r="Z231" s="363">
        <v>52</v>
      </c>
      <c r="AA231" s="370">
        <v>69.242566625748225</v>
      </c>
      <c r="AB231" s="364">
        <v>0.52124997995578604</v>
      </c>
      <c r="AC231" s="366">
        <v>151</v>
      </c>
      <c r="AD231" s="365">
        <v>14.587420232942117</v>
      </c>
      <c r="AE231" s="364">
        <v>0.66748557006281639</v>
      </c>
      <c r="AF231" s="369">
        <v>149</v>
      </c>
      <c r="AG231" s="365">
        <v>8.91623027168216</v>
      </c>
      <c r="AH231" s="364">
        <v>-0.36967143726795043</v>
      </c>
      <c r="AI231" s="366">
        <v>117</v>
      </c>
      <c r="AJ231" s="365">
        <v>44.753973241972474</v>
      </c>
      <c r="AK231" s="364">
        <v>-0.2793142830549486</v>
      </c>
      <c r="AL231" s="366">
        <v>101</v>
      </c>
      <c r="AM231" s="367">
        <v>4.3677305954442867</v>
      </c>
      <c r="AN231" s="364">
        <v>-0.18003165303079732</v>
      </c>
      <c r="AO231" s="363">
        <v>95</v>
      </c>
      <c r="AP231" s="368">
        <v>4298.4291916005604</v>
      </c>
      <c r="AQ231" s="364">
        <v>-0.20189730102167225</v>
      </c>
      <c r="AR231" s="366">
        <v>126</v>
      </c>
      <c r="AS231" s="367">
        <v>0.36327537095985318</v>
      </c>
      <c r="AT231" s="364">
        <v>-0.36002619813035941</v>
      </c>
      <c r="AU231" s="366">
        <v>116</v>
      </c>
      <c r="AV231" s="367">
        <v>1.7071079188628986</v>
      </c>
      <c r="AW231" s="364">
        <v>1.0115869469748564</v>
      </c>
      <c r="AX231" s="366">
        <v>227</v>
      </c>
      <c r="AY231" s="367">
        <v>0.67929644721149718</v>
      </c>
      <c r="AZ231" s="364">
        <v>0.15242376118038264</v>
      </c>
      <c r="BA231" s="366">
        <v>135</v>
      </c>
      <c r="BB231" s="365">
        <v>64.700821803462745</v>
      </c>
      <c r="BC231" s="364">
        <v>8.5472045844775579E-2</v>
      </c>
      <c r="BD231" s="363">
        <v>120</v>
      </c>
      <c r="BE231" s="362" t="s">
        <v>470</v>
      </c>
    </row>
    <row r="232" spans="1:57" s="182" customFormat="1" ht="12.75" x14ac:dyDescent="0.2">
      <c r="A232" s="361"/>
      <c r="B232" s="375">
        <v>99</v>
      </c>
      <c r="C232" s="236">
        <v>3640</v>
      </c>
      <c r="D232" s="237" t="s">
        <v>428</v>
      </c>
      <c r="E232" s="235">
        <v>5703.1890000000003</v>
      </c>
      <c r="F232" s="374">
        <v>0.52226679972793366</v>
      </c>
      <c r="G232" s="361">
        <v>167</v>
      </c>
      <c r="H232" s="373">
        <v>6</v>
      </c>
      <c r="I232" s="238">
        <v>25</v>
      </c>
      <c r="J232" s="364">
        <v>-0.26931740315441394</v>
      </c>
      <c r="K232" s="182">
        <v>98</v>
      </c>
      <c r="L232" s="365">
        <v>81.817193540746203</v>
      </c>
      <c r="M232" s="364">
        <v>0.27297280067777624</v>
      </c>
      <c r="N232" s="366">
        <v>128</v>
      </c>
      <c r="O232" s="365">
        <v>3.8645880484307735</v>
      </c>
      <c r="P232" s="364">
        <v>-0.36704082463023679</v>
      </c>
      <c r="Q232" s="372">
        <v>90</v>
      </c>
      <c r="R232" s="371">
        <v>14.584704719265613</v>
      </c>
      <c r="S232" s="364">
        <v>0.75639138713386411</v>
      </c>
      <c r="T232" s="366">
        <v>189</v>
      </c>
      <c r="U232" s="365">
        <v>40.37836573247337</v>
      </c>
      <c r="V232" s="364">
        <v>0.72978592368330997</v>
      </c>
      <c r="W232" s="369">
        <v>190</v>
      </c>
      <c r="X232" s="365">
        <v>26.26540349406028</v>
      </c>
      <c r="Y232" s="364">
        <v>0.81526801598580789</v>
      </c>
      <c r="Z232" s="363">
        <v>205</v>
      </c>
      <c r="AA232" s="370">
        <v>72.147321018288821</v>
      </c>
      <c r="AB232" s="364">
        <v>0.78596464236216035</v>
      </c>
      <c r="AC232" s="366">
        <v>188</v>
      </c>
      <c r="AD232" s="365">
        <v>12.12910393184724</v>
      </c>
      <c r="AE232" s="364">
        <v>0.7556070538813956</v>
      </c>
      <c r="AF232" s="369">
        <v>183</v>
      </c>
      <c r="AG232" s="365">
        <v>14.093462216475826</v>
      </c>
      <c r="AH232" s="364">
        <v>0.1778591788181576</v>
      </c>
      <c r="AI232" s="366">
        <v>166</v>
      </c>
      <c r="AJ232" s="365">
        <v>33.747469150349261</v>
      </c>
      <c r="AK232" s="364">
        <v>0.9631298004314327</v>
      </c>
      <c r="AL232" s="366">
        <v>205</v>
      </c>
      <c r="AM232" s="367">
        <v>1.5260234230357785</v>
      </c>
      <c r="AN232" s="364">
        <v>0.68195519941111138</v>
      </c>
      <c r="AO232" s="363">
        <v>165</v>
      </c>
      <c r="AP232" s="368">
        <v>5486.7506305936085</v>
      </c>
      <c r="AQ232" s="364">
        <v>0.25755262136002449</v>
      </c>
      <c r="AR232" s="366">
        <v>172</v>
      </c>
      <c r="AS232" s="367">
        <v>0.4478293272510272</v>
      </c>
      <c r="AT232" s="364">
        <v>0.13817542053369841</v>
      </c>
      <c r="AU232" s="366">
        <v>155</v>
      </c>
      <c r="AV232" s="367">
        <v>1.4727914408313827</v>
      </c>
      <c r="AW232" s="364">
        <v>0.18755185284950326</v>
      </c>
      <c r="AX232" s="366">
        <v>118</v>
      </c>
      <c r="AY232" s="367">
        <v>0.74809078323568556</v>
      </c>
      <c r="AZ232" s="364">
        <v>0.54854581345160069</v>
      </c>
      <c r="BA232" s="366">
        <v>175</v>
      </c>
      <c r="BB232" s="365">
        <v>86.256671157020548</v>
      </c>
      <c r="BC232" s="364">
        <v>1.0810203415485498</v>
      </c>
      <c r="BD232" s="363">
        <v>226</v>
      </c>
      <c r="BE232" s="362" t="s">
        <v>427</v>
      </c>
    </row>
    <row r="233" spans="1:57" s="182" customFormat="1" ht="12.75" x14ac:dyDescent="0.2">
      <c r="A233" s="376"/>
      <c r="B233" s="375">
        <v>99</v>
      </c>
      <c r="C233" s="236">
        <v>543</v>
      </c>
      <c r="D233" s="239" t="s">
        <v>640</v>
      </c>
      <c r="E233" s="235">
        <v>7149.7959999999985</v>
      </c>
      <c r="F233" s="374">
        <v>-0.47826425088632385</v>
      </c>
      <c r="G233" s="361">
        <v>90</v>
      </c>
      <c r="H233" s="373">
        <v>4</v>
      </c>
      <c r="I233" s="238">
        <v>27</v>
      </c>
      <c r="J233" s="364">
        <v>5.0814604368757128E-2</v>
      </c>
      <c r="K233" s="182">
        <v>119</v>
      </c>
      <c r="L233" s="365">
        <v>84.319980366139546</v>
      </c>
      <c r="M233" s="364">
        <v>0.18212654704279352</v>
      </c>
      <c r="N233" s="366">
        <v>114</v>
      </c>
      <c r="O233" s="365">
        <v>3.8475798301419935</v>
      </c>
      <c r="P233" s="364">
        <v>-0.34267155862922982</v>
      </c>
      <c r="Q233" s="372">
        <v>92</v>
      </c>
      <c r="R233" s="371">
        <v>13.01377871467802</v>
      </c>
      <c r="S233" s="364">
        <v>-5.6507174204874396E-2</v>
      </c>
      <c r="T233" s="366">
        <v>104</v>
      </c>
      <c r="U233" s="365">
        <v>22.660610161146735</v>
      </c>
      <c r="V233" s="364">
        <v>-0.335695070329458</v>
      </c>
      <c r="W233" s="369">
        <v>114</v>
      </c>
      <c r="X233" s="365">
        <v>15.751205522897427</v>
      </c>
      <c r="Y233" s="364">
        <v>-0.15844030772326345</v>
      </c>
      <c r="Z233" s="363">
        <v>139</v>
      </c>
      <c r="AA233" s="370">
        <v>56.844933154602771</v>
      </c>
      <c r="AB233" s="364">
        <v>-0.60856511469730534</v>
      </c>
      <c r="AC233" s="366">
        <v>81</v>
      </c>
      <c r="AD233" s="365">
        <v>41.92242291022955</v>
      </c>
      <c r="AE233" s="364">
        <v>-0.31237247140832297</v>
      </c>
      <c r="AF233" s="369">
        <v>81</v>
      </c>
      <c r="AG233" s="365">
        <v>4.6713815892252235</v>
      </c>
      <c r="AH233" s="364">
        <v>-0.81859561896995037</v>
      </c>
      <c r="AI233" s="366">
        <v>67</v>
      </c>
      <c r="AJ233" s="365">
        <v>46.705215206952346</v>
      </c>
      <c r="AK233" s="364">
        <v>-0.49957577704600303</v>
      </c>
      <c r="AL233" s="366">
        <v>72</v>
      </c>
      <c r="AM233" s="367">
        <v>4.6930989359696413</v>
      </c>
      <c r="AN233" s="364">
        <v>-0.27872698464583812</v>
      </c>
      <c r="AO233" s="363">
        <v>90</v>
      </c>
      <c r="AP233" s="368">
        <v>3505.0620132200402</v>
      </c>
      <c r="AQ233" s="364">
        <v>-0.50864299841142391</v>
      </c>
      <c r="AR233" s="366">
        <v>93</v>
      </c>
      <c r="AS233" s="367">
        <v>0.34520918311153598</v>
      </c>
      <c r="AT233" s="364">
        <v>-0.46647425123062664</v>
      </c>
      <c r="AU233" s="366">
        <v>102</v>
      </c>
      <c r="AV233" s="367">
        <v>1.2247586058453419</v>
      </c>
      <c r="AW233" s="364">
        <v>-0.68472039296502218</v>
      </c>
      <c r="AX233" s="366">
        <v>72</v>
      </c>
      <c r="AY233" s="367">
        <v>0.57018773573345138</v>
      </c>
      <c r="AZ233" s="364">
        <v>-0.47583096455976021</v>
      </c>
      <c r="BA233" s="366">
        <v>87</v>
      </c>
      <c r="BB233" s="365">
        <v>57.962834009055811</v>
      </c>
      <c r="BC233" s="364">
        <v>-0.2257192301365393</v>
      </c>
      <c r="BD233" s="363">
        <v>92</v>
      </c>
      <c r="BE233" s="362" t="s">
        <v>639</v>
      </c>
    </row>
    <row r="234" spans="1:57" s="182" customFormat="1" ht="12.75" x14ac:dyDescent="0.2">
      <c r="A234" s="361"/>
      <c r="B234" s="375">
        <v>0</v>
      </c>
      <c r="C234" s="236">
        <v>2640</v>
      </c>
      <c r="D234" s="237" t="s">
        <v>149</v>
      </c>
      <c r="E234" s="235">
        <v>37670.129999999997</v>
      </c>
      <c r="F234" s="374">
        <v>0.48731921468077982</v>
      </c>
      <c r="G234" s="361">
        <v>165</v>
      </c>
      <c r="H234" s="373">
        <v>6</v>
      </c>
      <c r="I234" s="238">
        <v>29</v>
      </c>
      <c r="J234" s="364">
        <v>0.37094661189192818</v>
      </c>
      <c r="K234" s="182">
        <v>147.5</v>
      </c>
      <c r="L234" s="365">
        <v>78.312739395387027</v>
      </c>
      <c r="M234" s="364">
        <v>0.40017761369313604</v>
      </c>
      <c r="N234" s="366">
        <v>139</v>
      </c>
      <c r="O234" s="365">
        <v>3.6741614294360043</v>
      </c>
      <c r="P234" s="364">
        <v>-9.4198787141971579E-2</v>
      </c>
      <c r="Q234" s="372">
        <v>116</v>
      </c>
      <c r="R234" s="371">
        <v>14.078868001724915</v>
      </c>
      <c r="S234" s="364">
        <v>0.49463880377836</v>
      </c>
      <c r="T234" s="366">
        <v>162</v>
      </c>
      <c r="U234" s="365">
        <v>32.402800734663018</v>
      </c>
      <c r="V234" s="364">
        <v>0.25016462585748545</v>
      </c>
      <c r="W234" s="369">
        <v>162</v>
      </c>
      <c r="X234" s="365">
        <v>20.542886644366359</v>
      </c>
      <c r="Y234" s="364">
        <v>0.28531201702185433</v>
      </c>
      <c r="Z234" s="363">
        <v>173</v>
      </c>
      <c r="AA234" s="370">
        <v>72.3457187588496</v>
      </c>
      <c r="AB234" s="364">
        <v>0.80404492861617283</v>
      </c>
      <c r="AC234" s="366">
        <v>191</v>
      </c>
      <c r="AD234" s="365">
        <v>10.21515283089267</v>
      </c>
      <c r="AE234" s="364">
        <v>0.82421507266937755</v>
      </c>
      <c r="AF234" s="369">
        <v>214</v>
      </c>
      <c r="AG234" s="365">
        <v>17.393655967431613</v>
      </c>
      <c r="AH234" s="364">
        <v>0.52687910624896539</v>
      </c>
      <c r="AI234" s="366">
        <v>186</v>
      </c>
      <c r="AJ234" s="365">
        <v>36.111869531170839</v>
      </c>
      <c r="AK234" s="364">
        <v>0.69622986202315273</v>
      </c>
      <c r="AL234" s="366">
        <v>185</v>
      </c>
      <c r="AM234" s="367">
        <v>1.4468519221993665</v>
      </c>
      <c r="AN234" s="364">
        <v>0.70597061995538912</v>
      </c>
      <c r="AO234" s="363">
        <v>168</v>
      </c>
      <c r="AP234" s="368">
        <v>6165.713449658112</v>
      </c>
      <c r="AQ234" s="364">
        <v>0.52006527516149237</v>
      </c>
      <c r="AR234" s="366">
        <v>189</v>
      </c>
      <c r="AS234" s="367">
        <v>0.55024035979505781</v>
      </c>
      <c r="AT234" s="364">
        <v>0.74159298276809038</v>
      </c>
      <c r="AU234" s="366">
        <v>187</v>
      </c>
      <c r="AV234" s="367">
        <v>1.3892145107688825</v>
      </c>
      <c r="AW234" s="364">
        <v>-0.1063682504626388</v>
      </c>
      <c r="AX234" s="366">
        <v>95</v>
      </c>
      <c r="AY234" s="367">
        <v>0.71056569204986941</v>
      </c>
      <c r="AZ234" s="364">
        <v>0.33247401174159275</v>
      </c>
      <c r="BA234" s="366">
        <v>152</v>
      </c>
      <c r="BB234" s="365">
        <v>77.477107283290238</v>
      </c>
      <c r="BC234" s="364">
        <v>0.67553968949194143</v>
      </c>
      <c r="BD234" s="363">
        <v>178</v>
      </c>
      <c r="BE234" s="362" t="s">
        <v>148</v>
      </c>
    </row>
    <row r="235" spans="1:57" s="182" customFormat="1" ht="12.75" x14ac:dyDescent="0.2">
      <c r="A235" s="361"/>
      <c r="B235" s="375">
        <v>99</v>
      </c>
      <c r="C235" s="236">
        <v>26</v>
      </c>
      <c r="D235" s="237" t="s">
        <v>377</v>
      </c>
      <c r="E235" s="235">
        <v>2624.47</v>
      </c>
      <c r="F235" s="374">
        <v>0.78513550915625208</v>
      </c>
      <c r="G235" s="361">
        <v>193</v>
      </c>
      <c r="H235" s="373">
        <v>7</v>
      </c>
      <c r="I235" s="238">
        <v>33</v>
      </c>
      <c r="J235" s="364">
        <v>1.0112106269382704</v>
      </c>
      <c r="K235" s="182">
        <v>214.5</v>
      </c>
      <c r="L235" s="365">
        <v>70.721331075670477</v>
      </c>
      <c r="M235" s="364">
        <v>0.67573084845626874</v>
      </c>
      <c r="N235" s="366">
        <v>192</v>
      </c>
      <c r="O235" s="365">
        <v>2.8241182129460056</v>
      </c>
      <c r="P235" s="364">
        <v>1.1237376776470218</v>
      </c>
      <c r="Q235" s="372">
        <v>223</v>
      </c>
      <c r="R235" s="371">
        <v>14.362457365228346</v>
      </c>
      <c r="S235" s="364">
        <v>0.64138625396359472</v>
      </c>
      <c r="T235" s="366">
        <v>178</v>
      </c>
      <c r="U235" s="365">
        <v>32.434130708481177</v>
      </c>
      <c r="V235" s="364">
        <v>0.25204869585223072</v>
      </c>
      <c r="W235" s="369">
        <v>163</v>
      </c>
      <c r="X235" s="365">
        <v>24.662618589797322</v>
      </c>
      <c r="Y235" s="364">
        <v>0.66683586674566153</v>
      </c>
      <c r="Z235" s="363">
        <v>192</v>
      </c>
      <c r="AA235" s="370">
        <v>67.74279186030553</v>
      </c>
      <c r="AB235" s="364">
        <v>0.38457323656595266</v>
      </c>
      <c r="AC235" s="366">
        <v>144</v>
      </c>
      <c r="AD235" s="365">
        <v>25.095637044010914</v>
      </c>
      <c r="AE235" s="364">
        <v>0.29080513342970232</v>
      </c>
      <c r="AF235" s="369">
        <v>103</v>
      </c>
      <c r="AG235" s="365">
        <v>13.66893434020975</v>
      </c>
      <c r="AH235" s="364">
        <v>0.13296221223132343</v>
      </c>
      <c r="AI235" s="366">
        <v>163</v>
      </c>
      <c r="AJ235" s="365">
        <v>42.264811430835984</v>
      </c>
      <c r="AK235" s="364">
        <v>1.6690645495387696E-3</v>
      </c>
      <c r="AL235" s="366">
        <v>126</v>
      </c>
      <c r="AM235" s="367">
        <v>2.3461498893109844</v>
      </c>
      <c r="AN235" s="364">
        <v>0.43318282830515409</v>
      </c>
      <c r="AO235" s="363">
        <v>138</v>
      </c>
      <c r="AP235" s="368">
        <v>5757.5133458090904</v>
      </c>
      <c r="AQ235" s="364">
        <v>0.36223970720022058</v>
      </c>
      <c r="AR235" s="366">
        <v>181</v>
      </c>
      <c r="AS235" s="367">
        <v>0.53382567206065601</v>
      </c>
      <c r="AT235" s="364">
        <v>0.64487575795861496</v>
      </c>
      <c r="AU235" s="366">
        <v>181</v>
      </c>
      <c r="AV235" s="367">
        <v>1.882823544307975</v>
      </c>
      <c r="AW235" s="364">
        <v>1.6295368375218353</v>
      </c>
      <c r="AX235" s="366">
        <v>246</v>
      </c>
      <c r="AY235" s="367">
        <v>0.89174050312814102</v>
      </c>
      <c r="AZ235" s="364">
        <v>1.3756898072823978</v>
      </c>
      <c r="BA235" s="366">
        <v>235</v>
      </c>
      <c r="BB235" s="365">
        <v>73.907410476204845</v>
      </c>
      <c r="BC235" s="364">
        <v>0.51067466774384174</v>
      </c>
      <c r="BD235" s="363">
        <v>159</v>
      </c>
      <c r="BE235" s="362" t="s">
        <v>376</v>
      </c>
    </row>
    <row r="236" spans="1:57" s="182" customFormat="1" ht="12.75" x14ac:dyDescent="0.2">
      <c r="A236" s="361"/>
      <c r="B236" s="375">
        <v>0</v>
      </c>
      <c r="C236" s="236">
        <v>8300</v>
      </c>
      <c r="D236" s="237" t="s">
        <v>227</v>
      </c>
      <c r="E236" s="235">
        <v>224252.6</v>
      </c>
      <c r="F236" s="374">
        <v>0.61638361905397343</v>
      </c>
      <c r="G236" s="361">
        <v>180</v>
      </c>
      <c r="H236" s="373">
        <v>6</v>
      </c>
      <c r="I236" s="238">
        <v>33</v>
      </c>
      <c r="J236" s="364">
        <v>1.0112106269382704</v>
      </c>
      <c r="K236" s="182">
        <v>214.5</v>
      </c>
      <c r="L236" s="365">
        <v>61.241787666290229</v>
      </c>
      <c r="M236" s="364">
        <v>1.0198196842191953</v>
      </c>
      <c r="N236" s="366">
        <v>243</v>
      </c>
      <c r="O236" s="365">
        <v>3.092997331101814</v>
      </c>
      <c r="P236" s="364">
        <v>0.73848940288931098</v>
      </c>
      <c r="Q236" s="372">
        <v>189</v>
      </c>
      <c r="R236" s="371">
        <v>13.627505532781624</v>
      </c>
      <c r="S236" s="364">
        <v>0.26107471446110042</v>
      </c>
      <c r="T236" s="366">
        <v>137</v>
      </c>
      <c r="U236" s="365">
        <v>31.17696781011033</v>
      </c>
      <c r="V236" s="364">
        <v>0.17644751887471993</v>
      </c>
      <c r="W236" s="369">
        <v>158</v>
      </c>
      <c r="X236" s="365">
        <v>18.345546427849094</v>
      </c>
      <c r="Y236" s="364">
        <v>8.1818753464165991E-2</v>
      </c>
      <c r="Z236" s="363">
        <v>157</v>
      </c>
      <c r="AA236" s="370">
        <v>71.65605819926067</v>
      </c>
      <c r="AB236" s="364">
        <v>0.74119511843070696</v>
      </c>
      <c r="AC236" s="366">
        <v>181</v>
      </c>
      <c r="AD236" s="365">
        <v>11.922110426215587</v>
      </c>
      <c r="AE236" s="364">
        <v>0.76302700014662872</v>
      </c>
      <c r="AF236" s="369">
        <v>186</v>
      </c>
      <c r="AG236" s="365">
        <v>18.010700898812619</v>
      </c>
      <c r="AH236" s="364">
        <v>0.59213617702239341</v>
      </c>
      <c r="AI236" s="366">
        <v>189</v>
      </c>
      <c r="AJ236" s="365">
        <v>34.057064584568451</v>
      </c>
      <c r="AK236" s="364">
        <v>0.92818182673170169</v>
      </c>
      <c r="AL236" s="366">
        <v>203</v>
      </c>
      <c r="AM236" s="367">
        <v>3.9426517239933951</v>
      </c>
      <c r="AN236" s="364">
        <v>-5.1090711473135916E-2</v>
      </c>
      <c r="AO236" s="363">
        <v>105</v>
      </c>
      <c r="AP236" s="368">
        <v>6471.4729925084748</v>
      </c>
      <c r="AQ236" s="364">
        <v>0.63828345554634025</v>
      </c>
      <c r="AR236" s="366">
        <v>198</v>
      </c>
      <c r="AS236" s="367">
        <v>0.49100383528667096</v>
      </c>
      <c r="AT236" s="364">
        <v>0.39256457902925812</v>
      </c>
      <c r="AU236" s="366">
        <v>171</v>
      </c>
      <c r="AV236" s="367">
        <v>1.5416298696900088</v>
      </c>
      <c r="AW236" s="364">
        <v>0.42964016725447551</v>
      </c>
      <c r="AX236" s="366">
        <v>148</v>
      </c>
      <c r="AY236" s="367">
        <v>0.72774157312256349</v>
      </c>
      <c r="AZ236" s="364">
        <v>0.43137379991150426</v>
      </c>
      <c r="BA236" s="366">
        <v>163</v>
      </c>
      <c r="BB236" s="365">
        <v>78.193763740058841</v>
      </c>
      <c r="BC236" s="364">
        <v>0.70863818180550597</v>
      </c>
      <c r="BD236" s="363">
        <v>181</v>
      </c>
      <c r="BE236" s="362" t="s">
        <v>226</v>
      </c>
    </row>
    <row r="237" spans="1:57" s="182" customFormat="1" ht="12.75" x14ac:dyDescent="0.2">
      <c r="A237" s="361"/>
      <c r="B237" s="375">
        <v>0</v>
      </c>
      <c r="C237" s="236">
        <v>1161</v>
      </c>
      <c r="D237" s="237" t="s">
        <v>738</v>
      </c>
      <c r="E237" s="235">
        <v>49909.938000000038</v>
      </c>
      <c r="F237" s="374">
        <v>-1.3901220386181161</v>
      </c>
      <c r="G237" s="361">
        <v>16</v>
      </c>
      <c r="H237" s="373">
        <v>2</v>
      </c>
      <c r="I237" s="238">
        <v>15</v>
      </c>
      <c r="J237" s="364">
        <v>-1.8699774407702692</v>
      </c>
      <c r="K237" s="182">
        <v>12</v>
      </c>
      <c r="L237" s="365">
        <v>173.51788442558959</v>
      </c>
      <c r="M237" s="364">
        <v>-3.055582447457815</v>
      </c>
      <c r="N237" s="366">
        <v>8</v>
      </c>
      <c r="O237" s="365">
        <v>3.7927591570626067</v>
      </c>
      <c r="P237" s="364">
        <v>-0.26412485009438558</v>
      </c>
      <c r="Q237" s="372">
        <v>103</v>
      </c>
      <c r="R237" s="371">
        <v>9.0419683975996445</v>
      </c>
      <c r="S237" s="364">
        <v>-2.1117783220721984</v>
      </c>
      <c r="T237" s="366">
        <v>6</v>
      </c>
      <c r="U237" s="365">
        <v>4.0355900854272759</v>
      </c>
      <c r="V237" s="364">
        <v>-1.4557356321205157</v>
      </c>
      <c r="W237" s="369">
        <v>5</v>
      </c>
      <c r="X237" s="365">
        <v>5.982144344858864</v>
      </c>
      <c r="Y237" s="364">
        <v>-1.0631423315931128</v>
      </c>
      <c r="Z237" s="363">
        <v>19</v>
      </c>
      <c r="AA237" s="370">
        <v>46.298877855172549</v>
      </c>
      <c r="AB237" s="364">
        <v>-1.5696430893022135</v>
      </c>
      <c r="AC237" s="366">
        <v>13</v>
      </c>
      <c r="AD237" s="365">
        <v>84.870061605141402</v>
      </c>
      <c r="AE237" s="364">
        <v>-1.8518853675373854</v>
      </c>
      <c r="AF237" s="369">
        <v>15</v>
      </c>
      <c r="AG237" s="365">
        <v>2.9103004050260712</v>
      </c>
      <c r="AH237" s="364">
        <v>-1.0048429951826157</v>
      </c>
      <c r="AI237" s="366">
        <v>26</v>
      </c>
      <c r="AJ237" s="365">
        <v>52.660771292954188</v>
      </c>
      <c r="AK237" s="364">
        <v>-1.1718551276307032</v>
      </c>
      <c r="AL237" s="366">
        <v>32</v>
      </c>
      <c r="AM237" s="367">
        <v>8.3291307634964262</v>
      </c>
      <c r="AN237" s="364">
        <v>-1.3816596375313894</v>
      </c>
      <c r="AO237" s="363">
        <v>27</v>
      </c>
      <c r="AP237" s="368">
        <v>1884.1286257891736</v>
      </c>
      <c r="AQ237" s="364">
        <v>-1.1353570293154553</v>
      </c>
      <c r="AR237" s="366">
        <v>8</v>
      </c>
      <c r="AS237" s="367">
        <v>0.14146819502917196</v>
      </c>
      <c r="AT237" s="364">
        <v>-1.6669395458562735</v>
      </c>
      <c r="AU237" s="366">
        <v>7</v>
      </c>
      <c r="AV237" s="367">
        <v>1.4451090838274383</v>
      </c>
      <c r="AW237" s="364">
        <v>9.0199614325805422E-2</v>
      </c>
      <c r="AX237" s="366">
        <v>108</v>
      </c>
      <c r="AY237" s="367">
        <v>0.53204870492942502</v>
      </c>
      <c r="AZ237" s="364">
        <v>-0.69543786865742008</v>
      </c>
      <c r="BA237" s="366">
        <v>72</v>
      </c>
      <c r="BB237" s="365">
        <v>17.005762250167564</v>
      </c>
      <c r="BC237" s="364">
        <v>-2.1173052362267368</v>
      </c>
      <c r="BD237" s="363">
        <v>9</v>
      </c>
      <c r="BE237" s="362" t="s">
        <v>737</v>
      </c>
    </row>
    <row r="238" spans="1:57" s="182" customFormat="1" ht="12.75" x14ac:dyDescent="0.2">
      <c r="A238" s="361"/>
      <c r="B238" s="375">
        <v>0</v>
      </c>
      <c r="C238" s="236">
        <v>8400</v>
      </c>
      <c r="D238" s="237" t="s">
        <v>146</v>
      </c>
      <c r="E238" s="235">
        <v>108763.37400000001</v>
      </c>
      <c r="F238" s="374">
        <v>0.69439659684534172</v>
      </c>
      <c r="G238" s="361">
        <v>187</v>
      </c>
      <c r="H238" s="373">
        <v>6</v>
      </c>
      <c r="I238" s="238">
        <v>32</v>
      </c>
      <c r="J238" s="364">
        <v>0.85114462317668471</v>
      </c>
      <c r="K238" s="182">
        <v>199</v>
      </c>
      <c r="L238" s="365">
        <v>72.395879035739043</v>
      </c>
      <c r="M238" s="364">
        <v>0.61494804140260639</v>
      </c>
      <c r="N238" s="366">
        <v>179</v>
      </c>
      <c r="O238" s="365">
        <v>2.954584292210074</v>
      </c>
      <c r="P238" s="364">
        <v>0.93680671664260606</v>
      </c>
      <c r="Q238" s="372">
        <v>207</v>
      </c>
      <c r="R238" s="371">
        <v>14.214074382013512</v>
      </c>
      <c r="S238" s="364">
        <v>0.56460331623754034</v>
      </c>
      <c r="T238" s="366">
        <v>170</v>
      </c>
      <c r="U238" s="365">
        <v>40.041233928888012</v>
      </c>
      <c r="V238" s="364">
        <v>0.70951205051967048</v>
      </c>
      <c r="W238" s="369">
        <v>187</v>
      </c>
      <c r="X238" s="365">
        <v>24.263449523136259</v>
      </c>
      <c r="Y238" s="364">
        <v>0.62986925799042692</v>
      </c>
      <c r="Z238" s="363">
        <v>189</v>
      </c>
      <c r="AA238" s="370">
        <v>68.987907209372011</v>
      </c>
      <c r="AB238" s="364">
        <v>0.4980424820662061</v>
      </c>
      <c r="AC238" s="366">
        <v>148</v>
      </c>
      <c r="AD238" s="365">
        <v>12.385823294457307</v>
      </c>
      <c r="AE238" s="364">
        <v>0.74640462083887638</v>
      </c>
      <c r="AF238" s="369">
        <v>178</v>
      </c>
      <c r="AG238" s="365">
        <v>18.388557770414508</v>
      </c>
      <c r="AH238" s="364">
        <v>0.63209733926249789</v>
      </c>
      <c r="AI238" s="366">
        <v>191</v>
      </c>
      <c r="AJ238" s="365">
        <v>36.823222256248862</v>
      </c>
      <c r="AK238" s="364">
        <v>0.61593043386796276</v>
      </c>
      <c r="AL238" s="366">
        <v>176</v>
      </c>
      <c r="AM238" s="367">
        <v>4.4354122372114038</v>
      </c>
      <c r="AN238" s="364">
        <v>-0.20056180684868388</v>
      </c>
      <c r="AO238" s="363">
        <v>93</v>
      </c>
      <c r="AP238" s="368">
        <v>6229.341119926622</v>
      </c>
      <c r="AQ238" s="364">
        <v>0.54466613416052456</v>
      </c>
      <c r="AR238" s="366">
        <v>193</v>
      </c>
      <c r="AS238" s="367">
        <v>0.44739482833697175</v>
      </c>
      <c r="AT238" s="364">
        <v>0.13561530304440247</v>
      </c>
      <c r="AU238" s="366">
        <v>154</v>
      </c>
      <c r="AV238" s="367">
        <v>1.6153747260814462</v>
      </c>
      <c r="AW238" s="364">
        <v>0.68898321554664599</v>
      </c>
      <c r="AX238" s="366">
        <v>184</v>
      </c>
      <c r="AY238" s="367">
        <v>0.74091824069168555</v>
      </c>
      <c r="AZ238" s="364">
        <v>0.50724586876526878</v>
      </c>
      <c r="BA238" s="366">
        <v>172</v>
      </c>
      <c r="BB238" s="365">
        <v>73.298362600947698</v>
      </c>
      <c r="BC238" s="364">
        <v>0.48254603480207459</v>
      </c>
      <c r="BD238" s="363">
        <v>155</v>
      </c>
      <c r="BE238" s="362" t="s">
        <v>145</v>
      </c>
    </row>
    <row r="239" spans="1:57" s="182" customFormat="1" ht="12.75" x14ac:dyDescent="0.2">
      <c r="A239" s="376"/>
      <c r="B239" s="375">
        <v>99</v>
      </c>
      <c r="C239" s="236">
        <v>542</v>
      </c>
      <c r="D239" s="239" t="s">
        <v>673</v>
      </c>
      <c r="E239" s="235">
        <v>17066.602999999999</v>
      </c>
      <c r="F239" s="374">
        <v>-0.88119522657579652</v>
      </c>
      <c r="G239" s="361">
        <v>64</v>
      </c>
      <c r="H239" s="373">
        <v>3</v>
      </c>
      <c r="I239" s="238">
        <v>22</v>
      </c>
      <c r="J239" s="364">
        <v>-0.74951541443917047</v>
      </c>
      <c r="K239" s="182">
        <v>64.5</v>
      </c>
      <c r="L239" s="365">
        <v>97.33603453455153</v>
      </c>
      <c r="M239" s="364">
        <v>-0.29033069394671468</v>
      </c>
      <c r="N239" s="366">
        <v>72</v>
      </c>
      <c r="O239" s="365">
        <v>4.1838400047852904</v>
      </c>
      <c r="P239" s="364">
        <v>-0.82446297865311413</v>
      </c>
      <c r="Q239" s="372">
        <v>60</v>
      </c>
      <c r="R239" s="371">
        <v>11.561811602569341</v>
      </c>
      <c r="S239" s="364">
        <v>-0.80784872250024886</v>
      </c>
      <c r="T239" s="366">
        <v>53</v>
      </c>
      <c r="U239" s="365">
        <v>10.919091265732563</v>
      </c>
      <c r="V239" s="364">
        <v>-1.0417870566164582</v>
      </c>
      <c r="W239" s="369">
        <v>36</v>
      </c>
      <c r="X239" s="365">
        <v>9.5759938420607824</v>
      </c>
      <c r="Y239" s="364">
        <v>-0.73031987769022644</v>
      </c>
      <c r="Z239" s="363">
        <v>72</v>
      </c>
      <c r="AA239" s="370">
        <v>54.536625851976225</v>
      </c>
      <c r="AB239" s="364">
        <v>-0.8189246514327041</v>
      </c>
      <c r="AC239" s="366">
        <v>65</v>
      </c>
      <c r="AD239" s="365">
        <v>70.686490511837022</v>
      </c>
      <c r="AE239" s="364">
        <v>-1.3434571681101504</v>
      </c>
      <c r="AF239" s="369">
        <v>44</v>
      </c>
      <c r="AG239" s="365">
        <v>5.4502598268083791</v>
      </c>
      <c r="AH239" s="364">
        <v>-0.73622347767370722</v>
      </c>
      <c r="AI239" s="366">
        <v>79</v>
      </c>
      <c r="AJ239" s="365">
        <v>45.726204198900923</v>
      </c>
      <c r="AK239" s="364">
        <v>-0.38906235475533441</v>
      </c>
      <c r="AL239" s="366">
        <v>89</v>
      </c>
      <c r="AM239" s="367">
        <v>3.9641046317184512</v>
      </c>
      <c r="AN239" s="364">
        <v>-5.7598111174694412E-2</v>
      </c>
      <c r="AO239" s="363">
        <v>104</v>
      </c>
      <c r="AP239" s="368">
        <v>2814.8722854592465</v>
      </c>
      <c r="AQ239" s="364">
        <v>-0.77549639888280608</v>
      </c>
      <c r="AR239" s="366">
        <v>59</v>
      </c>
      <c r="AS239" s="367">
        <v>0.3493988876967703</v>
      </c>
      <c r="AT239" s="364">
        <v>-0.4417880307668558</v>
      </c>
      <c r="AU239" s="366">
        <v>106</v>
      </c>
      <c r="AV239" s="367">
        <v>1.1367920980562052</v>
      </c>
      <c r="AW239" s="364">
        <v>-0.99407759282934505</v>
      </c>
      <c r="AX239" s="366">
        <v>48</v>
      </c>
      <c r="AY239" s="367">
        <v>0.47976593110210342</v>
      </c>
      <c r="AZ239" s="364">
        <v>-0.99648532203539442</v>
      </c>
      <c r="BA239" s="366">
        <v>48</v>
      </c>
      <c r="BB239" s="365">
        <v>58.969173155728733</v>
      </c>
      <c r="BC239" s="364">
        <v>-0.17924185845251148</v>
      </c>
      <c r="BD239" s="363">
        <v>98</v>
      </c>
      <c r="BE239" s="362" t="s">
        <v>672</v>
      </c>
    </row>
    <row r="240" spans="1:57" s="182" customFormat="1" ht="12.75" x14ac:dyDescent="0.2">
      <c r="A240" s="361"/>
      <c r="B240" s="375">
        <v>99</v>
      </c>
      <c r="C240" s="236">
        <v>922</v>
      </c>
      <c r="D240" s="237" t="s">
        <v>744</v>
      </c>
      <c r="E240" s="235">
        <v>8150.1750000000002</v>
      </c>
      <c r="F240" s="374">
        <v>-1.1096773687097705</v>
      </c>
      <c r="G240" s="361">
        <v>42</v>
      </c>
      <c r="H240" s="373">
        <v>2</v>
      </c>
      <c r="I240" s="238">
        <v>17</v>
      </c>
      <c r="J240" s="364">
        <v>-1.5498454332470981</v>
      </c>
      <c r="K240" s="182">
        <v>15</v>
      </c>
      <c r="L240" s="365">
        <v>127.61458612318125</v>
      </c>
      <c r="M240" s="364">
        <v>-1.3893827384164867</v>
      </c>
      <c r="N240" s="366">
        <v>19</v>
      </c>
      <c r="O240" s="365">
        <v>5.1236663037219046</v>
      </c>
      <c r="P240" s="364">
        <v>-2.171040067720504</v>
      </c>
      <c r="Q240" s="372">
        <v>5</v>
      </c>
      <c r="R240" s="371">
        <v>13.329218341890378</v>
      </c>
      <c r="S240" s="364">
        <v>0.10672165923561006</v>
      </c>
      <c r="T240" s="366">
        <v>120</v>
      </c>
      <c r="U240" s="365">
        <v>5.7240183703883947</v>
      </c>
      <c r="V240" s="364">
        <v>-1.3541997327151181</v>
      </c>
      <c r="W240" s="369">
        <v>9</v>
      </c>
      <c r="X240" s="365">
        <v>16.633567849083978</v>
      </c>
      <c r="Y240" s="364">
        <v>-7.6725702016621933E-2</v>
      </c>
      <c r="Z240" s="363">
        <v>145</v>
      </c>
      <c r="AA240" s="370">
        <v>59.528697821509311</v>
      </c>
      <c r="AB240" s="364">
        <v>-0.36398958032417261</v>
      </c>
      <c r="AC240" s="366">
        <v>97</v>
      </c>
      <c r="AD240" s="365">
        <v>18.130007852143297</v>
      </c>
      <c r="AE240" s="364">
        <v>0.54049699767190851</v>
      </c>
      <c r="AF240" s="369">
        <v>127</v>
      </c>
      <c r="AG240" s="365">
        <v>5.3175373306213576</v>
      </c>
      <c r="AH240" s="364">
        <v>-0.75025986446894133</v>
      </c>
      <c r="AI240" s="366">
        <v>77</v>
      </c>
      <c r="AJ240" s="365">
        <v>56.542553968406807</v>
      </c>
      <c r="AK240" s="364">
        <v>-1.6100413017644715</v>
      </c>
      <c r="AL240" s="366">
        <v>13</v>
      </c>
      <c r="AM240" s="367">
        <v>4.1257519010328005</v>
      </c>
      <c r="AN240" s="364">
        <v>-0.1066312495061182</v>
      </c>
      <c r="AO240" s="363">
        <v>99</v>
      </c>
      <c r="AP240" s="368">
        <v>3058.6237124203794</v>
      </c>
      <c r="AQ240" s="364">
        <v>-0.68125289664268918</v>
      </c>
      <c r="AR240" s="366">
        <v>74</v>
      </c>
      <c r="AS240" s="367">
        <v>0.21029862055843199</v>
      </c>
      <c r="AT240" s="364">
        <v>-1.2613827757635099</v>
      </c>
      <c r="AU240" s="366">
        <v>15</v>
      </c>
      <c r="AV240" s="367">
        <v>1.1472935450281638</v>
      </c>
      <c r="AW240" s="364">
        <v>-0.95714651176885546</v>
      </c>
      <c r="AX240" s="366">
        <v>51</v>
      </c>
      <c r="AY240" s="367">
        <v>0.51644202800509342</v>
      </c>
      <c r="AZ240" s="364">
        <v>-0.78530208204595287</v>
      </c>
      <c r="BA240" s="366">
        <v>63</v>
      </c>
      <c r="BB240" s="365">
        <v>22.058890093116723</v>
      </c>
      <c r="BC240" s="364">
        <v>-1.8839285443827194</v>
      </c>
      <c r="BD240" s="363">
        <v>14</v>
      </c>
      <c r="BE240" s="362" t="s">
        <v>743</v>
      </c>
    </row>
    <row r="241" spans="1:57" s="182" customFormat="1" ht="12.75" x14ac:dyDescent="0.2">
      <c r="A241" s="361"/>
      <c r="B241" s="375">
        <v>0</v>
      </c>
      <c r="C241" s="236">
        <v>8500</v>
      </c>
      <c r="D241" s="237" t="s">
        <v>511</v>
      </c>
      <c r="E241" s="235">
        <v>61160.357999999971</v>
      </c>
      <c r="F241" s="374">
        <v>-0.51627510652961317</v>
      </c>
      <c r="G241" s="361">
        <v>85</v>
      </c>
      <c r="H241" s="373">
        <v>4</v>
      </c>
      <c r="I241" s="238">
        <v>29</v>
      </c>
      <c r="J241" s="364">
        <v>0.37094661189192818</v>
      </c>
      <c r="K241" s="182">
        <v>147.5</v>
      </c>
      <c r="L241" s="365">
        <v>77.339779695178024</v>
      </c>
      <c r="M241" s="364">
        <v>0.43549414277383885</v>
      </c>
      <c r="N241" s="366">
        <v>144</v>
      </c>
      <c r="O241" s="365">
        <v>3.5711612780945585</v>
      </c>
      <c r="P241" s="364">
        <v>5.3379168618360943E-2</v>
      </c>
      <c r="Q241" s="372">
        <v>126</v>
      </c>
      <c r="R241" s="371">
        <v>11.698611669588583</v>
      </c>
      <c r="S241" s="364">
        <v>-0.73705953361023535</v>
      </c>
      <c r="T241" s="366">
        <v>62</v>
      </c>
      <c r="U241" s="365">
        <v>10.390727130810088</v>
      </c>
      <c r="V241" s="364">
        <v>-1.0735609425023749</v>
      </c>
      <c r="W241" s="369">
        <v>31</v>
      </c>
      <c r="X241" s="365">
        <v>5.6787253783277434</v>
      </c>
      <c r="Y241" s="364">
        <v>-1.0912416287618421</v>
      </c>
      <c r="Z241" s="363">
        <v>15</v>
      </c>
      <c r="AA241" s="370">
        <v>64.876237003445254</v>
      </c>
      <c r="AB241" s="364">
        <v>0.12333975563835108</v>
      </c>
      <c r="AC241" s="366">
        <v>129</v>
      </c>
      <c r="AD241" s="365">
        <v>24.463215995591479</v>
      </c>
      <c r="AE241" s="364">
        <v>0.31347507267226488</v>
      </c>
      <c r="AF241" s="369">
        <v>107</v>
      </c>
      <c r="AG241" s="365">
        <v>5.7884782332348497</v>
      </c>
      <c r="AH241" s="364">
        <v>-0.70045437665273158</v>
      </c>
      <c r="AI241" s="366">
        <v>83</v>
      </c>
      <c r="AJ241" s="365">
        <v>44.423057592844522</v>
      </c>
      <c r="AK241" s="364">
        <v>-0.2419596255751961</v>
      </c>
      <c r="AL241" s="366">
        <v>106</v>
      </c>
      <c r="AM241" s="367">
        <v>5.4791863710150288</v>
      </c>
      <c r="AN241" s="364">
        <v>-0.51717415487436136</v>
      </c>
      <c r="AO241" s="363">
        <v>80</v>
      </c>
      <c r="AP241" s="368">
        <v>3974.6939805644784</v>
      </c>
      <c r="AQ241" s="364">
        <v>-0.32706555323193998</v>
      </c>
      <c r="AR241" s="366">
        <v>113</v>
      </c>
      <c r="AS241" s="367">
        <v>0.30578585035418188</v>
      </c>
      <c r="AT241" s="364">
        <v>-0.69876105428937063</v>
      </c>
      <c r="AU241" s="366">
        <v>70</v>
      </c>
      <c r="AV241" s="367">
        <v>1.3202074247720581</v>
      </c>
      <c r="AW241" s="364">
        <v>-0.34904969174420836</v>
      </c>
      <c r="AX241" s="366">
        <v>85</v>
      </c>
      <c r="AY241" s="367">
        <v>0.57348973540173576</v>
      </c>
      <c r="AZ241" s="364">
        <v>-0.45681784573643452</v>
      </c>
      <c r="BA241" s="366">
        <v>91</v>
      </c>
      <c r="BB241" s="365">
        <v>57.835459181736987</v>
      </c>
      <c r="BC241" s="364">
        <v>-0.23160198567880183</v>
      </c>
      <c r="BD241" s="363">
        <v>91</v>
      </c>
      <c r="BE241" s="362" t="s">
        <v>510</v>
      </c>
    </row>
    <row r="242" spans="1:57" s="182" customFormat="1" ht="12.75" x14ac:dyDescent="0.2">
      <c r="A242" s="361"/>
      <c r="B242" s="375">
        <v>0</v>
      </c>
      <c r="C242" s="236">
        <v>8600</v>
      </c>
      <c r="D242" s="237" t="s">
        <v>43</v>
      </c>
      <c r="E242" s="235">
        <v>140200.35599999997</v>
      </c>
      <c r="F242" s="374">
        <v>0.98622914745621637</v>
      </c>
      <c r="G242" s="361">
        <v>210</v>
      </c>
      <c r="H242" s="373">
        <v>7</v>
      </c>
      <c r="I242" s="238">
        <v>35</v>
      </c>
      <c r="J242" s="364">
        <v>1.3313426344614412</v>
      </c>
      <c r="K242" s="182">
        <v>238</v>
      </c>
      <c r="L242" s="365">
        <v>63.291842441289305</v>
      </c>
      <c r="M242" s="364">
        <v>0.94540671617670002</v>
      </c>
      <c r="N242" s="366">
        <v>232</v>
      </c>
      <c r="O242" s="365">
        <v>2.3581483751599994</v>
      </c>
      <c r="P242" s="364">
        <v>1.7913762705115133</v>
      </c>
      <c r="Q242" s="372">
        <v>246</v>
      </c>
      <c r="R242" s="371">
        <v>14.78642553189464</v>
      </c>
      <c r="S242" s="364">
        <v>0.86077476222559268</v>
      </c>
      <c r="T242" s="366">
        <v>203</v>
      </c>
      <c r="U242" s="365">
        <v>44.995837897565323</v>
      </c>
      <c r="V242" s="364">
        <v>1.0074638052006746</v>
      </c>
      <c r="W242" s="369">
        <v>204</v>
      </c>
      <c r="X242" s="365">
        <v>23.922967897196582</v>
      </c>
      <c r="Y242" s="364">
        <v>0.59833762864915485</v>
      </c>
      <c r="Z242" s="363">
        <v>186</v>
      </c>
      <c r="AA242" s="370">
        <v>69.812579990172168</v>
      </c>
      <c r="AB242" s="364">
        <v>0.57319616023116249</v>
      </c>
      <c r="AC242" s="366">
        <v>155</v>
      </c>
      <c r="AD242" s="365">
        <v>9.4780178262899835</v>
      </c>
      <c r="AE242" s="364">
        <v>0.85063861725201462</v>
      </c>
      <c r="AF242" s="369">
        <v>219</v>
      </c>
      <c r="AG242" s="365">
        <v>18.922174489868574</v>
      </c>
      <c r="AH242" s="364">
        <v>0.68853125883033706</v>
      </c>
      <c r="AI242" s="366">
        <v>193</v>
      </c>
      <c r="AJ242" s="365">
        <v>32.472838165310222</v>
      </c>
      <c r="AK242" s="364">
        <v>1.1070136088420848</v>
      </c>
      <c r="AL242" s="366">
        <v>218</v>
      </c>
      <c r="AM242" s="367">
        <v>2.1975065455611262</v>
      </c>
      <c r="AN242" s="364">
        <v>0.47827143182470133</v>
      </c>
      <c r="AO242" s="363">
        <v>145</v>
      </c>
      <c r="AP242" s="368">
        <v>6537.6048672008483</v>
      </c>
      <c r="AQ242" s="364">
        <v>0.66385253449867654</v>
      </c>
      <c r="AR242" s="366">
        <v>200</v>
      </c>
      <c r="AS242" s="367">
        <v>0.49331534012703315</v>
      </c>
      <c r="AT242" s="364">
        <v>0.40618423094776279</v>
      </c>
      <c r="AU242" s="366">
        <v>173</v>
      </c>
      <c r="AV242" s="367">
        <v>1.660542181844495</v>
      </c>
      <c r="AW242" s="364">
        <v>0.8478263706409308</v>
      </c>
      <c r="AX242" s="366">
        <v>207</v>
      </c>
      <c r="AY242" s="367">
        <v>0.77986508957699363</v>
      </c>
      <c r="AZ242" s="364">
        <v>0.73150423946196086</v>
      </c>
      <c r="BA242" s="366">
        <v>193</v>
      </c>
      <c r="BB242" s="365">
        <v>74.370901182278942</v>
      </c>
      <c r="BC242" s="364">
        <v>0.53208080094408372</v>
      </c>
      <c r="BD242" s="363">
        <v>160</v>
      </c>
      <c r="BE242" s="362" t="s">
        <v>41</v>
      </c>
    </row>
    <row r="243" spans="1:57" s="182" customFormat="1" ht="12.75" x14ac:dyDescent="0.2">
      <c r="A243" s="361"/>
      <c r="B243" s="375">
        <v>0</v>
      </c>
      <c r="C243" s="236">
        <v>2650</v>
      </c>
      <c r="D243" s="237" t="s">
        <v>28</v>
      </c>
      <c r="E243" s="235">
        <v>38062.035000000003</v>
      </c>
      <c r="F243" s="374">
        <v>1.8242165581422647</v>
      </c>
      <c r="G243" s="361">
        <v>246</v>
      </c>
      <c r="H243" s="373">
        <v>9</v>
      </c>
      <c r="I243" s="238">
        <v>36</v>
      </c>
      <c r="J243" s="364">
        <v>1.4914086382230267</v>
      </c>
      <c r="K243" s="182">
        <v>242.5</v>
      </c>
      <c r="L243" s="365">
        <v>72.470170961998619</v>
      </c>
      <c r="M243" s="364">
        <v>0.61225139017065489</v>
      </c>
      <c r="N243" s="366">
        <v>178</v>
      </c>
      <c r="O243" s="365">
        <v>2.7459852033507604</v>
      </c>
      <c r="P243" s="364">
        <v>1.2356861523171647</v>
      </c>
      <c r="Q243" s="372">
        <v>225</v>
      </c>
      <c r="R243" s="371">
        <v>15.234257871835705</v>
      </c>
      <c r="S243" s="364">
        <v>1.0925121348299907</v>
      </c>
      <c r="T243" s="366">
        <v>229</v>
      </c>
      <c r="U243" s="365">
        <v>55.689315226118552</v>
      </c>
      <c r="V243" s="364">
        <v>1.6505304062502328</v>
      </c>
      <c r="W243" s="369">
        <v>235</v>
      </c>
      <c r="X243" s="365">
        <v>35.877961418498778</v>
      </c>
      <c r="Y243" s="364">
        <v>1.7054764454668232</v>
      </c>
      <c r="Z243" s="363">
        <v>238</v>
      </c>
      <c r="AA243" s="370">
        <v>69.392835148073857</v>
      </c>
      <c r="AB243" s="364">
        <v>0.5349441777371492</v>
      </c>
      <c r="AC243" s="366">
        <v>152</v>
      </c>
      <c r="AD243" s="365">
        <v>11.076596462341756</v>
      </c>
      <c r="AE243" s="364">
        <v>0.79333552678036834</v>
      </c>
      <c r="AF243" s="369">
        <v>196</v>
      </c>
      <c r="AG243" s="365">
        <v>31.380478088992941</v>
      </c>
      <c r="AH243" s="364">
        <v>2.0060891194311137</v>
      </c>
      <c r="AI243" s="366">
        <v>243</v>
      </c>
      <c r="AJ243" s="365">
        <v>27.215329269917682</v>
      </c>
      <c r="AK243" s="364">
        <v>1.7004954961498768</v>
      </c>
      <c r="AL243" s="366">
        <v>243</v>
      </c>
      <c r="AM243" s="367">
        <v>0.79114792469714235</v>
      </c>
      <c r="AN243" s="364">
        <v>0.90486803993883991</v>
      </c>
      <c r="AO243" s="363">
        <v>190</v>
      </c>
      <c r="AP243" s="368">
        <v>10099.669022889559</v>
      </c>
      <c r="AQ243" s="364">
        <v>2.0410809898201632</v>
      </c>
      <c r="AR243" s="366">
        <v>245</v>
      </c>
      <c r="AS243" s="367">
        <v>0.7037078605912519</v>
      </c>
      <c r="AT243" s="364">
        <v>1.6458411180735268</v>
      </c>
      <c r="AU243" s="366">
        <v>237</v>
      </c>
      <c r="AV243" s="367">
        <v>1.8944378996626441</v>
      </c>
      <c r="AW243" s="364">
        <v>1.6703817515811989</v>
      </c>
      <c r="AX243" s="366">
        <v>248</v>
      </c>
      <c r="AY243" s="367">
        <v>0.9270826014052167</v>
      </c>
      <c r="AZ243" s="364">
        <v>1.5791918004721266</v>
      </c>
      <c r="BA243" s="366">
        <v>240</v>
      </c>
      <c r="BB243" s="365">
        <v>85.384564550144319</v>
      </c>
      <c r="BC243" s="364">
        <v>1.0407424461194683</v>
      </c>
      <c r="BD243" s="363">
        <v>220</v>
      </c>
      <c r="BE243" s="362" t="s">
        <v>26</v>
      </c>
    </row>
    <row r="244" spans="1:57" s="182" customFormat="1" ht="12.75" x14ac:dyDescent="0.2">
      <c r="A244" s="361"/>
      <c r="B244" s="375">
        <v>99</v>
      </c>
      <c r="C244" s="236">
        <v>122</v>
      </c>
      <c r="D244" s="237" t="s">
        <v>280</v>
      </c>
      <c r="E244" s="235">
        <v>6155.0149999999994</v>
      </c>
      <c r="F244" s="374">
        <v>1.2505859598894637</v>
      </c>
      <c r="G244" s="361">
        <v>223</v>
      </c>
      <c r="H244" s="373">
        <v>8</v>
      </c>
      <c r="I244" s="238">
        <v>28</v>
      </c>
      <c r="J244" s="364">
        <v>0.21088060813034265</v>
      </c>
      <c r="K244" s="182">
        <v>133</v>
      </c>
      <c r="L244" s="365">
        <v>61.398819575701779</v>
      </c>
      <c r="M244" s="364">
        <v>1.0141197338572843</v>
      </c>
      <c r="N244" s="366">
        <v>242</v>
      </c>
      <c r="O244" s="365">
        <v>3.3749780668085045</v>
      </c>
      <c r="P244" s="364">
        <v>0.33446921459427631</v>
      </c>
      <c r="Q244" s="372">
        <v>150</v>
      </c>
      <c r="R244" s="371">
        <v>14.987568141959887</v>
      </c>
      <c r="S244" s="364">
        <v>0.96485893797191213</v>
      </c>
      <c r="T244" s="366">
        <v>218</v>
      </c>
      <c r="U244" s="365">
        <v>49.323815365577396</v>
      </c>
      <c r="V244" s="364">
        <v>1.267732534844126</v>
      </c>
      <c r="W244" s="369">
        <v>222</v>
      </c>
      <c r="X244" s="365">
        <v>31.224567458462193</v>
      </c>
      <c r="Y244" s="364">
        <v>1.2745307428262238</v>
      </c>
      <c r="Z244" s="363">
        <v>225</v>
      </c>
      <c r="AA244" s="370">
        <v>77.368553260076268</v>
      </c>
      <c r="AB244" s="364">
        <v>1.2617834357786937</v>
      </c>
      <c r="AC244" s="366">
        <v>225</v>
      </c>
      <c r="AD244" s="365">
        <v>7.0987319163865221</v>
      </c>
      <c r="AE244" s="364">
        <v>0.93592715588146225</v>
      </c>
      <c r="AF244" s="369">
        <v>239</v>
      </c>
      <c r="AG244" s="365">
        <v>25.89296715977531</v>
      </c>
      <c r="AH244" s="364">
        <v>1.4257442030950298</v>
      </c>
      <c r="AI244" s="366">
        <v>226</v>
      </c>
      <c r="AJ244" s="365">
        <v>31.821475023016252</v>
      </c>
      <c r="AK244" s="364">
        <v>1.1805412499175254</v>
      </c>
      <c r="AL244" s="366">
        <v>224</v>
      </c>
      <c r="AM244" s="367">
        <v>0.10212810204361809</v>
      </c>
      <c r="AN244" s="364">
        <v>1.1138712876928327</v>
      </c>
      <c r="AO244" s="363">
        <v>240</v>
      </c>
      <c r="AP244" s="368">
        <v>7766.9956208518779</v>
      </c>
      <c r="AQ244" s="364">
        <v>1.1391814041186461</v>
      </c>
      <c r="AR244" s="366">
        <v>222</v>
      </c>
      <c r="AS244" s="367">
        <v>0.62787778094590529</v>
      </c>
      <c r="AT244" s="364">
        <v>1.1990415822524034</v>
      </c>
      <c r="AU244" s="366">
        <v>214</v>
      </c>
      <c r="AV244" s="367">
        <v>1.6731571895696207</v>
      </c>
      <c r="AW244" s="364">
        <v>0.89219034011288501</v>
      </c>
      <c r="AX244" s="366">
        <v>213</v>
      </c>
      <c r="AY244" s="367">
        <v>0.83632798294015498</v>
      </c>
      <c r="AZ244" s="364">
        <v>1.056621080306567</v>
      </c>
      <c r="BA244" s="366">
        <v>214</v>
      </c>
      <c r="BB244" s="365">
        <v>92.547595025552184</v>
      </c>
      <c r="BC244" s="364">
        <v>1.371564148614318</v>
      </c>
      <c r="BD244" s="363">
        <v>235</v>
      </c>
      <c r="BE244" s="362" t="s">
        <v>279</v>
      </c>
    </row>
    <row r="245" spans="1:57" s="182" customFormat="1" ht="12.75" x14ac:dyDescent="0.2">
      <c r="A245" s="361"/>
      <c r="B245" s="375">
        <v>48</v>
      </c>
      <c r="C245" s="236"/>
      <c r="D245" s="237" t="s">
        <v>913</v>
      </c>
      <c r="E245" s="235">
        <v>2867.0570000000002</v>
      </c>
      <c r="F245" s="374">
        <v>0.25697746810831529</v>
      </c>
      <c r="G245" s="361">
        <v>150</v>
      </c>
      <c r="H245" s="373">
        <v>5</v>
      </c>
      <c r="I245" s="238">
        <v>26</v>
      </c>
      <c r="J245" s="364">
        <v>-0.10925139939282839</v>
      </c>
      <c r="K245" s="182">
        <v>107.5</v>
      </c>
      <c r="L245" s="365">
        <v>89.382316785994291</v>
      </c>
      <c r="M245" s="364">
        <v>-1.6263374288819753E-3</v>
      </c>
      <c r="N245" s="366">
        <v>99</v>
      </c>
      <c r="O245" s="365">
        <v>2.9067810701040422</v>
      </c>
      <c r="P245" s="364">
        <v>1.0052988664626481</v>
      </c>
      <c r="Q245" s="372">
        <v>215</v>
      </c>
      <c r="R245" s="371">
        <v>14.416884593134403</v>
      </c>
      <c r="S245" s="364">
        <v>0.66955041645965363</v>
      </c>
      <c r="T245" s="366">
        <v>182</v>
      </c>
      <c r="U245" s="365">
        <v>36.612746076477826</v>
      </c>
      <c r="V245" s="364">
        <v>0.50333533528952668</v>
      </c>
      <c r="W245" s="369">
        <v>176</v>
      </c>
      <c r="X245" s="365">
        <v>19.18298945962411</v>
      </c>
      <c r="Y245" s="364">
        <v>0.15937343266156648</v>
      </c>
      <c r="Z245" s="363">
        <v>162</v>
      </c>
      <c r="AA245" s="370">
        <v>55.957380040374808</v>
      </c>
      <c r="AB245" s="364">
        <v>-0.68944917277943729</v>
      </c>
      <c r="AC245" s="366">
        <v>73</v>
      </c>
      <c r="AD245" s="365">
        <v>5.3470524621060624</v>
      </c>
      <c r="AE245" s="364">
        <v>0.99871834048897778</v>
      </c>
      <c r="AF245" s="369">
        <v>248</v>
      </c>
      <c r="AG245" s="365">
        <v>14.008878405163227</v>
      </c>
      <c r="AH245" s="364">
        <v>0.16891381442020525</v>
      </c>
      <c r="AI245" s="366">
        <v>165</v>
      </c>
      <c r="AJ245" s="365">
        <v>39.539641105840346</v>
      </c>
      <c r="AK245" s="364">
        <v>0.3092936943682289</v>
      </c>
      <c r="AL245" s="366">
        <v>151</v>
      </c>
      <c r="AM245" s="367">
        <v>0.13815560695165807</v>
      </c>
      <c r="AN245" s="364">
        <v>1.1029429148264982</v>
      </c>
      <c r="AO245" s="363">
        <v>236</v>
      </c>
      <c r="AP245" s="368">
        <v>3159.818082152186</v>
      </c>
      <c r="AQ245" s="364">
        <v>-0.64212733364843666</v>
      </c>
      <c r="AR245" s="366">
        <v>80</v>
      </c>
      <c r="AS245" s="367">
        <v>0.34682544993210573</v>
      </c>
      <c r="AT245" s="364">
        <v>-0.45695102154959377</v>
      </c>
      <c r="AU245" s="366">
        <v>103</v>
      </c>
      <c r="AV245" s="367">
        <v>1.4855063777777582</v>
      </c>
      <c r="AW245" s="364">
        <v>0.2322672495276456</v>
      </c>
      <c r="AX245" s="366">
        <v>124</v>
      </c>
      <c r="AY245" s="367">
        <v>0.71655636403277667</v>
      </c>
      <c r="AZ245" s="364">
        <v>0.36696867245782583</v>
      </c>
      <c r="BA245" s="366">
        <v>158</v>
      </c>
      <c r="BB245" s="365">
        <v>78.870443480605999</v>
      </c>
      <c r="BC245" s="364">
        <v>0.73989036544204667</v>
      </c>
      <c r="BD245" s="363">
        <v>185</v>
      </c>
      <c r="BE245" s="362" t="s">
        <v>912</v>
      </c>
    </row>
    <row r="246" spans="1:57" s="182" customFormat="1" ht="12.75" x14ac:dyDescent="0.2">
      <c r="A246" s="361"/>
      <c r="B246" s="375">
        <v>0</v>
      </c>
      <c r="C246" s="236">
        <v>8700</v>
      </c>
      <c r="D246" s="237" t="s">
        <v>90</v>
      </c>
      <c r="E246" s="235">
        <v>66558.209000000003</v>
      </c>
      <c r="F246" s="374">
        <v>1.4958071103705808</v>
      </c>
      <c r="G246" s="361">
        <v>238</v>
      </c>
      <c r="H246" s="373">
        <v>8</v>
      </c>
      <c r="I246" s="238">
        <v>34</v>
      </c>
      <c r="J246" s="364">
        <v>1.1712766306998557</v>
      </c>
      <c r="K246" s="182">
        <v>228</v>
      </c>
      <c r="L246" s="365">
        <v>66.364607796756189</v>
      </c>
      <c r="M246" s="364">
        <v>0.83387135966480019</v>
      </c>
      <c r="N246" s="366">
        <v>222</v>
      </c>
      <c r="O246" s="365">
        <v>3.0644599045654743</v>
      </c>
      <c r="P246" s="364">
        <v>0.77937764446997182</v>
      </c>
      <c r="Q246" s="372">
        <v>194</v>
      </c>
      <c r="R246" s="371">
        <v>15.364689067395524</v>
      </c>
      <c r="S246" s="364">
        <v>1.1600056583407323</v>
      </c>
      <c r="T246" s="366">
        <v>232</v>
      </c>
      <c r="U246" s="365">
        <v>55.599160931100606</v>
      </c>
      <c r="V246" s="364">
        <v>1.6451088568060304</v>
      </c>
      <c r="W246" s="369">
        <v>234</v>
      </c>
      <c r="X246" s="365">
        <v>33.198684579219837</v>
      </c>
      <c r="Y246" s="364">
        <v>1.4573515607079428</v>
      </c>
      <c r="Z246" s="363">
        <v>229</v>
      </c>
      <c r="AA246" s="370">
        <v>72.366082405824358</v>
      </c>
      <c r="AB246" s="364">
        <v>0.80590069857322277</v>
      </c>
      <c r="AC246" s="366">
        <v>192</v>
      </c>
      <c r="AD246" s="365">
        <v>13.836064416824611</v>
      </c>
      <c r="AE246" s="364">
        <v>0.69441887777529654</v>
      </c>
      <c r="AF246" s="369">
        <v>155</v>
      </c>
      <c r="AG246" s="365">
        <v>27.701393575095498</v>
      </c>
      <c r="AH246" s="364">
        <v>1.6169986880949514</v>
      </c>
      <c r="AI246" s="366">
        <v>232</v>
      </c>
      <c r="AJ246" s="365">
        <v>31.760829735020476</v>
      </c>
      <c r="AK246" s="364">
        <v>1.1873870547829435</v>
      </c>
      <c r="AL246" s="366">
        <v>225</v>
      </c>
      <c r="AM246" s="367">
        <v>1.2973050401641664</v>
      </c>
      <c r="AN246" s="364">
        <v>0.75133329749994671</v>
      </c>
      <c r="AO246" s="363">
        <v>170</v>
      </c>
      <c r="AP246" s="368">
        <v>8682.6578262674666</v>
      </c>
      <c r="AQ246" s="364">
        <v>1.4932109750759253</v>
      </c>
      <c r="AR246" s="366">
        <v>235</v>
      </c>
      <c r="AS246" s="367">
        <v>0.63653604944975606</v>
      </c>
      <c r="AT246" s="364">
        <v>1.2500570943899088</v>
      </c>
      <c r="AU246" s="366">
        <v>217</v>
      </c>
      <c r="AV246" s="367">
        <v>1.7748019533662411</v>
      </c>
      <c r="AW246" s="364">
        <v>1.2496506997348478</v>
      </c>
      <c r="AX246" s="366">
        <v>239</v>
      </c>
      <c r="AY246" s="367">
        <v>0.88555535698637045</v>
      </c>
      <c r="AZ246" s="364">
        <v>1.3400753523014803</v>
      </c>
      <c r="BA246" s="366">
        <v>233</v>
      </c>
      <c r="BB246" s="365">
        <v>85.640786554209967</v>
      </c>
      <c r="BC246" s="364">
        <v>1.0525759570744546</v>
      </c>
      <c r="BD246" s="363">
        <v>222</v>
      </c>
      <c r="BE246" s="362" t="s">
        <v>88</v>
      </c>
    </row>
    <row r="247" spans="1:57" s="182" customFormat="1" ht="12.75" x14ac:dyDescent="0.2">
      <c r="A247" s="361"/>
      <c r="B247" s="375">
        <v>99</v>
      </c>
      <c r="C247" s="236">
        <v>913</v>
      </c>
      <c r="D247" s="237" t="s">
        <v>813</v>
      </c>
      <c r="E247" s="235">
        <v>4857.8240000000005</v>
      </c>
      <c r="F247" s="374">
        <v>-1.2099857429543277</v>
      </c>
      <c r="G247" s="361">
        <v>36</v>
      </c>
      <c r="H247" s="373">
        <v>2</v>
      </c>
      <c r="I247" s="238">
        <v>20</v>
      </c>
      <c r="J247" s="364">
        <v>-1.0696474219623415</v>
      </c>
      <c r="K247" s="182">
        <v>41</v>
      </c>
      <c r="L247" s="365">
        <v>107.3449199721197</v>
      </c>
      <c r="M247" s="364">
        <v>-0.65363360725891806</v>
      </c>
      <c r="N247" s="366">
        <v>46</v>
      </c>
      <c r="O247" s="365">
        <v>4.3182500231120962</v>
      </c>
      <c r="P247" s="364">
        <v>-1.0170447902333959</v>
      </c>
      <c r="Q247" s="372">
        <v>45</v>
      </c>
      <c r="R247" s="371">
        <v>10.943345467707005</v>
      </c>
      <c r="S247" s="364">
        <v>-1.1278830397106943</v>
      </c>
      <c r="T247" s="366">
        <v>34</v>
      </c>
      <c r="U247" s="365">
        <v>7.8861248193184696</v>
      </c>
      <c r="V247" s="364">
        <v>-1.2241785616309218</v>
      </c>
      <c r="W247" s="369">
        <v>15</v>
      </c>
      <c r="X247" s="365">
        <v>2.8004486227672687</v>
      </c>
      <c r="Y247" s="364">
        <v>-1.3577956771556647</v>
      </c>
      <c r="Z247" s="363">
        <v>4</v>
      </c>
      <c r="AA247" s="370">
        <v>55.765040732146787</v>
      </c>
      <c r="AB247" s="364">
        <v>-0.70697734492913977</v>
      </c>
      <c r="AC247" s="366">
        <v>72</v>
      </c>
      <c r="AD247" s="365">
        <v>59.838849527422838</v>
      </c>
      <c r="AE247" s="364">
        <v>-0.95460963898947937</v>
      </c>
      <c r="AF247" s="369">
        <v>63</v>
      </c>
      <c r="AG247" s="365">
        <v>1.6292212463592946</v>
      </c>
      <c r="AH247" s="364">
        <v>-1.140326602731871</v>
      </c>
      <c r="AI247" s="366">
        <v>3</v>
      </c>
      <c r="AJ247" s="365">
        <v>48.373655140756149</v>
      </c>
      <c r="AK247" s="364">
        <v>-0.68791380946309111</v>
      </c>
      <c r="AL247" s="366">
        <v>59</v>
      </c>
      <c r="AM247" s="367">
        <v>6.0781740960561725</v>
      </c>
      <c r="AN247" s="364">
        <v>-0.69886759210559612</v>
      </c>
      <c r="AO247" s="363">
        <v>64</v>
      </c>
      <c r="AP247" s="368">
        <v>2451.2933117024304</v>
      </c>
      <c r="AQ247" s="364">
        <v>-0.91606975369304733</v>
      </c>
      <c r="AR247" s="366">
        <v>33</v>
      </c>
      <c r="AS247" s="367">
        <v>0.35859963675910467</v>
      </c>
      <c r="AT247" s="364">
        <v>-0.38757616089300029</v>
      </c>
      <c r="AU247" s="366">
        <v>113</v>
      </c>
      <c r="AV247" s="367">
        <v>1.1016121266965304</v>
      </c>
      <c r="AW247" s="364">
        <v>-1.1177971504730788</v>
      </c>
      <c r="AX247" s="366">
        <v>41</v>
      </c>
      <c r="AY247" s="367">
        <v>0.44159595523213718</v>
      </c>
      <c r="AZ247" s="364">
        <v>-1.2162704097414179</v>
      </c>
      <c r="BA247" s="366">
        <v>31</v>
      </c>
      <c r="BB247" s="365">
        <v>33.943137129406388</v>
      </c>
      <c r="BC247" s="364">
        <v>-1.3350593400825865</v>
      </c>
      <c r="BD247" s="363">
        <v>26</v>
      </c>
      <c r="BE247" s="362" t="s">
        <v>812</v>
      </c>
    </row>
    <row r="248" spans="1:57" s="182" customFormat="1" ht="12.75" x14ac:dyDescent="0.2">
      <c r="A248" s="361"/>
      <c r="B248" s="375">
        <v>99</v>
      </c>
      <c r="C248" s="236">
        <v>1286</v>
      </c>
      <c r="D248" s="237" t="s">
        <v>837</v>
      </c>
      <c r="E248" s="235">
        <v>7022.9619999999995</v>
      </c>
      <c r="F248" s="374">
        <v>-1.2592011548254989</v>
      </c>
      <c r="G248" s="361">
        <v>28</v>
      </c>
      <c r="H248" s="373">
        <v>2</v>
      </c>
      <c r="I248" s="238">
        <v>14</v>
      </c>
      <c r="J248" s="364">
        <v>-2.0300434445318545</v>
      </c>
      <c r="K248" s="182">
        <v>10</v>
      </c>
      <c r="L248" s="365">
        <v>172.40696105757934</v>
      </c>
      <c r="M248" s="364">
        <v>-3.0152581077916003</v>
      </c>
      <c r="N248" s="366">
        <v>10</v>
      </c>
      <c r="O248" s="365">
        <v>3.6989707293590204</v>
      </c>
      <c r="P248" s="364">
        <v>-0.12974539283914618</v>
      </c>
      <c r="Q248" s="372">
        <v>112</v>
      </c>
      <c r="R248" s="371">
        <v>8.131475838703432</v>
      </c>
      <c r="S248" s="364">
        <v>-2.5829259694310962</v>
      </c>
      <c r="T248" s="366">
        <v>4</v>
      </c>
      <c r="U248" s="365">
        <v>8.9079247130484678</v>
      </c>
      <c r="V248" s="364">
        <v>-1.1627312546020632</v>
      </c>
      <c r="W248" s="369">
        <v>23</v>
      </c>
      <c r="X248" s="365">
        <v>7.9461099736187801</v>
      </c>
      <c r="Y248" s="364">
        <v>-0.88126163223335452</v>
      </c>
      <c r="Z248" s="363">
        <v>44</v>
      </c>
      <c r="AA248" s="370">
        <v>52.206453764893354</v>
      </c>
      <c r="AB248" s="364">
        <v>-1.031276759054925</v>
      </c>
      <c r="AC248" s="366">
        <v>48</v>
      </c>
      <c r="AD248" s="365">
        <v>71.490901003440726</v>
      </c>
      <c r="AE248" s="364">
        <v>-1.3722922883458093</v>
      </c>
      <c r="AF248" s="369">
        <v>43</v>
      </c>
      <c r="AG248" s="365">
        <v>1.3288216082479831</v>
      </c>
      <c r="AH248" s="364">
        <v>-1.1720960889517287</v>
      </c>
      <c r="AI248" s="366">
        <v>2</v>
      </c>
      <c r="AJ248" s="365">
        <v>46.650304677384057</v>
      </c>
      <c r="AK248" s="364">
        <v>-0.49337732729163025</v>
      </c>
      <c r="AL248" s="366">
        <v>73</v>
      </c>
      <c r="AM248" s="367">
        <v>6.2206801062002057</v>
      </c>
      <c r="AN248" s="364">
        <v>-0.74209453270341907</v>
      </c>
      <c r="AO248" s="363">
        <v>60</v>
      </c>
      <c r="AP248" s="368">
        <v>2194.4997935724323</v>
      </c>
      <c r="AQ248" s="364">
        <v>-1.0153558206623741</v>
      </c>
      <c r="AR248" s="366">
        <v>18</v>
      </c>
      <c r="AS248" s="367">
        <v>9.0534435604133393E-2</v>
      </c>
      <c r="AT248" s="364">
        <v>-1.9670471044288895</v>
      </c>
      <c r="AU248" s="366">
        <v>1</v>
      </c>
      <c r="AV248" s="367">
        <v>1.6230208193182341</v>
      </c>
      <c r="AW248" s="364">
        <v>0.7158726994318565</v>
      </c>
      <c r="AX248" s="366">
        <v>190</v>
      </c>
      <c r="AY248" s="367">
        <v>0.52458125360334651</v>
      </c>
      <c r="AZ248" s="364">
        <v>-0.73843591639614081</v>
      </c>
      <c r="BA248" s="366">
        <v>67</v>
      </c>
      <c r="BB248" s="365">
        <v>4.4075557798112959</v>
      </c>
      <c r="BC248" s="364">
        <v>-2.6991483719237936</v>
      </c>
      <c r="BD248" s="363">
        <v>2</v>
      </c>
      <c r="BE248" s="362" t="s">
        <v>836</v>
      </c>
    </row>
    <row r="249" spans="1:57" s="182" customFormat="1" ht="12.75" x14ac:dyDescent="0.2">
      <c r="A249" s="361"/>
      <c r="B249" s="375">
        <v>39</v>
      </c>
      <c r="C249" s="236"/>
      <c r="D249" s="237" t="s">
        <v>911</v>
      </c>
      <c r="E249" s="235">
        <v>7268.7590000000018</v>
      </c>
      <c r="F249" s="374">
        <v>2.8463368035372586E-2</v>
      </c>
      <c r="G249" s="361">
        <v>124</v>
      </c>
      <c r="H249" s="373">
        <v>5</v>
      </c>
      <c r="I249" s="238">
        <v>24</v>
      </c>
      <c r="J249" s="364">
        <v>-0.42938340691599941</v>
      </c>
      <c r="K249" s="182">
        <v>86.5</v>
      </c>
      <c r="L249" s="365">
        <v>95.373586088315861</v>
      </c>
      <c r="M249" s="364">
        <v>-0.21909766383665555</v>
      </c>
      <c r="N249" s="366">
        <v>80</v>
      </c>
      <c r="O249" s="365">
        <v>3.3315438314895216</v>
      </c>
      <c r="P249" s="364">
        <v>0.39670150818712535</v>
      </c>
      <c r="Q249" s="372">
        <v>158</v>
      </c>
      <c r="R249" s="371">
        <v>13.658736822844151</v>
      </c>
      <c r="S249" s="364">
        <v>0.27723580077989612</v>
      </c>
      <c r="T249" s="366">
        <v>138</v>
      </c>
      <c r="U249" s="365">
        <v>25.814071220176668</v>
      </c>
      <c r="V249" s="364">
        <v>-0.14605746018016133</v>
      </c>
      <c r="W249" s="369">
        <v>131</v>
      </c>
      <c r="X249" s="365">
        <v>14.921276280965913</v>
      </c>
      <c r="Y249" s="364">
        <v>-0.23529914309755118</v>
      </c>
      <c r="Z249" s="363">
        <v>125</v>
      </c>
      <c r="AA249" s="370">
        <v>63.558591457032463</v>
      </c>
      <c r="AB249" s="364">
        <v>3.2607235227124038E-3</v>
      </c>
      <c r="AC249" s="366">
        <v>119</v>
      </c>
      <c r="AD249" s="365">
        <v>16.567267264030399</v>
      </c>
      <c r="AE249" s="364">
        <v>0.59651542759758347</v>
      </c>
      <c r="AF249" s="369">
        <v>136</v>
      </c>
      <c r="AG249" s="365">
        <v>9.9327397412592067</v>
      </c>
      <c r="AH249" s="364">
        <v>-0.26216803350513818</v>
      </c>
      <c r="AI249" s="366">
        <v>124</v>
      </c>
      <c r="AJ249" s="365">
        <v>41.729237218330169</v>
      </c>
      <c r="AK249" s="364">
        <v>6.2126136664031766E-2</v>
      </c>
      <c r="AL249" s="366">
        <v>129</v>
      </c>
      <c r="AM249" s="367">
        <v>0.65892953666506204</v>
      </c>
      <c r="AN249" s="364">
        <v>0.94497439334545053</v>
      </c>
      <c r="AO249" s="363">
        <v>197</v>
      </c>
      <c r="AP249" s="368">
        <v>3996.785587450403</v>
      </c>
      <c r="AQ249" s="364">
        <v>-0.31852410414588639</v>
      </c>
      <c r="AR249" s="366">
        <v>116</v>
      </c>
      <c r="AS249" s="367">
        <v>0.39414708534868131</v>
      </c>
      <c r="AT249" s="364">
        <v>-0.17812651236658278</v>
      </c>
      <c r="AU249" s="366">
        <v>133</v>
      </c>
      <c r="AV249" s="367">
        <v>1.502426342410401</v>
      </c>
      <c r="AW249" s="364">
        <v>0.29177072433995538</v>
      </c>
      <c r="AX249" s="366">
        <v>130</v>
      </c>
      <c r="AY249" s="367">
        <v>0.74407232465376361</v>
      </c>
      <c r="AZ249" s="364">
        <v>0.52540727978106516</v>
      </c>
      <c r="BA249" s="366">
        <v>174</v>
      </c>
      <c r="BB249" s="365">
        <v>61.098295489181218</v>
      </c>
      <c r="BC249" s="364">
        <v>-8.0909193585208677E-2</v>
      </c>
      <c r="BD249" s="363">
        <v>109</v>
      </c>
      <c r="BE249" s="362" t="s">
        <v>910</v>
      </c>
    </row>
    <row r="250" spans="1:57" s="182" customFormat="1" ht="12.75" x14ac:dyDescent="0.2">
      <c r="A250" s="361"/>
      <c r="B250" s="375">
        <v>0</v>
      </c>
      <c r="C250" s="236">
        <v>1031</v>
      </c>
      <c r="D250" s="237" t="s">
        <v>548</v>
      </c>
      <c r="E250" s="235">
        <v>20345.501000000015</v>
      </c>
      <c r="F250" s="374">
        <v>-0.37341105565811678</v>
      </c>
      <c r="G250" s="361">
        <v>98</v>
      </c>
      <c r="H250" s="373">
        <v>4</v>
      </c>
      <c r="I250" s="238">
        <v>29</v>
      </c>
      <c r="J250" s="364">
        <v>0.37094661189192818</v>
      </c>
      <c r="K250" s="182">
        <v>147.5</v>
      </c>
      <c r="L250" s="365">
        <v>66.144042398556238</v>
      </c>
      <c r="M250" s="364">
        <v>0.84187745107645073</v>
      </c>
      <c r="N250" s="366">
        <v>223</v>
      </c>
      <c r="O250" s="365">
        <v>3.1443577824763835</v>
      </c>
      <c r="P250" s="364">
        <v>0.66490047780452821</v>
      </c>
      <c r="Q250" s="372">
        <v>183</v>
      </c>
      <c r="R250" s="371">
        <v>12.45347016539823</v>
      </c>
      <c r="S250" s="364">
        <v>-0.34644700096005676</v>
      </c>
      <c r="T250" s="366">
        <v>83</v>
      </c>
      <c r="U250" s="365">
        <v>16.291393309469168</v>
      </c>
      <c r="V250" s="364">
        <v>-0.71871646798271371</v>
      </c>
      <c r="W250" s="369">
        <v>76</v>
      </c>
      <c r="X250" s="365">
        <v>9.5014802606821984</v>
      </c>
      <c r="Y250" s="364">
        <v>-0.73722049860460281</v>
      </c>
      <c r="Z250" s="363">
        <v>71</v>
      </c>
      <c r="AA250" s="370">
        <v>69.472271075766713</v>
      </c>
      <c r="AB250" s="364">
        <v>0.54218329400672127</v>
      </c>
      <c r="AC250" s="366">
        <v>154</v>
      </c>
      <c r="AD250" s="365">
        <v>18.653414940156299</v>
      </c>
      <c r="AE250" s="364">
        <v>0.52173480290619634</v>
      </c>
      <c r="AF250" s="369">
        <v>126</v>
      </c>
      <c r="AG250" s="365">
        <v>4.5598256818022875</v>
      </c>
      <c r="AH250" s="364">
        <v>-0.83039348226265997</v>
      </c>
      <c r="AI250" s="366">
        <v>64</v>
      </c>
      <c r="AJ250" s="365">
        <v>46.410179008225704</v>
      </c>
      <c r="AK250" s="364">
        <v>-0.46627128940208229</v>
      </c>
      <c r="AL250" s="366">
        <v>77</v>
      </c>
      <c r="AM250" s="367">
        <v>9.8294114261427996</v>
      </c>
      <c r="AN250" s="364">
        <v>-1.8367460091077856</v>
      </c>
      <c r="AO250" s="363">
        <v>15</v>
      </c>
      <c r="AP250" s="368">
        <v>3901.4911104303442</v>
      </c>
      <c r="AQ250" s="364">
        <v>-0.35536854592198613</v>
      </c>
      <c r="AR250" s="366">
        <v>106</v>
      </c>
      <c r="AS250" s="367">
        <v>0.28611735699938146</v>
      </c>
      <c r="AT250" s="364">
        <v>-0.81465007540508239</v>
      </c>
      <c r="AU250" s="366">
        <v>55</v>
      </c>
      <c r="AV250" s="367">
        <v>1.4214046051106235</v>
      </c>
      <c r="AW250" s="364">
        <v>6.8366237469880981E-3</v>
      </c>
      <c r="AX250" s="366">
        <v>101</v>
      </c>
      <c r="AY250" s="367">
        <v>0.60258415121043984</v>
      </c>
      <c r="AZ250" s="364">
        <v>-0.28929039557362152</v>
      </c>
      <c r="BA250" s="366">
        <v>104</v>
      </c>
      <c r="BB250" s="365">
        <v>59.858149605307418</v>
      </c>
      <c r="BC250" s="364">
        <v>-0.13818483607390689</v>
      </c>
      <c r="BD250" s="363">
        <v>103</v>
      </c>
      <c r="BE250" s="362" t="s">
        <v>547</v>
      </c>
    </row>
    <row r="251" spans="1:57" s="182" customFormat="1" ht="12.75" x14ac:dyDescent="0.2">
      <c r="A251" s="361"/>
      <c r="B251" s="375">
        <v>99</v>
      </c>
      <c r="C251" s="236">
        <v>1304</v>
      </c>
      <c r="D251" s="237" t="s">
        <v>188</v>
      </c>
      <c r="E251" s="235">
        <v>17888.026999999987</v>
      </c>
      <c r="F251" s="374">
        <v>1.5524495867276762</v>
      </c>
      <c r="G251" s="361">
        <v>242</v>
      </c>
      <c r="H251" s="373">
        <v>8</v>
      </c>
      <c r="I251" s="238">
        <v>22</v>
      </c>
      <c r="J251" s="364">
        <v>-0.74951541443917047</v>
      </c>
      <c r="K251" s="182">
        <v>64.5</v>
      </c>
      <c r="L251" s="365">
        <v>94.174881745417679</v>
      </c>
      <c r="M251" s="364">
        <v>-0.1755870469261766</v>
      </c>
      <c r="N251" s="366">
        <v>83</v>
      </c>
      <c r="O251" s="365">
        <v>4.0640050291077543</v>
      </c>
      <c r="P251" s="364">
        <v>-0.65276419463430124</v>
      </c>
      <c r="Q251" s="372">
        <v>69</v>
      </c>
      <c r="R251" s="371">
        <v>16.068522277395022</v>
      </c>
      <c r="S251" s="364">
        <v>1.5242144130243884</v>
      </c>
      <c r="T251" s="366">
        <v>246</v>
      </c>
      <c r="U251" s="365">
        <v>63.85226671467057</v>
      </c>
      <c r="V251" s="364">
        <v>2.1414204420161553</v>
      </c>
      <c r="W251" s="369">
        <v>244</v>
      </c>
      <c r="X251" s="365">
        <v>40.889928730172329</v>
      </c>
      <c r="Y251" s="364">
        <v>2.1696292322908071</v>
      </c>
      <c r="Z251" s="363">
        <v>243</v>
      </c>
      <c r="AA251" s="370">
        <v>78.970115419350861</v>
      </c>
      <c r="AB251" s="364">
        <v>1.4077362183629696</v>
      </c>
      <c r="AC251" s="366">
        <v>242</v>
      </c>
      <c r="AD251" s="365">
        <v>5.7053793338128989</v>
      </c>
      <c r="AE251" s="364">
        <v>0.98587365666500737</v>
      </c>
      <c r="AF251" s="369">
        <v>247</v>
      </c>
      <c r="AG251" s="365">
        <v>38.934371544854535</v>
      </c>
      <c r="AH251" s="364">
        <v>2.8049692897306024</v>
      </c>
      <c r="AI251" s="366">
        <v>249</v>
      </c>
      <c r="AJ251" s="365">
        <v>24.857204391803059</v>
      </c>
      <c r="AK251" s="364">
        <v>1.9666870387637925</v>
      </c>
      <c r="AL251" s="366">
        <v>249</v>
      </c>
      <c r="AM251" s="367">
        <v>4.0535493377777246E-2</v>
      </c>
      <c r="AN251" s="364">
        <v>1.1325544297818733</v>
      </c>
      <c r="AO251" s="363">
        <v>244</v>
      </c>
      <c r="AP251" s="368">
        <v>9769.9197918787631</v>
      </c>
      <c r="AQ251" s="364">
        <v>1.9135874904840628</v>
      </c>
      <c r="AR251" s="366">
        <v>242</v>
      </c>
      <c r="AS251" s="367">
        <v>0.76360232107772275</v>
      </c>
      <c r="AT251" s="364">
        <v>1.9987461561371918</v>
      </c>
      <c r="AU251" s="366">
        <v>246</v>
      </c>
      <c r="AV251" s="367">
        <v>1.4484861152979234</v>
      </c>
      <c r="AW251" s="364">
        <v>0.10207582750988697</v>
      </c>
      <c r="AX251" s="366">
        <v>109</v>
      </c>
      <c r="AY251" s="367">
        <v>0.73097601453271621</v>
      </c>
      <c r="AZ251" s="364">
        <v>0.44999791409570428</v>
      </c>
      <c r="BA251" s="366">
        <v>165</v>
      </c>
      <c r="BB251" s="365">
        <v>95.820656055921816</v>
      </c>
      <c r="BC251" s="364">
        <v>1.5227291654537547</v>
      </c>
      <c r="BD251" s="363">
        <v>247</v>
      </c>
      <c r="BE251" s="362" t="s">
        <v>187</v>
      </c>
    </row>
    <row r="252" spans="1:57" s="182" customFormat="1" ht="12.75" x14ac:dyDescent="0.2">
      <c r="A252" s="361"/>
      <c r="B252" s="375">
        <v>72</v>
      </c>
      <c r="C252" s="236"/>
      <c r="D252" s="237" t="s">
        <v>909</v>
      </c>
      <c r="E252" s="235">
        <v>22294.872999999989</v>
      </c>
      <c r="F252" s="374">
        <v>0.22765209662663324</v>
      </c>
      <c r="G252" s="361">
        <v>144</v>
      </c>
      <c r="H252" s="373">
        <v>5</v>
      </c>
      <c r="I252" s="238">
        <v>21</v>
      </c>
      <c r="J252" s="364">
        <v>-0.909581418200756</v>
      </c>
      <c r="K252" s="182">
        <v>51.5</v>
      </c>
      <c r="L252" s="365">
        <v>97.971919527841138</v>
      </c>
      <c r="M252" s="364">
        <v>-0.31341207219153905</v>
      </c>
      <c r="N252" s="366">
        <v>68</v>
      </c>
      <c r="O252" s="365">
        <v>4.2198236881563762</v>
      </c>
      <c r="P252" s="364">
        <v>-0.87602016923459136</v>
      </c>
      <c r="Q252" s="372">
        <v>55</v>
      </c>
      <c r="R252" s="371">
        <v>14.585522124999059</v>
      </c>
      <c r="S252" s="364">
        <v>0.75681436564641535</v>
      </c>
      <c r="T252" s="366">
        <v>190</v>
      </c>
      <c r="U252" s="365">
        <v>39.38625245021337</v>
      </c>
      <c r="V252" s="364">
        <v>0.67012386085034226</v>
      </c>
      <c r="W252" s="369">
        <v>184</v>
      </c>
      <c r="X252" s="365">
        <v>24.420240329768244</v>
      </c>
      <c r="Y252" s="364">
        <v>0.64438948234965487</v>
      </c>
      <c r="Z252" s="363">
        <v>191</v>
      </c>
      <c r="AA252" s="370">
        <v>79.254041562155422</v>
      </c>
      <c r="AB252" s="364">
        <v>1.4336108373097081</v>
      </c>
      <c r="AC252" s="366">
        <v>244</v>
      </c>
      <c r="AD252" s="365">
        <v>12.52856267067938</v>
      </c>
      <c r="AE252" s="364">
        <v>0.74128794580953805</v>
      </c>
      <c r="AF252" s="369">
        <v>174</v>
      </c>
      <c r="AG252" s="365">
        <v>13.38735480162967</v>
      </c>
      <c r="AH252" s="364">
        <v>0.10318309090162646</v>
      </c>
      <c r="AI252" s="366">
        <v>160</v>
      </c>
      <c r="AJ252" s="365">
        <v>40.975262017980647</v>
      </c>
      <c r="AK252" s="364">
        <v>0.14723690562133199</v>
      </c>
      <c r="AL252" s="366">
        <v>138</v>
      </c>
      <c r="AM252" s="367">
        <v>0.52699111584981928</v>
      </c>
      <c r="AN252" s="364">
        <v>0.98499582313207246</v>
      </c>
      <c r="AO252" s="363">
        <v>207</v>
      </c>
      <c r="AP252" s="368">
        <v>5164.7997160726454</v>
      </c>
      <c r="AQ252" s="364">
        <v>0.13307424553208644</v>
      </c>
      <c r="AR252" s="366">
        <v>168</v>
      </c>
      <c r="AS252" s="367">
        <v>0.54437489349998203</v>
      </c>
      <c r="AT252" s="364">
        <v>0.70703298190469788</v>
      </c>
      <c r="AU252" s="366">
        <v>185</v>
      </c>
      <c r="AV252" s="367">
        <v>1.3158988632694326</v>
      </c>
      <c r="AW252" s="364">
        <v>-0.36420187358471606</v>
      </c>
      <c r="AX252" s="366">
        <v>84</v>
      </c>
      <c r="AY252" s="367">
        <v>0.6167491750398566</v>
      </c>
      <c r="AZ252" s="364">
        <v>-0.20772731009218892</v>
      </c>
      <c r="BA252" s="366">
        <v>114</v>
      </c>
      <c r="BB252" s="365">
        <v>80.678945959829363</v>
      </c>
      <c r="BC252" s="364">
        <v>0.82341533035695058</v>
      </c>
      <c r="BD252" s="363">
        <v>195</v>
      </c>
      <c r="BE252" s="362" t="s">
        <v>908</v>
      </c>
    </row>
    <row r="253" spans="1:57" s="182" customFormat="1" ht="12.75" x14ac:dyDescent="0.2">
      <c r="A253" s="361"/>
      <c r="B253" s="375">
        <v>99</v>
      </c>
      <c r="C253" s="236">
        <v>812</v>
      </c>
      <c r="D253" s="237" t="s">
        <v>524</v>
      </c>
      <c r="E253" s="235">
        <v>5839.6140000000005</v>
      </c>
      <c r="F253" s="374">
        <v>0.16476073707917718</v>
      </c>
      <c r="G253" s="361">
        <v>138</v>
      </c>
      <c r="H253" s="373">
        <v>5</v>
      </c>
      <c r="I253" s="238">
        <v>30</v>
      </c>
      <c r="J253" s="364">
        <v>0.53101261565351365</v>
      </c>
      <c r="K253" s="182">
        <v>165</v>
      </c>
      <c r="L253" s="365">
        <v>76.964274187903015</v>
      </c>
      <c r="M253" s="364">
        <v>0.44912425629734154</v>
      </c>
      <c r="N253" s="366">
        <v>146</v>
      </c>
      <c r="O253" s="365">
        <v>3.4135995337556588</v>
      </c>
      <c r="P253" s="364">
        <v>0.2791326246349875</v>
      </c>
      <c r="Q253" s="372">
        <v>146</v>
      </c>
      <c r="R253" s="371">
        <v>13.304764827934335</v>
      </c>
      <c r="S253" s="364">
        <v>9.4067831966538312E-2</v>
      </c>
      <c r="T253" s="366">
        <v>118</v>
      </c>
      <c r="U253" s="365">
        <v>19.363241345288628</v>
      </c>
      <c r="V253" s="364">
        <v>-0.53398676644207899</v>
      </c>
      <c r="W253" s="369">
        <v>97</v>
      </c>
      <c r="X253" s="365">
        <v>9.9774511627419482</v>
      </c>
      <c r="Y253" s="364">
        <v>-0.69314135624395767</v>
      </c>
      <c r="Z253" s="363">
        <v>76</v>
      </c>
      <c r="AA253" s="370">
        <v>70.193445599565408</v>
      </c>
      <c r="AB253" s="364">
        <v>0.60790501942822128</v>
      </c>
      <c r="AC253" s="366">
        <v>159</v>
      </c>
      <c r="AD253" s="365">
        <v>9.0143158882891381</v>
      </c>
      <c r="AE253" s="364">
        <v>0.86726060475133937</v>
      </c>
      <c r="AF253" s="369">
        <v>227</v>
      </c>
      <c r="AG253" s="365">
        <v>10.789109713294755</v>
      </c>
      <c r="AH253" s="364">
        <v>-0.17160056745645338</v>
      </c>
      <c r="AI253" s="366">
        <v>134</v>
      </c>
      <c r="AJ253" s="365">
        <v>37.12902191190112</v>
      </c>
      <c r="AK253" s="364">
        <v>0.58141093796494625</v>
      </c>
      <c r="AL253" s="366">
        <v>174</v>
      </c>
      <c r="AM253" s="367">
        <v>4.3115863480017671</v>
      </c>
      <c r="AN253" s="364">
        <v>-0.16300118500594482</v>
      </c>
      <c r="AO253" s="363">
        <v>96</v>
      </c>
      <c r="AP253" s="368">
        <v>4500.8573471191703</v>
      </c>
      <c r="AQ253" s="364">
        <v>-0.12363093529851757</v>
      </c>
      <c r="AR253" s="366">
        <v>137</v>
      </c>
      <c r="AS253" s="367">
        <v>0.45156539082744929</v>
      </c>
      <c r="AT253" s="364">
        <v>0.16018873608803638</v>
      </c>
      <c r="AU253" s="366">
        <v>157</v>
      </c>
      <c r="AV253" s="367">
        <v>1.566850006670935</v>
      </c>
      <c r="AW253" s="364">
        <v>0.5183333659809285</v>
      </c>
      <c r="AX253" s="366">
        <v>158</v>
      </c>
      <c r="AY253" s="367">
        <v>0.6998980501084624</v>
      </c>
      <c r="AZ253" s="364">
        <v>0.27104906801891626</v>
      </c>
      <c r="BA253" s="366">
        <v>145</v>
      </c>
      <c r="BB253" s="365">
        <v>82.389338577218197</v>
      </c>
      <c r="BC253" s="364">
        <v>0.90240913047574423</v>
      </c>
      <c r="BD253" s="363">
        <v>205</v>
      </c>
      <c r="BE253" s="362" t="s">
        <v>523</v>
      </c>
    </row>
    <row r="254" spans="1:57" s="182" customFormat="1" ht="12.75" x14ac:dyDescent="0.2">
      <c r="A254" s="376"/>
      <c r="B254" s="375">
        <v>99</v>
      </c>
      <c r="C254" s="236">
        <v>538</v>
      </c>
      <c r="D254" s="239" t="s">
        <v>828</v>
      </c>
      <c r="E254" s="235">
        <v>5819.9280000000008</v>
      </c>
      <c r="F254" s="374">
        <v>-1.2699623293963356</v>
      </c>
      <c r="G254" s="361">
        <v>26</v>
      </c>
      <c r="H254" s="373">
        <v>2</v>
      </c>
      <c r="I254" s="238">
        <v>21</v>
      </c>
      <c r="J254" s="364">
        <v>-0.909581418200756</v>
      </c>
      <c r="K254" s="182">
        <v>51.5</v>
      </c>
      <c r="L254" s="365">
        <v>103.61416108528391</v>
      </c>
      <c r="M254" s="364">
        <v>-0.51821437592618824</v>
      </c>
      <c r="N254" s="366">
        <v>58</v>
      </c>
      <c r="O254" s="365">
        <v>4.2859263754164445</v>
      </c>
      <c r="P254" s="364">
        <v>-0.97073167527662241</v>
      </c>
      <c r="Q254" s="372">
        <v>49</v>
      </c>
      <c r="R254" s="371">
        <v>10.277514914626607</v>
      </c>
      <c r="S254" s="364">
        <v>-1.4724267655856274</v>
      </c>
      <c r="T254" s="366">
        <v>14</v>
      </c>
      <c r="U254" s="365">
        <v>13.4045675064815</v>
      </c>
      <c r="V254" s="364">
        <v>-0.89231960940356014</v>
      </c>
      <c r="W254" s="369">
        <v>59</v>
      </c>
      <c r="X254" s="365">
        <v>9.3367478577971283</v>
      </c>
      <c r="Y254" s="364">
        <v>-0.75247618546856709</v>
      </c>
      <c r="Z254" s="363">
        <v>66</v>
      </c>
      <c r="AA254" s="370">
        <v>47.956872888656655</v>
      </c>
      <c r="AB254" s="364">
        <v>-1.4185474935137112</v>
      </c>
      <c r="AC254" s="366">
        <v>16</v>
      </c>
      <c r="AD254" s="365">
        <v>75.405990601060779</v>
      </c>
      <c r="AE254" s="364">
        <v>-1.5126336693435705</v>
      </c>
      <c r="AF254" s="369">
        <v>34</v>
      </c>
      <c r="AG254" s="365">
        <v>2.4753409868127241</v>
      </c>
      <c r="AH254" s="364">
        <v>-1.0508431745769928</v>
      </c>
      <c r="AI254" s="366">
        <v>14</v>
      </c>
      <c r="AJ254" s="365">
        <v>50.895581443986551</v>
      </c>
      <c r="AK254" s="364">
        <v>-0.97259570194719169</v>
      </c>
      <c r="AL254" s="366">
        <v>47</v>
      </c>
      <c r="AM254" s="367">
        <v>9.2476917240213261</v>
      </c>
      <c r="AN254" s="364">
        <v>-1.6602905530693157</v>
      </c>
      <c r="AO254" s="363">
        <v>20</v>
      </c>
      <c r="AP254" s="368">
        <v>2375.3007887243234</v>
      </c>
      <c r="AQ254" s="364">
        <v>-0.94545133147007232</v>
      </c>
      <c r="AR254" s="366">
        <v>29</v>
      </c>
      <c r="AS254" s="367">
        <v>0.3065428261640139</v>
      </c>
      <c r="AT254" s="364">
        <v>-0.69430086590446338</v>
      </c>
      <c r="AU254" s="366">
        <v>71</v>
      </c>
      <c r="AV254" s="367">
        <v>1.0183919478363126</v>
      </c>
      <c r="AW254" s="364">
        <v>-1.4104626450055833</v>
      </c>
      <c r="AX254" s="366">
        <v>31</v>
      </c>
      <c r="AY254" s="367">
        <v>0.40717298383980233</v>
      </c>
      <c r="AZ254" s="364">
        <v>-1.4144800133403355</v>
      </c>
      <c r="BA254" s="366">
        <v>19</v>
      </c>
      <c r="BB254" s="365">
        <v>38.413274458803023</v>
      </c>
      <c r="BC254" s="364">
        <v>-1.1286078323340354</v>
      </c>
      <c r="BD254" s="363">
        <v>37</v>
      </c>
      <c r="BE254" s="362" t="s">
        <v>827</v>
      </c>
    </row>
    <row r="255" spans="1:57" s="182" customFormat="1" ht="12.75" x14ac:dyDescent="0.2">
      <c r="A255" s="361"/>
      <c r="B255" s="375">
        <v>37</v>
      </c>
      <c r="C255" s="236"/>
      <c r="D255" s="237" t="s">
        <v>907</v>
      </c>
      <c r="E255" s="235">
        <v>5683.8460000000023</v>
      </c>
      <c r="F255" s="374">
        <v>0.43892762743370978</v>
      </c>
      <c r="G255" s="361">
        <v>162</v>
      </c>
      <c r="H255" s="373">
        <v>6</v>
      </c>
      <c r="I255" s="238">
        <v>28</v>
      </c>
      <c r="J255" s="364">
        <v>0.21088060813034265</v>
      </c>
      <c r="K255" s="182">
        <v>133</v>
      </c>
      <c r="L255" s="365">
        <v>62.27000301766433</v>
      </c>
      <c r="M255" s="364">
        <v>0.98249748336110432</v>
      </c>
      <c r="N255" s="366">
        <v>238</v>
      </c>
      <c r="O255" s="365">
        <v>1.9974598819133234</v>
      </c>
      <c r="P255" s="364">
        <v>2.3081684286430333</v>
      </c>
      <c r="Q255" s="372">
        <v>250</v>
      </c>
      <c r="R255" s="371">
        <v>14.367470603591229</v>
      </c>
      <c r="S255" s="364">
        <v>0.64398042723524151</v>
      </c>
      <c r="T255" s="366">
        <v>180</v>
      </c>
      <c r="U255" s="365">
        <v>38.433750326313721</v>
      </c>
      <c r="V255" s="364">
        <v>0.61284386815113823</v>
      </c>
      <c r="W255" s="369">
        <v>182</v>
      </c>
      <c r="X255" s="365">
        <v>18.930838507611853</v>
      </c>
      <c r="Y255" s="364">
        <v>0.13602200999681446</v>
      </c>
      <c r="Z255" s="363">
        <v>160</v>
      </c>
      <c r="AA255" s="370">
        <v>66.673725209015473</v>
      </c>
      <c r="AB255" s="364">
        <v>0.28714757523882012</v>
      </c>
      <c r="AC255" s="366">
        <v>139</v>
      </c>
      <c r="AD255" s="365">
        <v>10.191443476584622</v>
      </c>
      <c r="AE255" s="364">
        <v>0.82506496471991442</v>
      </c>
      <c r="AF255" s="369">
        <v>215</v>
      </c>
      <c r="AG255" s="365">
        <v>12.274803510663109</v>
      </c>
      <c r="AH255" s="364">
        <v>-1.4477446672490906E-2</v>
      </c>
      <c r="AI255" s="366">
        <v>150</v>
      </c>
      <c r="AJ255" s="365">
        <v>54.128536606948956</v>
      </c>
      <c r="AK255" s="364">
        <v>-1.3375404637863713</v>
      </c>
      <c r="AL255" s="366">
        <v>22</v>
      </c>
      <c r="AM255" s="367">
        <v>1.8131912792851879</v>
      </c>
      <c r="AN255" s="364">
        <v>0.59484737952933275</v>
      </c>
      <c r="AO255" s="363">
        <v>152</v>
      </c>
      <c r="AP255" s="368">
        <v>3368.3676855341337</v>
      </c>
      <c r="AQ255" s="364">
        <v>-0.56149418512276239</v>
      </c>
      <c r="AR255" s="366">
        <v>86</v>
      </c>
      <c r="AS255" s="367">
        <v>0.44682963766300166</v>
      </c>
      <c r="AT255" s="364">
        <v>0.13228513470010794</v>
      </c>
      <c r="AU255" s="366">
        <v>153</v>
      </c>
      <c r="AV255" s="367">
        <v>1.6443129423724112</v>
      </c>
      <c r="AW255" s="364">
        <v>0.79075201126035533</v>
      </c>
      <c r="AX255" s="366">
        <v>199</v>
      </c>
      <c r="AY255" s="367">
        <v>0.88279567437363393</v>
      </c>
      <c r="AZ255" s="364">
        <v>1.3241849287091947</v>
      </c>
      <c r="BA255" s="366">
        <v>232</v>
      </c>
      <c r="BB255" s="365">
        <v>76.317299687194307</v>
      </c>
      <c r="BC255" s="364">
        <v>0.62197443874727432</v>
      </c>
      <c r="BD255" s="363">
        <v>170</v>
      </c>
      <c r="BE255" s="362" t="s">
        <v>906</v>
      </c>
    </row>
    <row r="256" spans="1:57" s="182" customFormat="1" ht="12.75" x14ac:dyDescent="0.2">
      <c r="A256" s="361"/>
      <c r="B256" s="375">
        <v>34</v>
      </c>
      <c r="C256" s="236"/>
      <c r="D256" s="237" t="s">
        <v>905</v>
      </c>
      <c r="E256" s="235">
        <v>8248.1909999999989</v>
      </c>
      <c r="F256" s="374">
        <v>0.10636323160676724</v>
      </c>
      <c r="G256" s="361">
        <v>133</v>
      </c>
      <c r="H256" s="373">
        <v>5</v>
      </c>
      <c r="I256" s="238">
        <v>26</v>
      </c>
      <c r="J256" s="364">
        <v>-0.10925139939282839</v>
      </c>
      <c r="K256" s="182">
        <v>107.5</v>
      </c>
      <c r="L256" s="365">
        <v>108.12199481624727</v>
      </c>
      <c r="M256" s="364">
        <v>-0.68183990020673357</v>
      </c>
      <c r="N256" s="366">
        <v>43</v>
      </c>
      <c r="O256" s="365">
        <v>3.5043927106240798</v>
      </c>
      <c r="P256" s="364">
        <v>0.14904474355207617</v>
      </c>
      <c r="Q256" s="372">
        <v>132</v>
      </c>
      <c r="R256" s="371">
        <v>13.524926137836783</v>
      </c>
      <c r="S256" s="364">
        <v>0.20799351118981638</v>
      </c>
      <c r="T256" s="366">
        <v>132</v>
      </c>
      <c r="U256" s="365">
        <v>30.621535858808709</v>
      </c>
      <c r="V256" s="364">
        <v>0.14304587354798112</v>
      </c>
      <c r="W256" s="369">
        <v>155</v>
      </c>
      <c r="X256" s="365">
        <v>20.363619167044213</v>
      </c>
      <c r="Y256" s="364">
        <v>0.26871025288181738</v>
      </c>
      <c r="Z256" s="363">
        <v>171</v>
      </c>
      <c r="AA256" s="370">
        <v>61.838988038118693</v>
      </c>
      <c r="AB256" s="364">
        <v>-0.15344933763755975</v>
      </c>
      <c r="AC256" s="366">
        <v>110</v>
      </c>
      <c r="AD256" s="365">
        <v>21.73993699024669</v>
      </c>
      <c r="AE256" s="364">
        <v>0.41109448263024545</v>
      </c>
      <c r="AF256" s="369">
        <v>114</v>
      </c>
      <c r="AG256" s="365">
        <v>12.86602573399303</v>
      </c>
      <c r="AH256" s="364">
        <v>4.8048681504780061E-2</v>
      </c>
      <c r="AI256" s="366">
        <v>157</v>
      </c>
      <c r="AJ256" s="365">
        <v>43.683245781431935</v>
      </c>
      <c r="AK256" s="364">
        <v>-0.15844765843910313</v>
      </c>
      <c r="AL256" s="366">
        <v>112</v>
      </c>
      <c r="AM256" s="367">
        <v>1.6112745206797465</v>
      </c>
      <c r="AN256" s="364">
        <v>0.65609562948819822</v>
      </c>
      <c r="AO256" s="363">
        <v>160</v>
      </c>
      <c r="AP256" s="368">
        <v>4282.9263634678136</v>
      </c>
      <c r="AQ256" s="364">
        <v>-0.20789127954344575</v>
      </c>
      <c r="AR256" s="366">
        <v>125</v>
      </c>
      <c r="AS256" s="367">
        <v>0.40256219805033333</v>
      </c>
      <c r="AT256" s="364">
        <v>-0.12854370213395117</v>
      </c>
      <c r="AU256" s="366">
        <v>136</v>
      </c>
      <c r="AV256" s="367">
        <v>1.5853777236793867</v>
      </c>
      <c r="AW256" s="364">
        <v>0.58349092193793595</v>
      </c>
      <c r="AX256" s="366">
        <v>167</v>
      </c>
      <c r="AY256" s="367">
        <v>0.68924632584606127</v>
      </c>
      <c r="AZ256" s="364">
        <v>0.2097157792788969</v>
      </c>
      <c r="BA256" s="366">
        <v>140</v>
      </c>
      <c r="BB256" s="365">
        <v>58.773737377170633</v>
      </c>
      <c r="BC256" s="364">
        <v>-0.18826798185279137</v>
      </c>
      <c r="BD256" s="363">
        <v>96</v>
      </c>
      <c r="BE256" s="362" t="s">
        <v>904</v>
      </c>
    </row>
    <row r="257" spans="1:57" s="182" customFormat="1" ht="12.75" x14ac:dyDescent="0.2">
      <c r="A257" s="361"/>
      <c r="B257" s="375">
        <v>0</v>
      </c>
      <c r="C257" s="236">
        <v>8800</v>
      </c>
      <c r="D257" s="237" t="s">
        <v>634</v>
      </c>
      <c r="E257" s="235">
        <v>35605.691000000006</v>
      </c>
      <c r="F257" s="374">
        <v>-0.85408088417118122</v>
      </c>
      <c r="G257" s="361">
        <v>67</v>
      </c>
      <c r="H257" s="373">
        <v>3</v>
      </c>
      <c r="I257" s="238">
        <v>24</v>
      </c>
      <c r="J257" s="364">
        <v>-0.42938340691599941</v>
      </c>
      <c r="K257" s="182">
        <v>86.5</v>
      </c>
      <c r="L257" s="365">
        <v>95.631182516312663</v>
      </c>
      <c r="M257" s="364">
        <v>-0.22844790900968789</v>
      </c>
      <c r="N257" s="366">
        <v>78</v>
      </c>
      <c r="O257" s="365">
        <v>3.8838337915015684</v>
      </c>
      <c r="P257" s="364">
        <v>-0.39461600177790002</v>
      </c>
      <c r="Q257" s="372">
        <v>84</v>
      </c>
      <c r="R257" s="371">
        <v>11.186350113522117</v>
      </c>
      <c r="S257" s="364">
        <v>-1.0021367433193544</v>
      </c>
      <c r="T257" s="366">
        <v>40</v>
      </c>
      <c r="U257" s="365">
        <v>14.938221130206928</v>
      </c>
      <c r="V257" s="364">
        <v>-0.80009129183252714</v>
      </c>
      <c r="W257" s="369">
        <v>67</v>
      </c>
      <c r="X257" s="365">
        <v>9.1213652866367649</v>
      </c>
      <c r="Y257" s="364">
        <v>-0.77242252877462836</v>
      </c>
      <c r="Z257" s="363">
        <v>64</v>
      </c>
      <c r="AA257" s="370">
        <v>52.840119325073218</v>
      </c>
      <c r="AB257" s="364">
        <v>-0.97352985788065827</v>
      </c>
      <c r="AC257" s="366">
        <v>53</v>
      </c>
      <c r="AD257" s="365">
        <v>68.008768429684281</v>
      </c>
      <c r="AE257" s="364">
        <v>-1.2474708041796905</v>
      </c>
      <c r="AF257" s="369">
        <v>49</v>
      </c>
      <c r="AG257" s="365">
        <v>5.9956270994886998</v>
      </c>
      <c r="AH257" s="364">
        <v>-0.67854685008816129</v>
      </c>
      <c r="AI257" s="366">
        <v>85</v>
      </c>
      <c r="AJ257" s="365">
        <v>47.37531694384441</v>
      </c>
      <c r="AK257" s="364">
        <v>-0.57521868158724943</v>
      </c>
      <c r="AL257" s="366">
        <v>68</v>
      </c>
      <c r="AM257" s="367">
        <v>7.2933734104472325</v>
      </c>
      <c r="AN257" s="364">
        <v>-1.0674790529457754</v>
      </c>
      <c r="AO257" s="363">
        <v>46</v>
      </c>
      <c r="AP257" s="368">
        <v>2890.4214003359648</v>
      </c>
      <c r="AQ257" s="364">
        <v>-0.74628625941454296</v>
      </c>
      <c r="AR257" s="366">
        <v>64</v>
      </c>
      <c r="AS257" s="367">
        <v>0.34222517564916333</v>
      </c>
      <c r="AT257" s="364">
        <v>-0.48405636581247102</v>
      </c>
      <c r="AU257" s="366">
        <v>100</v>
      </c>
      <c r="AV257" s="367">
        <v>1.1735471409421649</v>
      </c>
      <c r="AW257" s="364">
        <v>-0.86481888478389746</v>
      </c>
      <c r="AX257" s="366">
        <v>59</v>
      </c>
      <c r="AY257" s="367">
        <v>0.51468112819139644</v>
      </c>
      <c r="AZ257" s="364">
        <v>-0.79544145235400254</v>
      </c>
      <c r="BA257" s="366">
        <v>62</v>
      </c>
      <c r="BB257" s="365">
        <v>47.172824577160746</v>
      </c>
      <c r="BC257" s="364">
        <v>-0.72405150757833781</v>
      </c>
      <c r="BD257" s="363">
        <v>64</v>
      </c>
      <c r="BE257" s="362" t="s">
        <v>633</v>
      </c>
    </row>
    <row r="258" spans="1:57" s="182" customFormat="1" ht="12.75" x14ac:dyDescent="0.2">
      <c r="A258" s="361"/>
      <c r="B258" s="375">
        <v>0</v>
      </c>
      <c r="C258" s="236">
        <v>5000</v>
      </c>
      <c r="D258" s="237" t="s">
        <v>25</v>
      </c>
      <c r="E258" s="235">
        <v>396260.52899999992</v>
      </c>
      <c r="F258" s="374">
        <v>1.0827614395561886</v>
      </c>
      <c r="G258" s="361">
        <v>215</v>
      </c>
      <c r="H258" s="373">
        <v>8</v>
      </c>
      <c r="I258" s="238">
        <v>33</v>
      </c>
      <c r="J258" s="364">
        <v>1.0112106269382704</v>
      </c>
      <c r="K258" s="182">
        <v>214.5</v>
      </c>
      <c r="L258" s="365">
        <v>52.794626019746417</v>
      </c>
      <c r="M258" s="364">
        <v>1.3264350865585506</v>
      </c>
      <c r="N258" s="366">
        <v>249</v>
      </c>
      <c r="O258" s="365">
        <v>2.1406403650170822</v>
      </c>
      <c r="P258" s="364">
        <v>2.1030203514214514</v>
      </c>
      <c r="Q258" s="372">
        <v>249</v>
      </c>
      <c r="R258" s="371">
        <v>14.861603428632961</v>
      </c>
      <c r="S258" s="364">
        <v>0.89967666080298425</v>
      </c>
      <c r="T258" s="366">
        <v>212</v>
      </c>
      <c r="U258" s="365">
        <v>48.731189044004317</v>
      </c>
      <c r="V258" s="364">
        <v>1.2320941561767011</v>
      </c>
      <c r="W258" s="369">
        <v>220</v>
      </c>
      <c r="X258" s="365">
        <v>29.097576104195142</v>
      </c>
      <c r="Y258" s="364">
        <v>1.0775524101195968</v>
      </c>
      <c r="Z258" s="363">
        <v>217</v>
      </c>
      <c r="AA258" s="370">
        <v>71.572378387739164</v>
      </c>
      <c r="AB258" s="364">
        <v>0.73356925060724176</v>
      </c>
      <c r="AC258" s="366">
        <v>180</v>
      </c>
      <c r="AD258" s="365">
        <v>12.350351313631148</v>
      </c>
      <c r="AE258" s="364">
        <v>0.74767615924221087</v>
      </c>
      <c r="AF258" s="369">
        <v>179</v>
      </c>
      <c r="AG258" s="365">
        <v>19.385513906104681</v>
      </c>
      <c r="AH258" s="364">
        <v>0.73753283317236573</v>
      </c>
      <c r="AI258" s="366">
        <v>197</v>
      </c>
      <c r="AJ258" s="365">
        <v>34.474627689093907</v>
      </c>
      <c r="AK258" s="364">
        <v>0.88104616908953493</v>
      </c>
      <c r="AL258" s="366">
        <v>200</v>
      </c>
      <c r="AM258" s="367">
        <v>2.7286848446114114</v>
      </c>
      <c r="AN258" s="364">
        <v>0.31714690973126819</v>
      </c>
      <c r="AO258" s="363">
        <v>132</v>
      </c>
      <c r="AP258" s="368">
        <v>6911.7703252287192</v>
      </c>
      <c r="AQ258" s="364">
        <v>0.80851902372274498</v>
      </c>
      <c r="AR258" s="366">
        <v>211</v>
      </c>
      <c r="AS258" s="367">
        <v>0.46651542788687744</v>
      </c>
      <c r="AT258" s="364">
        <v>0.24827607095437917</v>
      </c>
      <c r="AU258" s="366">
        <v>166</v>
      </c>
      <c r="AV258" s="367">
        <v>1.6813218407337325</v>
      </c>
      <c r="AW258" s="364">
        <v>0.92090346838726367</v>
      </c>
      <c r="AX258" s="366">
        <v>218</v>
      </c>
      <c r="AY258" s="367">
        <v>0.81761587447245965</v>
      </c>
      <c r="AZ258" s="364">
        <v>0.94887559954578282</v>
      </c>
      <c r="BA258" s="366">
        <v>208</v>
      </c>
      <c r="BB258" s="365">
        <v>75.051922182115518</v>
      </c>
      <c r="BC258" s="364">
        <v>0.5635334839075542</v>
      </c>
      <c r="BD258" s="363">
        <v>166</v>
      </c>
      <c r="BE258" s="362" t="s">
        <v>23</v>
      </c>
    </row>
    <row r="259" spans="1:57" s="182" customFormat="1" ht="12.75" x14ac:dyDescent="0.2">
      <c r="A259" s="361"/>
      <c r="B259" s="375">
        <v>99</v>
      </c>
      <c r="C259" s="236">
        <v>154</v>
      </c>
      <c r="D259" s="237" t="s">
        <v>158</v>
      </c>
      <c r="E259" s="235">
        <v>9997.39</v>
      </c>
      <c r="F259" s="374">
        <v>1.841683982848606</v>
      </c>
      <c r="G259" s="361">
        <v>247</v>
      </c>
      <c r="H259" s="373">
        <v>9</v>
      </c>
      <c r="I259" s="238">
        <v>28</v>
      </c>
      <c r="J259" s="364">
        <v>0.21088060813034265</v>
      </c>
      <c r="K259" s="182">
        <v>133</v>
      </c>
      <c r="L259" s="365">
        <v>81.565723065411603</v>
      </c>
      <c r="M259" s="364">
        <v>0.28210068578255987</v>
      </c>
      <c r="N259" s="366">
        <v>131</v>
      </c>
      <c r="O259" s="365">
        <v>3.9278431847094706</v>
      </c>
      <c r="P259" s="364">
        <v>-0.45767237790248</v>
      </c>
      <c r="Q259" s="372">
        <v>78</v>
      </c>
      <c r="R259" s="371">
        <v>15.360211719568968</v>
      </c>
      <c r="S259" s="364">
        <v>1.1576887894390833</v>
      </c>
      <c r="T259" s="366">
        <v>231</v>
      </c>
      <c r="U259" s="365">
        <v>63.33746031926507</v>
      </c>
      <c r="V259" s="364">
        <v>2.1104618689794856</v>
      </c>
      <c r="W259" s="369">
        <v>243</v>
      </c>
      <c r="X259" s="365">
        <v>42.159518224183003</v>
      </c>
      <c r="Y259" s="364">
        <v>2.287204520620199</v>
      </c>
      <c r="Z259" s="363">
        <v>246</v>
      </c>
      <c r="AA259" s="370">
        <v>76.634700871645322</v>
      </c>
      <c r="AB259" s="364">
        <v>1.194906357372866</v>
      </c>
      <c r="AC259" s="366">
        <v>220</v>
      </c>
      <c r="AD259" s="365">
        <v>14.364025156058137</v>
      </c>
      <c r="AE259" s="364">
        <v>0.6754934515726182</v>
      </c>
      <c r="AF259" s="369">
        <v>151</v>
      </c>
      <c r="AG259" s="365">
        <v>43.47711089684168</v>
      </c>
      <c r="AH259" s="364">
        <v>3.2853976156458433</v>
      </c>
      <c r="AI259" s="366">
        <v>250</v>
      </c>
      <c r="AJ259" s="365">
        <v>23.371369383781619</v>
      </c>
      <c r="AK259" s="364">
        <v>2.1344121310715467</v>
      </c>
      <c r="AL259" s="366">
        <v>251</v>
      </c>
      <c r="AM259" s="367">
        <v>0.42950210004811257</v>
      </c>
      <c r="AN259" s="364">
        <v>1.0145675716551086</v>
      </c>
      <c r="AO259" s="363">
        <v>215</v>
      </c>
      <c r="AP259" s="368">
        <v>10806.051730369232</v>
      </c>
      <c r="AQ259" s="364">
        <v>2.3141952074667973</v>
      </c>
      <c r="AR259" s="366">
        <v>247</v>
      </c>
      <c r="AS259" s="367">
        <v>0.71998229782762357</v>
      </c>
      <c r="AT259" s="364">
        <v>1.7417319708455257</v>
      </c>
      <c r="AU259" s="366">
        <v>240</v>
      </c>
      <c r="AV259" s="367">
        <v>1.6436168027009375</v>
      </c>
      <c r="AW259" s="364">
        <v>0.78830385428681926</v>
      </c>
      <c r="AX259" s="366">
        <v>198</v>
      </c>
      <c r="AY259" s="367">
        <v>0.84973247491670001</v>
      </c>
      <c r="AZ259" s="364">
        <v>1.1338049762240323</v>
      </c>
      <c r="BA259" s="366">
        <v>221</v>
      </c>
      <c r="BB259" s="365">
        <v>93.391525116078427</v>
      </c>
      <c r="BC259" s="364">
        <v>1.4105407228859257</v>
      </c>
      <c r="BD259" s="363">
        <v>240</v>
      </c>
      <c r="BE259" s="362" t="s">
        <v>157</v>
      </c>
    </row>
    <row r="260" spans="1:57" s="182" customFormat="1" ht="12.75" x14ac:dyDescent="0.2">
      <c r="A260" s="361"/>
      <c r="B260" s="375">
        <v>99</v>
      </c>
      <c r="C260" s="236">
        <v>1054</v>
      </c>
      <c r="D260" s="237" t="s">
        <v>857</v>
      </c>
      <c r="E260" s="235">
        <v>14643.348999999995</v>
      </c>
      <c r="F260" s="374">
        <v>-1.7842160244285963</v>
      </c>
      <c r="G260" s="361">
        <v>3</v>
      </c>
      <c r="H260" s="373">
        <v>1</v>
      </c>
      <c r="I260" s="238">
        <v>12</v>
      </c>
      <c r="J260" s="364">
        <v>-2.3501754520550255</v>
      </c>
      <c r="K260" s="182">
        <v>4</v>
      </c>
      <c r="L260" s="365">
        <v>192.36493094058878</v>
      </c>
      <c r="M260" s="364">
        <v>-3.7396932756754131</v>
      </c>
      <c r="N260" s="366">
        <v>4</v>
      </c>
      <c r="O260" s="365">
        <v>4.3851460797105428</v>
      </c>
      <c r="P260" s="364">
        <v>-1.1128930307714053</v>
      </c>
      <c r="Q260" s="372">
        <v>38</v>
      </c>
      <c r="R260" s="371">
        <v>3.7000126084157841</v>
      </c>
      <c r="S260" s="364">
        <v>-4.8760512178555437</v>
      </c>
      <c r="T260" s="366">
        <v>1</v>
      </c>
      <c r="U260" s="365">
        <v>0.80400770661764831</v>
      </c>
      <c r="V260" s="364">
        <v>-1.6500711726096555</v>
      </c>
      <c r="W260" s="369">
        <v>1</v>
      </c>
      <c r="X260" s="365">
        <v>1.8703628501185334</v>
      </c>
      <c r="Y260" s="364">
        <v>-1.4439298988124494</v>
      </c>
      <c r="Z260" s="363">
        <v>1</v>
      </c>
      <c r="AA260" s="370">
        <v>31.302531069658318</v>
      </c>
      <c r="AB260" s="364">
        <v>-2.9362828598971511</v>
      </c>
      <c r="AC260" s="366">
        <v>2</v>
      </c>
      <c r="AD260" s="365">
        <v>82.508207358676017</v>
      </c>
      <c r="AE260" s="364">
        <v>-1.7672216891209644</v>
      </c>
      <c r="AF260" s="369">
        <v>19</v>
      </c>
      <c r="AG260" s="365">
        <v>4.1298581699048302</v>
      </c>
      <c r="AH260" s="364">
        <v>-0.87586573059856265</v>
      </c>
      <c r="AI260" s="366">
        <v>51</v>
      </c>
      <c r="AJ260" s="365">
        <v>54.82547439746839</v>
      </c>
      <c r="AK260" s="364">
        <v>-1.4162126949672023</v>
      </c>
      <c r="AL260" s="366">
        <v>17</v>
      </c>
      <c r="AM260" s="367">
        <v>13.331840960698278</v>
      </c>
      <c r="AN260" s="364">
        <v>-2.8991525229472259</v>
      </c>
      <c r="AO260" s="363">
        <v>2</v>
      </c>
      <c r="AP260" s="368">
        <v>1494.6550489673475</v>
      </c>
      <c r="AQ260" s="364">
        <v>-1.2859422150814732</v>
      </c>
      <c r="AR260" s="366">
        <v>2</v>
      </c>
      <c r="AS260" s="367">
        <v>0.10268537753491949</v>
      </c>
      <c r="AT260" s="364">
        <v>-1.8954523594430479</v>
      </c>
      <c r="AU260" s="366">
        <v>4</v>
      </c>
      <c r="AV260" s="367">
        <v>1.6008558811886413</v>
      </c>
      <c r="AW260" s="364">
        <v>0.63792390542751443</v>
      </c>
      <c r="AX260" s="366">
        <v>176</v>
      </c>
      <c r="AY260" s="367">
        <v>0.50137748681629946</v>
      </c>
      <c r="AZ260" s="364">
        <v>-0.87204464425530681</v>
      </c>
      <c r="BA260" s="366">
        <v>58</v>
      </c>
      <c r="BB260" s="365">
        <v>15.540230353184031</v>
      </c>
      <c r="BC260" s="364">
        <v>-2.1849902417401319</v>
      </c>
      <c r="BD260" s="363">
        <v>8</v>
      </c>
      <c r="BE260" s="362" t="s">
        <v>856</v>
      </c>
    </row>
    <row r="261" spans="1:57" s="182" customFormat="1" ht="13.5" thickBot="1" x14ac:dyDescent="0.25">
      <c r="A261" s="361"/>
      <c r="B261" s="360">
        <v>51</v>
      </c>
      <c r="C261" s="359"/>
      <c r="D261" s="358" t="s">
        <v>903</v>
      </c>
      <c r="E261" s="357">
        <v>978.505</v>
      </c>
      <c r="F261" s="356">
        <v>0.33679799041575009</v>
      </c>
      <c r="G261" s="355">
        <v>157</v>
      </c>
      <c r="H261" s="354">
        <v>5</v>
      </c>
      <c r="I261" s="210" t="s">
        <v>895</v>
      </c>
      <c r="J261" s="353" t="s">
        <v>895</v>
      </c>
      <c r="K261" s="352" t="s">
        <v>895</v>
      </c>
      <c r="L261" s="344" t="s">
        <v>895</v>
      </c>
      <c r="M261" s="343" t="s">
        <v>895</v>
      </c>
      <c r="N261" s="345" t="s">
        <v>895</v>
      </c>
      <c r="O261" s="344" t="s">
        <v>895</v>
      </c>
      <c r="P261" s="343" t="s">
        <v>895</v>
      </c>
      <c r="Q261" s="351" t="s">
        <v>895</v>
      </c>
      <c r="R261" s="350" t="s">
        <v>895</v>
      </c>
      <c r="S261" s="343" t="s">
        <v>895</v>
      </c>
      <c r="T261" s="345" t="s">
        <v>895</v>
      </c>
      <c r="U261" s="344" t="s">
        <v>895</v>
      </c>
      <c r="V261" s="343" t="s">
        <v>895</v>
      </c>
      <c r="W261" s="348" t="s">
        <v>895</v>
      </c>
      <c r="X261" s="344" t="s">
        <v>895</v>
      </c>
      <c r="Y261" s="343" t="s">
        <v>895</v>
      </c>
      <c r="Z261" s="342" t="s">
        <v>895</v>
      </c>
      <c r="AA261" s="349" t="s">
        <v>895</v>
      </c>
      <c r="AB261" s="343" t="s">
        <v>895</v>
      </c>
      <c r="AC261" s="345" t="s">
        <v>895</v>
      </c>
      <c r="AD261" s="344" t="s">
        <v>895</v>
      </c>
      <c r="AE261" s="343" t="s">
        <v>895</v>
      </c>
      <c r="AF261" s="348" t="s">
        <v>895</v>
      </c>
      <c r="AG261" s="344" t="s">
        <v>895</v>
      </c>
      <c r="AH261" s="343" t="s">
        <v>895</v>
      </c>
      <c r="AI261" s="345" t="s">
        <v>895</v>
      </c>
      <c r="AJ261" s="344" t="s">
        <v>895</v>
      </c>
      <c r="AK261" s="343" t="s">
        <v>895</v>
      </c>
      <c r="AL261" s="345" t="s">
        <v>895</v>
      </c>
      <c r="AM261" s="346" t="s">
        <v>895</v>
      </c>
      <c r="AN261" s="343" t="s">
        <v>895</v>
      </c>
      <c r="AO261" s="342" t="s">
        <v>895</v>
      </c>
      <c r="AP261" s="347" t="s">
        <v>895</v>
      </c>
      <c r="AQ261" s="343" t="s">
        <v>895</v>
      </c>
      <c r="AR261" s="345" t="s">
        <v>895</v>
      </c>
      <c r="AS261" s="346" t="s">
        <v>895</v>
      </c>
      <c r="AT261" s="343" t="s">
        <v>895</v>
      </c>
      <c r="AU261" s="345" t="s">
        <v>895</v>
      </c>
      <c r="AV261" s="346" t="s">
        <v>895</v>
      </c>
      <c r="AW261" s="343" t="s">
        <v>895</v>
      </c>
      <c r="AX261" s="345" t="s">
        <v>895</v>
      </c>
      <c r="AY261" s="346" t="s">
        <v>895</v>
      </c>
      <c r="AZ261" s="343" t="s">
        <v>895</v>
      </c>
      <c r="BA261" s="345" t="s">
        <v>895</v>
      </c>
      <c r="BB261" s="344" t="s">
        <v>895</v>
      </c>
      <c r="BC261" s="343" t="s">
        <v>895</v>
      </c>
      <c r="BD261" s="342" t="s">
        <v>895</v>
      </c>
      <c r="BE261" s="341" t="s">
        <v>902</v>
      </c>
    </row>
    <row r="262" spans="1:57" s="198" customFormat="1" ht="15" thickTop="1" x14ac:dyDescent="0.2">
      <c r="A262" s="339"/>
      <c r="B262" s="338"/>
      <c r="C262" s="202" t="s">
        <v>14</v>
      </c>
      <c r="D262" s="592" t="s">
        <v>901</v>
      </c>
      <c r="E262" s="592"/>
      <c r="F262" s="592"/>
      <c r="G262" s="592"/>
      <c r="H262" s="592"/>
      <c r="I262" s="335"/>
      <c r="K262" s="335"/>
      <c r="L262" s="336"/>
      <c r="Q262" s="335"/>
      <c r="W262" s="335"/>
      <c r="AF262" s="335"/>
      <c r="AM262" s="334"/>
      <c r="AP262" s="333"/>
      <c r="AR262" s="600" t="s">
        <v>15</v>
      </c>
      <c r="AS262" s="600"/>
      <c r="AT262" s="600"/>
      <c r="AU262" s="600"/>
      <c r="AV262" s="600"/>
      <c r="AW262" s="600"/>
      <c r="AX262" s="600"/>
      <c r="AY262" s="600"/>
      <c r="AZ262" s="600"/>
      <c r="BA262" s="600"/>
      <c r="BB262" s="600"/>
      <c r="BC262" s="600"/>
      <c r="BD262" s="600"/>
      <c r="BE262" s="340" t="s">
        <v>14</v>
      </c>
    </row>
    <row r="263" spans="1:57" s="198" customFormat="1" ht="15" customHeight="1" x14ac:dyDescent="0.2">
      <c r="A263" s="339"/>
      <c r="B263" s="338"/>
      <c r="C263" s="337" t="s">
        <v>898</v>
      </c>
      <c r="D263" s="589" t="s">
        <v>900</v>
      </c>
      <c r="E263" s="589"/>
      <c r="F263" s="589"/>
      <c r="G263" s="589"/>
      <c r="H263" s="589"/>
      <c r="I263" s="335"/>
      <c r="K263" s="335"/>
      <c r="L263" s="336"/>
      <c r="Q263" s="335"/>
      <c r="W263" s="335"/>
      <c r="AF263" s="335"/>
      <c r="AM263" s="334"/>
      <c r="AP263" s="333"/>
      <c r="AR263" s="599" t="s">
        <v>899</v>
      </c>
      <c r="AS263" s="599"/>
      <c r="AT263" s="599"/>
      <c r="AU263" s="599"/>
      <c r="AV263" s="599"/>
      <c r="AW263" s="599"/>
      <c r="AX263" s="599"/>
      <c r="AY263" s="599"/>
      <c r="AZ263" s="599"/>
      <c r="BA263" s="599"/>
      <c r="BB263" s="599"/>
      <c r="BC263" s="599"/>
      <c r="BD263" s="599"/>
      <c r="BE263" s="332" t="s">
        <v>898</v>
      </c>
    </row>
    <row r="264" spans="1:57" s="323" customFormat="1" ht="14.25" customHeight="1" x14ac:dyDescent="0.2">
      <c r="A264" s="331"/>
      <c r="B264" s="330"/>
      <c r="C264" s="329" t="s">
        <v>895</v>
      </c>
      <c r="D264" s="589" t="s">
        <v>897</v>
      </c>
      <c r="E264" s="589"/>
      <c r="F264" s="589"/>
      <c r="G264" s="589"/>
      <c r="H264" s="589"/>
      <c r="I264" s="327"/>
      <c r="K264" s="327"/>
      <c r="L264" s="328"/>
      <c r="Q264" s="327"/>
      <c r="W264" s="327"/>
      <c r="AF264" s="327"/>
      <c r="AM264" s="326"/>
      <c r="AP264" s="325"/>
      <c r="AR264" s="599" t="s">
        <v>896</v>
      </c>
      <c r="AS264" s="599"/>
      <c r="AT264" s="599"/>
      <c r="AU264" s="599"/>
      <c r="AV264" s="599"/>
      <c r="AW264" s="599"/>
      <c r="AX264" s="599"/>
      <c r="AY264" s="599"/>
      <c r="AZ264" s="599"/>
      <c r="BA264" s="599"/>
      <c r="BB264" s="599"/>
      <c r="BC264" s="599"/>
      <c r="BD264" s="599"/>
      <c r="BE264" s="324" t="s">
        <v>895</v>
      </c>
    </row>
    <row r="267" spans="1:57" x14ac:dyDescent="0.2">
      <c r="AV267" s="322"/>
    </row>
  </sheetData>
  <mergeCells count="55">
    <mergeCell ref="I3:K3"/>
    <mergeCell ref="F3:H4"/>
    <mergeCell ref="AA3:AC3"/>
    <mergeCell ref="AA4:AC4"/>
    <mergeCell ref="O4:Q4"/>
    <mergeCell ref="I4:K4"/>
    <mergeCell ref="X3:Z3"/>
    <mergeCell ref="O3:Q3"/>
    <mergeCell ref="R3:T3"/>
    <mergeCell ref="R4:T4"/>
    <mergeCell ref="D264:H264"/>
    <mergeCell ref="AR264:BD264"/>
    <mergeCell ref="A6:A7"/>
    <mergeCell ref="BB5:BD5"/>
    <mergeCell ref="D6:D7"/>
    <mergeCell ref="AJ5:AL5"/>
    <mergeCell ref="R5:T5"/>
    <mergeCell ref="AR262:BD262"/>
    <mergeCell ref="AR263:BD263"/>
    <mergeCell ref="AG5:AI5"/>
    <mergeCell ref="F5:H5"/>
    <mergeCell ref="L5:N5"/>
    <mergeCell ref="AG4:AI4"/>
    <mergeCell ref="AD5:AF5"/>
    <mergeCell ref="AA5:AC5"/>
    <mergeCell ref="U4:W4"/>
    <mergeCell ref="U5:W5"/>
    <mergeCell ref="X4:Z4"/>
    <mergeCell ref="X5:Z5"/>
    <mergeCell ref="AS4:AU4"/>
    <mergeCell ref="AP3:AR3"/>
    <mergeCell ref="AP4:AR4"/>
    <mergeCell ref="AP5:AR5"/>
    <mergeCell ref="AJ4:AL4"/>
    <mergeCell ref="BE6:BE7"/>
    <mergeCell ref="AY4:BA4"/>
    <mergeCell ref="AY5:BA5"/>
    <mergeCell ref="BB4:BD4"/>
    <mergeCell ref="BB3:BD3"/>
    <mergeCell ref="D1:K1"/>
    <mergeCell ref="D2:K2"/>
    <mergeCell ref="AM2:BD2"/>
    <mergeCell ref="D263:H263"/>
    <mergeCell ref="D262:H262"/>
    <mergeCell ref="I5:K5"/>
    <mergeCell ref="O5:Q5"/>
    <mergeCell ref="AD4:AF4"/>
    <mergeCell ref="AM1:BD1"/>
    <mergeCell ref="L4:N4"/>
    <mergeCell ref="AM3:AO3"/>
    <mergeCell ref="AM4:AO4"/>
    <mergeCell ref="AM5:AO5"/>
    <mergeCell ref="AV4:AX4"/>
    <mergeCell ref="AV5:AX5"/>
    <mergeCell ref="AS5:AU5"/>
  </mergeCells>
  <pageMargins left="0.23622047244094491" right="0.51181102362204722" top="0.43307086614173229" bottom="0.43307086614173229" header="0.51181102362204722" footer="0.51181102362204722"/>
  <pageSetup paperSize="9" scale="63" fitToWidth="2" fitToHeight="3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C34"/>
  <sheetViews>
    <sheetView rightToLeft="1" topLeftCell="GX12" zoomScale="90" zoomScaleNormal="90" workbookViewId="0">
      <selection activeCell="GY22" sqref="GY22:HE26"/>
    </sheetView>
  </sheetViews>
  <sheetFormatPr defaultRowHeight="14.25" x14ac:dyDescent="0.2"/>
  <cols>
    <col min="11" max="11" width="9.5" bestFit="1" customWidth="1"/>
    <col min="215" max="215" width="11.5" bestFit="1" customWidth="1"/>
  </cols>
  <sheetData>
    <row r="1" spans="1:237" ht="15" thickBot="1" x14ac:dyDescent="0.25"/>
    <row r="2" spans="1:237" ht="29.25" thickBot="1" x14ac:dyDescent="0.25">
      <c r="A2" s="515">
        <v>2002</v>
      </c>
      <c r="B2" s="516" t="s">
        <v>840</v>
      </c>
      <c r="C2" s="516" t="s">
        <v>715</v>
      </c>
      <c r="D2" s="516" t="s">
        <v>246</v>
      </c>
      <c r="E2" s="517" t="s">
        <v>765</v>
      </c>
      <c r="F2" s="517" t="s">
        <v>630</v>
      </c>
      <c r="G2" s="517" t="s">
        <v>259</v>
      </c>
      <c r="H2" s="517" t="s">
        <v>500</v>
      </c>
      <c r="I2" s="516" t="s">
        <v>231</v>
      </c>
      <c r="J2" s="516" t="s">
        <v>350</v>
      </c>
      <c r="K2" s="517" t="s">
        <v>353</v>
      </c>
      <c r="L2" s="516" t="s">
        <v>756</v>
      </c>
      <c r="M2" s="516" t="s">
        <v>480</v>
      </c>
      <c r="N2" s="517" t="s">
        <v>686</v>
      </c>
      <c r="O2" s="516" t="s">
        <v>265</v>
      </c>
      <c r="P2" s="516" t="s">
        <v>193</v>
      </c>
      <c r="Q2" s="516" t="s">
        <v>711</v>
      </c>
      <c r="R2" s="516" t="s">
        <v>1083</v>
      </c>
      <c r="S2" s="517" t="s">
        <v>462</v>
      </c>
      <c r="T2" s="517" t="s">
        <v>308</v>
      </c>
      <c r="U2" s="517" t="s">
        <v>335</v>
      </c>
      <c r="V2" s="516" t="s">
        <v>423</v>
      </c>
      <c r="W2" s="517" t="s">
        <v>155</v>
      </c>
      <c r="X2" s="516" t="s">
        <v>806</v>
      </c>
      <c r="Y2" s="516" t="s">
        <v>846</v>
      </c>
      <c r="Z2" s="516" t="s">
        <v>824</v>
      </c>
      <c r="AA2" s="516" t="s">
        <v>518</v>
      </c>
      <c r="AB2" s="516" t="s">
        <v>370</v>
      </c>
      <c r="AC2" s="516" t="s">
        <v>719</v>
      </c>
      <c r="AD2" s="516" t="s">
        <v>341</v>
      </c>
      <c r="AE2" s="517" t="s">
        <v>554</v>
      </c>
      <c r="AF2" s="517" t="s">
        <v>464</v>
      </c>
      <c r="AG2" s="517" t="s">
        <v>830</v>
      </c>
      <c r="AH2" s="517" t="s">
        <v>459</v>
      </c>
      <c r="AI2" s="516" t="s">
        <v>539</v>
      </c>
      <c r="AJ2" s="516" t="s">
        <v>815</v>
      </c>
      <c r="AK2" s="516" t="s">
        <v>790</v>
      </c>
      <c r="AL2" s="518" t="s">
        <v>482</v>
      </c>
      <c r="AM2" s="516" t="s">
        <v>734</v>
      </c>
      <c r="AN2" s="516" t="s">
        <v>726</v>
      </c>
      <c r="AO2" s="516" t="s">
        <v>843</v>
      </c>
      <c r="AP2" s="516" t="s">
        <v>848</v>
      </c>
      <c r="AQ2" s="516" t="s">
        <v>537</v>
      </c>
      <c r="AR2" s="516" t="s">
        <v>448</v>
      </c>
      <c r="AS2" s="517" t="s">
        <v>100</v>
      </c>
      <c r="AT2" s="517" t="s">
        <v>48</v>
      </c>
      <c r="AU2" s="516" t="s">
        <v>359</v>
      </c>
      <c r="AV2" s="516" t="s">
        <v>380</v>
      </c>
      <c r="AW2" s="516" t="s">
        <v>115</v>
      </c>
      <c r="AX2" s="516" t="s">
        <v>774</v>
      </c>
      <c r="AY2" s="516" t="s">
        <v>730</v>
      </c>
      <c r="AZ2" s="517" t="s">
        <v>520</v>
      </c>
      <c r="BA2" s="517" t="s">
        <v>51</v>
      </c>
      <c r="BB2" s="516" t="s">
        <v>94</v>
      </c>
      <c r="BC2" s="518" t="s">
        <v>60</v>
      </c>
      <c r="BD2" s="516" t="s">
        <v>79</v>
      </c>
      <c r="BE2" s="516" t="s">
        <v>724</v>
      </c>
      <c r="BF2" s="516" t="s">
        <v>820</v>
      </c>
      <c r="BG2" s="517" t="s">
        <v>277</v>
      </c>
      <c r="BH2" s="517" t="s">
        <v>298</v>
      </c>
      <c r="BI2" s="516" t="s">
        <v>834</v>
      </c>
      <c r="BJ2" s="516" t="s">
        <v>695</v>
      </c>
      <c r="BK2" s="517" t="s">
        <v>22</v>
      </c>
      <c r="BL2" s="516" t="s">
        <v>689</v>
      </c>
      <c r="BM2" s="517" t="s">
        <v>564</v>
      </c>
      <c r="BN2" s="516" t="s">
        <v>1084</v>
      </c>
      <c r="BO2" s="516" t="s">
        <v>624</v>
      </c>
      <c r="BP2" s="517" t="s">
        <v>692</v>
      </c>
      <c r="BQ2" s="517" t="s">
        <v>679</v>
      </c>
      <c r="BR2" s="517" t="s">
        <v>545</v>
      </c>
      <c r="BS2" s="517" t="s">
        <v>717</v>
      </c>
      <c r="BT2" s="516" t="s">
        <v>751</v>
      </c>
      <c r="BU2" s="516" t="s">
        <v>622</v>
      </c>
      <c r="BV2" s="518" t="s">
        <v>126</v>
      </c>
      <c r="BW2" s="516" t="s">
        <v>270</v>
      </c>
      <c r="BX2" s="516" t="s">
        <v>657</v>
      </c>
      <c r="BY2" s="517" t="s">
        <v>243</v>
      </c>
      <c r="BZ2" s="516" t="s">
        <v>642</v>
      </c>
      <c r="CA2" s="517" t="s">
        <v>39</v>
      </c>
      <c r="CB2" s="516" t="s">
        <v>736</v>
      </c>
      <c r="CC2" s="516" t="s">
        <v>770</v>
      </c>
      <c r="CD2" s="516" t="s">
        <v>767</v>
      </c>
      <c r="CE2" s="516" t="s">
        <v>72</v>
      </c>
      <c r="CF2" s="516" t="s">
        <v>854</v>
      </c>
      <c r="CG2" s="516" t="s">
        <v>832</v>
      </c>
      <c r="CH2" s="516" t="s">
        <v>748</v>
      </c>
      <c r="CI2" s="516" t="s">
        <v>732</v>
      </c>
      <c r="CJ2" s="516" t="s">
        <v>171</v>
      </c>
      <c r="CK2" s="516" t="s">
        <v>647</v>
      </c>
      <c r="CL2" s="516" t="s">
        <v>302</v>
      </c>
      <c r="CM2" s="516" t="s">
        <v>653</v>
      </c>
      <c r="CN2" s="516" t="s">
        <v>811</v>
      </c>
      <c r="CO2" s="516" t="s">
        <v>788</v>
      </c>
      <c r="CP2" s="517" t="s">
        <v>175</v>
      </c>
      <c r="CQ2" s="517" t="s">
        <v>698</v>
      </c>
      <c r="CR2" s="519" t="s">
        <v>574</v>
      </c>
      <c r="CS2" s="516" t="s">
        <v>31</v>
      </c>
      <c r="CT2" s="516" t="s">
        <v>241</v>
      </c>
      <c r="CU2" s="517" t="s">
        <v>236</v>
      </c>
      <c r="CV2" s="516" t="s">
        <v>182</v>
      </c>
      <c r="CW2" s="517" t="s">
        <v>405</v>
      </c>
      <c r="CX2" s="516" t="s">
        <v>866</v>
      </c>
      <c r="CY2" s="516" t="s">
        <v>105</v>
      </c>
      <c r="CZ2" s="516" t="s">
        <v>804</v>
      </c>
      <c r="DA2" s="516" t="s">
        <v>740</v>
      </c>
      <c r="DB2" s="516" t="s">
        <v>562</v>
      </c>
      <c r="DC2" s="517" t="s">
        <v>493</v>
      </c>
      <c r="DD2" s="517" t="s">
        <v>762</v>
      </c>
      <c r="DE2" s="516" t="s">
        <v>267</v>
      </c>
      <c r="DF2" s="516" t="s">
        <v>793</v>
      </c>
      <c r="DG2" s="516" t="s">
        <v>366</v>
      </c>
      <c r="DH2" s="516" t="s">
        <v>142</v>
      </c>
      <c r="DI2" s="516" t="s">
        <v>850</v>
      </c>
      <c r="DJ2" s="516" t="s">
        <v>508</v>
      </c>
      <c r="DK2" s="517" t="s">
        <v>416</v>
      </c>
      <c r="DL2" s="516" t="s">
        <v>530</v>
      </c>
      <c r="DM2" s="516" t="s">
        <v>759</v>
      </c>
      <c r="DN2" s="517" t="s">
        <v>451</v>
      </c>
      <c r="DO2" s="516" t="s">
        <v>611</v>
      </c>
      <c r="DP2" s="516" t="s">
        <v>778</v>
      </c>
      <c r="DQ2" s="517" t="s">
        <v>337</v>
      </c>
      <c r="DR2" s="516" t="s">
        <v>822</v>
      </c>
      <c r="DS2" s="518" t="s">
        <v>140</v>
      </c>
      <c r="DT2" s="517" t="s">
        <v>420</v>
      </c>
      <c r="DU2" s="517" t="s">
        <v>418</v>
      </c>
      <c r="DV2" s="517" t="s">
        <v>314</v>
      </c>
      <c r="DW2" s="517" t="s">
        <v>649</v>
      </c>
      <c r="DX2" s="517" t="s">
        <v>195</v>
      </c>
      <c r="DY2" s="519" t="s">
        <v>742</v>
      </c>
      <c r="DZ2" s="516" t="s">
        <v>1085</v>
      </c>
      <c r="EA2" s="517" t="s">
        <v>683</v>
      </c>
      <c r="EB2" s="516" t="s">
        <v>1086</v>
      </c>
      <c r="EC2" s="516" t="s">
        <v>36</v>
      </c>
      <c r="ED2" s="516" t="s">
        <v>627</v>
      </c>
      <c r="EE2" s="516" t="s">
        <v>797</v>
      </c>
      <c r="EF2" s="516" t="s">
        <v>746</v>
      </c>
      <c r="EG2" s="516" t="s">
        <v>826</v>
      </c>
      <c r="EH2" s="517" t="s">
        <v>552</v>
      </c>
      <c r="EI2" s="519" t="s">
        <v>795</v>
      </c>
      <c r="EJ2" s="517" t="s">
        <v>431</v>
      </c>
      <c r="EK2" s="516" t="s">
        <v>709</v>
      </c>
      <c r="EL2" s="517" t="s">
        <v>347</v>
      </c>
      <c r="EM2" s="516" t="s">
        <v>721</v>
      </c>
      <c r="EN2" s="516" t="s">
        <v>808</v>
      </c>
      <c r="EO2" s="516" t="s">
        <v>786</v>
      </c>
      <c r="EP2" s="516" t="s">
        <v>655</v>
      </c>
      <c r="EQ2" s="516" t="s">
        <v>603</v>
      </c>
      <c r="ER2" s="516" t="s">
        <v>275</v>
      </c>
      <c r="ES2" s="516" t="s">
        <v>398</v>
      </c>
      <c r="ET2" s="517" t="s">
        <v>92</v>
      </c>
      <c r="EU2" s="517" t="s">
        <v>401</v>
      </c>
      <c r="EV2" s="516" t="s">
        <v>446</v>
      </c>
      <c r="EW2" s="517" t="s">
        <v>799</v>
      </c>
      <c r="EX2" s="516" t="s">
        <v>495</v>
      </c>
      <c r="EY2" s="517" t="s">
        <v>56</v>
      </c>
      <c r="EZ2" s="516" t="s">
        <v>592</v>
      </c>
      <c r="FA2" s="517" t="s">
        <v>323</v>
      </c>
      <c r="FB2" s="517" t="s">
        <v>169</v>
      </c>
      <c r="FC2" s="517" t="s">
        <v>503</v>
      </c>
      <c r="FD2" s="516" t="s">
        <v>218</v>
      </c>
      <c r="FE2" s="517" t="s">
        <v>388</v>
      </c>
      <c r="FF2" s="516" t="s">
        <v>667</v>
      </c>
      <c r="FG2" s="518" t="s">
        <v>287</v>
      </c>
      <c r="FH2" s="517" t="s">
        <v>595</v>
      </c>
      <c r="FI2" s="516" t="s">
        <v>560</v>
      </c>
      <c r="FJ2" s="517" t="s">
        <v>472</v>
      </c>
      <c r="FK2" s="516" t="s">
        <v>428</v>
      </c>
      <c r="FL2" s="516" t="s">
        <v>640</v>
      </c>
      <c r="FM2" s="517" t="s">
        <v>149</v>
      </c>
      <c r="FN2" s="519" t="s">
        <v>377</v>
      </c>
      <c r="FO2" s="517" t="s">
        <v>227</v>
      </c>
      <c r="FP2" s="517" t="s">
        <v>738</v>
      </c>
      <c r="FQ2" s="517" t="s">
        <v>146</v>
      </c>
      <c r="FR2" s="516" t="s">
        <v>673</v>
      </c>
      <c r="FS2" s="516" t="s">
        <v>744</v>
      </c>
      <c r="FT2" s="517" t="s">
        <v>511</v>
      </c>
      <c r="FU2" s="517" t="s">
        <v>43</v>
      </c>
      <c r="FV2" s="517" t="s">
        <v>28</v>
      </c>
      <c r="FW2" s="516" t="s">
        <v>280</v>
      </c>
      <c r="FX2" s="517" t="s">
        <v>90</v>
      </c>
      <c r="FY2" s="516" t="s">
        <v>813</v>
      </c>
      <c r="FZ2" s="516" t="s">
        <v>837</v>
      </c>
      <c r="GA2" s="517" t="s">
        <v>548</v>
      </c>
      <c r="GB2" s="516" t="s">
        <v>188</v>
      </c>
      <c r="GC2" s="516" t="s">
        <v>524</v>
      </c>
      <c r="GD2" s="516" t="s">
        <v>828</v>
      </c>
      <c r="GE2" s="517" t="s">
        <v>634</v>
      </c>
      <c r="GF2" s="517" t="s">
        <v>25</v>
      </c>
      <c r="GG2" s="516" t="s">
        <v>158</v>
      </c>
      <c r="GH2" s="516" t="s">
        <v>857</v>
      </c>
      <c r="GI2" s="520" t="s">
        <v>1087</v>
      </c>
      <c r="GJ2" s="521" t="s">
        <v>1088</v>
      </c>
      <c r="GK2" s="521" t="s">
        <v>1089</v>
      </c>
      <c r="GL2" s="520" t="s">
        <v>1090</v>
      </c>
      <c r="GM2" s="522" t="s">
        <v>1091</v>
      </c>
      <c r="GN2" s="522" t="s">
        <v>1092</v>
      </c>
      <c r="GO2" s="523" t="s">
        <v>1093</v>
      </c>
      <c r="GP2" s="524" t="s">
        <v>1094</v>
      </c>
      <c r="GQ2" s="524" t="s">
        <v>1095</v>
      </c>
      <c r="GR2" s="525" t="s">
        <v>1096</v>
      </c>
      <c r="GS2" s="526" t="s">
        <v>1097</v>
      </c>
      <c r="GT2" s="526" t="s">
        <v>1098</v>
      </c>
      <c r="GU2" s="526" t="s">
        <v>1099</v>
      </c>
      <c r="GV2" s="526" t="s">
        <v>1100</v>
      </c>
      <c r="GW2" s="527" t="s">
        <v>113</v>
      </c>
      <c r="GX2" s="527" t="s">
        <v>1101</v>
      </c>
      <c r="GY2" s="528" t="s">
        <v>1102</v>
      </c>
      <c r="GZ2" s="529" t="s">
        <v>1103</v>
      </c>
      <c r="HA2" s="529" t="s">
        <v>1104</v>
      </c>
      <c r="HB2" s="530" t="s">
        <v>1105</v>
      </c>
      <c r="HC2" s="531" t="s">
        <v>1106</v>
      </c>
      <c r="HD2" s="531" t="s">
        <v>1107</v>
      </c>
      <c r="HE2" s="531" t="s">
        <v>1108</v>
      </c>
      <c r="HF2" s="532" t="s">
        <v>186</v>
      </c>
      <c r="HG2" s="567" t="s">
        <v>1120</v>
      </c>
      <c r="HH2" s="568" t="s">
        <v>1121</v>
      </c>
      <c r="HI2" s="568" t="s">
        <v>1122</v>
      </c>
      <c r="HJ2" s="568" t="s">
        <v>1123</v>
      </c>
      <c r="HK2" s="568" t="s">
        <v>1124</v>
      </c>
      <c r="HS2">
        <v>2013</v>
      </c>
      <c r="HT2">
        <v>2002</v>
      </c>
    </row>
    <row r="3" spans="1:237" ht="48" x14ac:dyDescent="0.2">
      <c r="A3" s="575" t="s">
        <v>1125</v>
      </c>
      <c r="B3" s="576">
        <v>5.2</v>
      </c>
      <c r="C3" s="576">
        <v>10.8</v>
      </c>
      <c r="D3" s="576">
        <v>8.5</v>
      </c>
      <c r="E3" s="576">
        <v>38</v>
      </c>
      <c r="F3" s="576">
        <v>23.2</v>
      </c>
      <c r="G3" s="576">
        <v>28.6</v>
      </c>
      <c r="H3" s="576">
        <v>15.7</v>
      </c>
      <c r="I3" s="576">
        <v>5.2</v>
      </c>
      <c r="J3" s="576">
        <v>9.6999999999999993</v>
      </c>
      <c r="K3" s="576">
        <v>42.1</v>
      </c>
      <c r="L3" s="576">
        <v>10.3</v>
      </c>
      <c r="M3" s="576">
        <v>2.4</v>
      </c>
      <c r="N3" s="576">
        <v>15.1</v>
      </c>
      <c r="O3" s="576">
        <v>5.2</v>
      </c>
      <c r="P3" s="576">
        <v>3</v>
      </c>
      <c r="Q3" s="576">
        <v>10</v>
      </c>
      <c r="R3" s="576">
        <v>6.8</v>
      </c>
      <c r="S3" s="576">
        <v>16.3</v>
      </c>
      <c r="T3" s="576">
        <v>187.5</v>
      </c>
      <c r="U3" s="576">
        <v>103.2</v>
      </c>
      <c r="V3" s="576">
        <v>8.3000000000000007</v>
      </c>
      <c r="W3" s="576">
        <v>181.5</v>
      </c>
      <c r="X3" s="576">
        <v>7.1</v>
      </c>
      <c r="Y3" s="576">
        <v>5.0999999999999996</v>
      </c>
      <c r="Z3" s="576">
        <v>6.4</v>
      </c>
      <c r="AA3" s="576">
        <v>4.4000000000000004</v>
      </c>
      <c r="AB3" s="576">
        <v>2.5</v>
      </c>
      <c r="AC3" s="576">
        <v>9.4</v>
      </c>
      <c r="AD3" s="576">
        <v>4.8</v>
      </c>
      <c r="AE3" s="576">
        <v>15.9</v>
      </c>
      <c r="AF3" s="576">
        <v>53.4</v>
      </c>
      <c r="AG3" s="576">
        <v>20.2</v>
      </c>
      <c r="AH3" s="576">
        <v>138.9</v>
      </c>
      <c r="AI3" s="576">
        <v>7.6</v>
      </c>
      <c r="AJ3" s="576">
        <v>6.8</v>
      </c>
      <c r="AK3" s="576">
        <v>5.8</v>
      </c>
      <c r="AL3" s="576">
        <v>133.9</v>
      </c>
      <c r="AM3" s="576">
        <v>16.3</v>
      </c>
      <c r="AN3" s="576">
        <v>5</v>
      </c>
      <c r="AO3" s="576">
        <v>6.9</v>
      </c>
      <c r="AP3" s="576">
        <v>10.199999999999999</v>
      </c>
      <c r="AQ3" s="576">
        <v>2.6</v>
      </c>
      <c r="AR3" s="576">
        <v>10.6</v>
      </c>
      <c r="AS3" s="576">
        <v>15.2</v>
      </c>
      <c r="AT3" s="576">
        <v>47.4</v>
      </c>
      <c r="AU3" s="576">
        <v>11.7</v>
      </c>
      <c r="AV3" s="576">
        <v>12.2</v>
      </c>
      <c r="AW3" s="576">
        <v>11.5</v>
      </c>
      <c r="AX3" s="576">
        <v>7.7</v>
      </c>
      <c r="AY3" s="576">
        <v>7.8</v>
      </c>
      <c r="AZ3" s="576">
        <v>33.700000000000003</v>
      </c>
      <c r="BA3" s="576">
        <v>38.6</v>
      </c>
      <c r="BB3" s="576">
        <v>1.7</v>
      </c>
      <c r="BC3" s="576">
        <v>83.3</v>
      </c>
      <c r="BD3" s="576">
        <v>14.3</v>
      </c>
      <c r="BE3" s="576">
        <v>4.8</v>
      </c>
      <c r="BF3" s="576">
        <v>5.8</v>
      </c>
      <c r="BG3" s="576">
        <v>74</v>
      </c>
      <c r="BH3" s="576">
        <v>165.8</v>
      </c>
      <c r="BI3" s="576">
        <v>7.6</v>
      </c>
      <c r="BJ3" s="576">
        <v>4.9000000000000004</v>
      </c>
      <c r="BK3" s="576">
        <v>270.8</v>
      </c>
      <c r="BL3" s="576">
        <v>8.5</v>
      </c>
      <c r="BM3" s="576">
        <v>39.799999999999997</v>
      </c>
      <c r="BN3" s="576">
        <v>4.8</v>
      </c>
      <c r="BO3" s="576">
        <v>10.3</v>
      </c>
      <c r="BP3" s="576">
        <v>30.4</v>
      </c>
      <c r="BQ3" s="576">
        <v>19.3</v>
      </c>
      <c r="BR3" s="576">
        <v>18.7</v>
      </c>
      <c r="BS3" s="576">
        <v>24</v>
      </c>
      <c r="BT3" s="576">
        <v>4.8</v>
      </c>
      <c r="BU3" s="576">
        <v>2.6</v>
      </c>
      <c r="BV3" s="576">
        <v>31.7</v>
      </c>
      <c r="BW3" s="576">
        <v>1.2</v>
      </c>
      <c r="BX3" s="576">
        <v>15.4</v>
      </c>
      <c r="BY3" s="576">
        <v>16.7</v>
      </c>
      <c r="BZ3" s="576">
        <v>8.6</v>
      </c>
      <c r="CA3" s="576">
        <v>680.4</v>
      </c>
      <c r="CB3" s="576">
        <v>11.6</v>
      </c>
      <c r="CC3" s="576">
        <v>8.6999999999999993</v>
      </c>
      <c r="CD3" s="576">
        <v>2.6</v>
      </c>
      <c r="CE3" s="576">
        <v>4.8</v>
      </c>
      <c r="CF3" s="576">
        <v>7.9</v>
      </c>
      <c r="CG3" s="576">
        <v>6.1</v>
      </c>
      <c r="CH3" s="576">
        <v>3.5</v>
      </c>
      <c r="CI3" s="576">
        <v>2.2999999999999998</v>
      </c>
      <c r="CJ3" s="576">
        <v>5</v>
      </c>
      <c r="CK3" s="576">
        <v>7.8</v>
      </c>
      <c r="CL3" s="576">
        <v>10.9</v>
      </c>
      <c r="CM3" s="576">
        <v>2.7</v>
      </c>
      <c r="CN3" s="576">
        <v>16.100000000000001</v>
      </c>
      <c r="CO3" s="576">
        <v>13.8</v>
      </c>
      <c r="CP3" s="576">
        <v>77.8</v>
      </c>
      <c r="CQ3" s="576">
        <v>15.7</v>
      </c>
      <c r="CR3" s="576">
        <v>13.1</v>
      </c>
      <c r="CS3" s="576">
        <v>1.8</v>
      </c>
      <c r="CT3" s="576">
        <v>2.2999999999999998</v>
      </c>
      <c r="CU3" s="576">
        <v>42.4</v>
      </c>
      <c r="CV3" s="576">
        <v>4.8</v>
      </c>
      <c r="CW3" s="576">
        <v>66.5</v>
      </c>
      <c r="CX3" s="576">
        <v>6.1</v>
      </c>
      <c r="CY3" s="576">
        <v>20.8</v>
      </c>
      <c r="CZ3" s="576">
        <v>8.1999999999999993</v>
      </c>
      <c r="DA3" s="576">
        <v>17.899999999999999</v>
      </c>
      <c r="DB3" s="576">
        <v>1.4</v>
      </c>
      <c r="DC3" s="576">
        <v>24.5</v>
      </c>
      <c r="DD3" s="576">
        <v>22</v>
      </c>
      <c r="DE3" s="576">
        <v>7.3</v>
      </c>
      <c r="DF3" s="576">
        <v>3.2</v>
      </c>
      <c r="DG3" s="576">
        <v>1.5</v>
      </c>
      <c r="DH3" s="576">
        <v>6.1</v>
      </c>
      <c r="DI3" s="576">
        <v>3</v>
      </c>
      <c r="DJ3" s="576">
        <v>2.6</v>
      </c>
      <c r="DK3" s="576">
        <v>26.5</v>
      </c>
      <c r="DL3" s="576">
        <v>1.4</v>
      </c>
      <c r="DM3" s="576">
        <v>10.6</v>
      </c>
      <c r="DN3" s="576">
        <v>20.7</v>
      </c>
      <c r="DO3" s="576">
        <v>4.8</v>
      </c>
      <c r="DP3" s="576">
        <v>6.4</v>
      </c>
      <c r="DQ3" s="576">
        <v>47.4</v>
      </c>
      <c r="DR3" s="576">
        <v>9.1999999999999993</v>
      </c>
      <c r="DS3" s="576">
        <v>25.8</v>
      </c>
      <c r="DT3" s="576">
        <v>61.7</v>
      </c>
      <c r="DU3" s="576">
        <v>44.3</v>
      </c>
      <c r="DV3" s="576">
        <v>20.9</v>
      </c>
      <c r="DW3" s="576">
        <v>21.8</v>
      </c>
      <c r="DX3" s="576">
        <v>164.8</v>
      </c>
      <c r="DY3" s="576">
        <v>3.3</v>
      </c>
      <c r="DZ3" s="576">
        <v>2.5</v>
      </c>
      <c r="EA3" s="576">
        <v>22.6</v>
      </c>
      <c r="EB3" s="576">
        <v>1.8</v>
      </c>
      <c r="EC3" s="576">
        <v>5.8</v>
      </c>
      <c r="ED3" s="576">
        <v>4</v>
      </c>
      <c r="EE3" s="576">
        <v>6</v>
      </c>
      <c r="EF3" s="576">
        <v>9.8000000000000007</v>
      </c>
      <c r="EG3" s="576">
        <v>1.7</v>
      </c>
      <c r="EH3" s="576">
        <v>45.8</v>
      </c>
      <c r="EI3" s="576">
        <v>2.4</v>
      </c>
      <c r="EJ3" s="576">
        <v>38.5</v>
      </c>
      <c r="EK3" s="576">
        <v>17.899999999999999</v>
      </c>
      <c r="EL3" s="576">
        <v>24.5</v>
      </c>
      <c r="EM3" s="576">
        <v>10.5</v>
      </c>
      <c r="EN3" s="576">
        <v>14.5</v>
      </c>
      <c r="EO3" s="576">
        <v>9.3000000000000007</v>
      </c>
      <c r="EP3" s="576">
        <v>2.9</v>
      </c>
      <c r="EQ3" s="576">
        <v>4.8</v>
      </c>
      <c r="ER3" s="576">
        <v>28.8</v>
      </c>
      <c r="ES3" s="576">
        <v>5.9</v>
      </c>
      <c r="ET3" s="576">
        <v>172.6</v>
      </c>
      <c r="EU3" s="576">
        <v>26.4</v>
      </c>
      <c r="EV3" s="576">
        <v>2.8</v>
      </c>
      <c r="EW3" s="576">
        <v>15.5</v>
      </c>
      <c r="EX3" s="576">
        <v>6.3</v>
      </c>
      <c r="EY3" s="576">
        <v>23.9</v>
      </c>
      <c r="EZ3" s="576">
        <v>6.6</v>
      </c>
      <c r="FA3" s="576">
        <v>48.8</v>
      </c>
      <c r="FB3" s="576">
        <v>37.1</v>
      </c>
      <c r="FC3" s="576">
        <v>48.2</v>
      </c>
      <c r="FD3" s="576">
        <v>13.3</v>
      </c>
      <c r="FE3" s="576">
        <v>38.700000000000003</v>
      </c>
      <c r="FF3" s="576">
        <v>2.8</v>
      </c>
      <c r="FG3" s="576">
        <v>39.4</v>
      </c>
      <c r="FH3" s="576">
        <v>19.100000000000001</v>
      </c>
      <c r="FI3" s="576">
        <v>9.6</v>
      </c>
      <c r="FJ3" s="576">
        <v>21.6</v>
      </c>
      <c r="FK3" s="576">
        <v>6.1</v>
      </c>
      <c r="FL3" s="576">
        <v>7.3</v>
      </c>
      <c r="FM3" s="576">
        <v>35.200000000000003</v>
      </c>
      <c r="FN3" s="576">
        <v>2.2000000000000002</v>
      </c>
      <c r="FO3" s="576">
        <v>211.6</v>
      </c>
      <c r="FP3" s="576">
        <v>34.1</v>
      </c>
      <c r="FQ3" s="576">
        <v>98.8</v>
      </c>
      <c r="FR3" s="576">
        <v>14.4</v>
      </c>
      <c r="FS3" s="576">
        <v>7.7</v>
      </c>
      <c r="FT3" s="576">
        <v>62.8</v>
      </c>
      <c r="FU3" s="576">
        <v>126.6</v>
      </c>
      <c r="FV3" s="576">
        <v>35.6</v>
      </c>
      <c r="FW3" s="576">
        <v>5.3</v>
      </c>
      <c r="FX3" s="576">
        <v>68.900000000000006</v>
      </c>
      <c r="FY3" s="576">
        <v>4.4000000000000004</v>
      </c>
      <c r="FZ3" s="576">
        <v>5.3</v>
      </c>
      <c r="GA3" s="576">
        <v>19.399999999999999</v>
      </c>
      <c r="GB3" s="576">
        <v>15.6</v>
      </c>
      <c r="GC3" s="576">
        <v>4.9000000000000004</v>
      </c>
      <c r="GD3" s="576">
        <v>5.5</v>
      </c>
      <c r="GE3" s="576">
        <v>30.3</v>
      </c>
      <c r="GF3" s="576">
        <v>360.4</v>
      </c>
      <c r="GG3" s="576">
        <v>7.3</v>
      </c>
      <c r="GH3" s="576">
        <v>11.2</v>
      </c>
      <c r="GI3" s="576">
        <v>13.3</v>
      </c>
      <c r="GJ3" s="576"/>
      <c r="GK3" s="576"/>
      <c r="GL3" s="576">
        <v>9.5</v>
      </c>
      <c r="GM3" s="576">
        <v>6.3</v>
      </c>
      <c r="GN3" s="576">
        <v>2.5</v>
      </c>
      <c r="GO3" s="576"/>
      <c r="GP3" s="576">
        <v>19.8</v>
      </c>
      <c r="GQ3" s="576">
        <v>8.6999999999999993</v>
      </c>
      <c r="GR3" s="576"/>
      <c r="GS3" s="576">
        <v>6.7</v>
      </c>
      <c r="GT3" s="576">
        <v>8.3000000000000007</v>
      </c>
      <c r="GU3" s="576">
        <v>11.4</v>
      </c>
      <c r="GV3" s="576"/>
      <c r="GW3" s="576">
        <v>22</v>
      </c>
      <c r="GX3" s="576">
        <v>2.6</v>
      </c>
      <c r="GY3" s="576"/>
      <c r="GZ3" s="576">
        <v>34.700000000000003</v>
      </c>
      <c r="HA3" s="576">
        <v>10.7</v>
      </c>
      <c r="HB3" s="576"/>
      <c r="HC3" s="576">
        <v>5.7</v>
      </c>
      <c r="HD3" s="576">
        <v>9.1</v>
      </c>
      <c r="HE3" s="576"/>
      <c r="HF3" s="577"/>
      <c r="HG3" s="568"/>
      <c r="HH3" s="568"/>
      <c r="HI3" s="568"/>
      <c r="HJ3" s="568"/>
      <c r="HK3" s="568"/>
    </row>
    <row r="4" spans="1:237" ht="24" x14ac:dyDescent="0.2">
      <c r="A4" s="578" t="s">
        <v>1126</v>
      </c>
      <c r="B4" s="513">
        <f>B3*B5/100</f>
        <v>0.21335397716276372</v>
      </c>
      <c r="C4" s="513">
        <f t="shared" ref="C4:BN4" si="0">C3*C5/100</f>
        <v>0.40829875518672204</v>
      </c>
      <c r="D4" s="513">
        <f t="shared" si="0"/>
        <v>0.62517680339462511</v>
      </c>
      <c r="E4" s="513">
        <f t="shared" si="0"/>
        <v>0.94219013490725134</v>
      </c>
      <c r="F4" s="513">
        <f t="shared" si="0"/>
        <v>2.1899616561113264</v>
      </c>
      <c r="G4" s="513">
        <f t="shared" si="0"/>
        <v>2.3975868219494281</v>
      </c>
      <c r="H4" s="513">
        <f t="shared" si="0"/>
        <v>1.5341039724102694</v>
      </c>
      <c r="I4" s="513">
        <f t="shared" si="0"/>
        <v>0.12318952234206472</v>
      </c>
      <c r="J4" s="513">
        <f t="shared" si="0"/>
        <v>1.0869133760595411</v>
      </c>
      <c r="K4" s="513">
        <f t="shared" si="0"/>
        <v>2.4000570084800117</v>
      </c>
      <c r="L4" s="513">
        <f t="shared" si="0"/>
        <v>0.23055232558139538</v>
      </c>
      <c r="M4" s="513">
        <f t="shared" si="0"/>
        <v>0.27371069182389934</v>
      </c>
      <c r="N4" s="513">
        <f t="shared" si="0"/>
        <v>7.7245548764283814E-2</v>
      </c>
      <c r="O4" s="513">
        <f t="shared" si="0"/>
        <v>0.11989329268292684</v>
      </c>
      <c r="P4" s="513">
        <f t="shared" si="0"/>
        <v>7.5173095944609289E-2</v>
      </c>
      <c r="Q4" s="513">
        <f t="shared" si="0"/>
        <v>0.31047865459249679</v>
      </c>
      <c r="R4" s="513">
        <f t="shared" si="0"/>
        <v>0.17067371202113604</v>
      </c>
      <c r="S4" s="513">
        <f t="shared" si="0"/>
        <v>1.2053379040156711</v>
      </c>
      <c r="T4" s="513">
        <f t="shared" si="0"/>
        <v>20.283891819243632</v>
      </c>
      <c r="U4" s="513">
        <f t="shared" si="0"/>
        <v>13.383239206037064</v>
      </c>
      <c r="V4" s="513">
        <f t="shared" si="0"/>
        <v>0.64559990382303445</v>
      </c>
      <c r="W4" s="513">
        <f t="shared" si="0"/>
        <v>21.022285534792218</v>
      </c>
      <c r="X4" s="513">
        <f t="shared" si="0"/>
        <v>0.13721258287487656</v>
      </c>
      <c r="Y4" s="513">
        <f t="shared" si="0"/>
        <v>0.2415736934820904</v>
      </c>
      <c r="Z4" s="513">
        <f t="shared" si="0"/>
        <v>0.16308266003729024</v>
      </c>
      <c r="AA4" s="513">
        <f t="shared" si="0"/>
        <v>7.3815461346633429E-2</v>
      </c>
      <c r="AB4" s="513">
        <f t="shared" si="0"/>
        <v>4.1364003228410003E-2</v>
      </c>
      <c r="AC4" s="513">
        <f t="shared" si="0"/>
        <v>0.46636276900243828</v>
      </c>
      <c r="AD4" s="513">
        <f t="shared" si="0"/>
        <v>0.35264900662251647</v>
      </c>
      <c r="AE4" s="513">
        <f t="shared" si="0"/>
        <v>1.0979284369114877</v>
      </c>
      <c r="AF4" s="513">
        <f t="shared" si="0"/>
        <v>2.598021693924577</v>
      </c>
      <c r="AG4" s="513">
        <f t="shared" si="0"/>
        <v>0.14097208473569586</v>
      </c>
      <c r="AH4" s="513">
        <f t="shared" si="0"/>
        <v>11.643491124260356</v>
      </c>
      <c r="AI4" s="513">
        <f t="shared" si="0"/>
        <v>1.1369366988238403</v>
      </c>
      <c r="AJ4" s="513">
        <f t="shared" si="0"/>
        <v>0.1190700412007063</v>
      </c>
      <c r="AK4" s="513">
        <f t="shared" si="0"/>
        <v>0.17749956529299254</v>
      </c>
      <c r="AL4" s="513">
        <f t="shared" si="0"/>
        <v>23.867247727663134</v>
      </c>
      <c r="AM4" s="513">
        <f t="shared" si="0"/>
        <v>0.47885194517853852</v>
      </c>
      <c r="AN4" s="513">
        <f t="shared" si="0"/>
        <v>0.24037502493516855</v>
      </c>
      <c r="AO4" s="513">
        <f t="shared" si="0"/>
        <v>0.15288629737609333</v>
      </c>
      <c r="AP4" s="513">
        <f t="shared" si="0"/>
        <v>0.14470935960591133</v>
      </c>
      <c r="AQ4" s="513">
        <f t="shared" si="0"/>
        <v>0.24403597966366838</v>
      </c>
      <c r="AR4" s="513">
        <f t="shared" si="0"/>
        <v>0.3310312293612605</v>
      </c>
      <c r="AS4" s="513">
        <f t="shared" si="0"/>
        <v>1.2430891089108911</v>
      </c>
      <c r="AT4" s="513">
        <f t="shared" si="0"/>
        <v>9.5190370605004748</v>
      </c>
      <c r="AU4" s="513">
        <f t="shared" si="0"/>
        <v>1.3753526545268016</v>
      </c>
      <c r="AV4" s="513">
        <f t="shared" si="0"/>
        <v>0.51460286137148492</v>
      </c>
      <c r="AW4" s="513">
        <f t="shared" si="0"/>
        <v>0.95858374706036065</v>
      </c>
      <c r="AX4" s="513">
        <f t="shared" si="0"/>
        <v>0.29823238887444764</v>
      </c>
      <c r="AY4" s="513">
        <f t="shared" si="0"/>
        <v>0.24684176809737349</v>
      </c>
      <c r="AZ4" s="513">
        <f t="shared" si="0"/>
        <v>3.1539756393918741</v>
      </c>
      <c r="BA4" s="513">
        <f t="shared" si="0"/>
        <v>3.1699564360543517</v>
      </c>
      <c r="BB4" s="513">
        <f t="shared" si="0"/>
        <v>4.1343370005790386E-2</v>
      </c>
      <c r="BC4" s="513">
        <f t="shared" si="0"/>
        <v>10.775835744037259</v>
      </c>
      <c r="BD4" s="513">
        <f t="shared" si="0"/>
        <v>1.0873572079332821</v>
      </c>
      <c r="BE4" s="513">
        <f t="shared" si="0"/>
        <v>0.16308724832214763</v>
      </c>
      <c r="BF4" s="513">
        <f t="shared" si="0"/>
        <v>0.13250259605399792</v>
      </c>
      <c r="BG4" s="513">
        <f t="shared" si="0"/>
        <v>8.8614075374848031</v>
      </c>
      <c r="BH4" s="513">
        <f t="shared" si="0"/>
        <v>23.854604024902272</v>
      </c>
      <c r="BI4" s="513">
        <f t="shared" si="0"/>
        <v>0.10240422721268164</v>
      </c>
      <c r="BJ4" s="513">
        <f t="shared" si="0"/>
        <v>0.19768584886340362</v>
      </c>
      <c r="BK4" s="513">
        <f t="shared" si="0"/>
        <v>48.155822172000846</v>
      </c>
      <c r="BL4" s="513">
        <f t="shared" si="0"/>
        <v>0.69201076149257224</v>
      </c>
      <c r="BM4" s="513">
        <f t="shared" si="0"/>
        <v>3.7633925207825802</v>
      </c>
      <c r="BN4" s="513">
        <f t="shared" si="0"/>
        <v>9.6180338134001245E-2</v>
      </c>
      <c r="BO4" s="513">
        <f t="shared" ref="BO4:DZ4" si="1">BO3*BO5/100</f>
        <v>0.34139774494556768</v>
      </c>
      <c r="BP4" s="513">
        <f t="shared" si="1"/>
        <v>1.0100696726699092</v>
      </c>
      <c r="BQ4" s="513">
        <f t="shared" si="1"/>
        <v>0.752882971558825</v>
      </c>
      <c r="BR4" s="513">
        <f t="shared" si="1"/>
        <v>2.069336041911686</v>
      </c>
      <c r="BS4" s="513">
        <f t="shared" si="1"/>
        <v>0.72700037448508292</v>
      </c>
      <c r="BT4" s="513">
        <f t="shared" si="1"/>
        <v>0.15842907875496134</v>
      </c>
      <c r="BU4" s="513">
        <f t="shared" si="1"/>
        <v>0.20993788819875778</v>
      </c>
      <c r="BV4" s="513">
        <f t="shared" si="1"/>
        <v>1.8655870955546454</v>
      </c>
      <c r="BW4" s="513">
        <f t="shared" si="1"/>
        <v>9.8615916955017285E-2</v>
      </c>
      <c r="BX4" s="513">
        <f t="shared" si="1"/>
        <v>0.50514715415532219</v>
      </c>
      <c r="BY4" s="513">
        <f t="shared" si="1"/>
        <v>1.1762252408593143</v>
      </c>
      <c r="BZ4" s="513">
        <f t="shared" si="1"/>
        <v>0.69986069189691191</v>
      </c>
      <c r="CA4" s="513">
        <f t="shared" si="1"/>
        <v>56.105124425561428</v>
      </c>
      <c r="CB4" s="513">
        <f t="shared" si="1"/>
        <v>0.36249999999999999</v>
      </c>
      <c r="CC4" s="513">
        <f t="shared" si="1"/>
        <v>0.21465457883865047</v>
      </c>
      <c r="CD4" s="513">
        <f t="shared" si="1"/>
        <v>0.1098449612403101</v>
      </c>
      <c r="CE4" s="513">
        <f t="shared" si="1"/>
        <v>8.9256198347107449E-2</v>
      </c>
      <c r="CF4" s="513">
        <f t="shared" si="1"/>
        <v>8.7523605690545125E-2</v>
      </c>
      <c r="CG4" s="513">
        <f t="shared" si="1"/>
        <v>0.19097050584939856</v>
      </c>
      <c r="CH4" s="513">
        <f t="shared" si="1"/>
        <v>8.6114253393665158E-2</v>
      </c>
      <c r="CI4" s="513">
        <f t="shared" si="1"/>
        <v>4.3885516045099743E-2</v>
      </c>
      <c r="CJ4" s="513">
        <f t="shared" si="1"/>
        <v>0.2765618782331874</v>
      </c>
      <c r="CK4" s="513">
        <f t="shared" si="1"/>
        <v>0.3882533589251439</v>
      </c>
      <c r="CL4" s="513">
        <f t="shared" si="1"/>
        <v>0.52753237211865178</v>
      </c>
      <c r="CM4" s="513">
        <f t="shared" si="1"/>
        <v>0.17560975609756099</v>
      </c>
      <c r="CN4" s="513">
        <f t="shared" si="1"/>
        <v>0.43822485207100592</v>
      </c>
      <c r="CO4" s="513">
        <f t="shared" si="1"/>
        <v>0.31096896125608781</v>
      </c>
      <c r="CP4" s="513">
        <f t="shared" si="1"/>
        <v>8.9677694660805631</v>
      </c>
      <c r="CQ4" s="513">
        <f t="shared" si="1"/>
        <v>0.44211264016309892</v>
      </c>
      <c r="CR4" s="513">
        <f t="shared" si="1"/>
        <v>0.39990841791956039</v>
      </c>
      <c r="CS4" s="513">
        <f t="shared" si="1"/>
        <v>0.36603351955307262</v>
      </c>
      <c r="CT4" s="513">
        <f t="shared" si="1"/>
        <v>9.0432503276539969E-2</v>
      </c>
      <c r="CU4" s="513">
        <f t="shared" si="1"/>
        <v>5.0827981597263179</v>
      </c>
      <c r="CV4" s="513">
        <f t="shared" si="1"/>
        <v>0.1377749842866122</v>
      </c>
      <c r="CW4" s="513">
        <f t="shared" si="1"/>
        <v>6.5960243499173306</v>
      </c>
      <c r="CX4" s="513">
        <f t="shared" si="1"/>
        <v>0.11327855382087097</v>
      </c>
      <c r="CY4" s="513">
        <f t="shared" si="1"/>
        <v>1.1643131235610131</v>
      </c>
      <c r="CZ4" s="513">
        <f t="shared" si="1"/>
        <v>0.35444390480815918</v>
      </c>
      <c r="DA4" s="513">
        <f t="shared" si="1"/>
        <v>0.54938616071428559</v>
      </c>
      <c r="DB4" s="513">
        <f t="shared" si="1"/>
        <v>9.9061371841155238E-2</v>
      </c>
      <c r="DC4" s="513">
        <f t="shared" si="1"/>
        <v>2.6815125707998857</v>
      </c>
      <c r="DD4" s="513">
        <f t="shared" si="1"/>
        <v>0.22054887729643913</v>
      </c>
      <c r="DE4" s="513">
        <f t="shared" si="1"/>
        <v>0.35324194653872515</v>
      </c>
      <c r="DF4" s="513">
        <f t="shared" si="1"/>
        <v>0.12368583797155226</v>
      </c>
      <c r="DG4" s="513">
        <f t="shared" si="1"/>
        <v>7.7935222672064777E-2</v>
      </c>
      <c r="DH4" s="513">
        <f t="shared" si="1"/>
        <v>0.28799999999999998</v>
      </c>
      <c r="DI4" s="513">
        <f t="shared" si="1"/>
        <v>0.12814569536423842</v>
      </c>
      <c r="DJ4" s="513">
        <f t="shared" si="1"/>
        <v>0.26917647058823535</v>
      </c>
      <c r="DK4" s="513">
        <f t="shared" si="1"/>
        <v>1.1276169601692994</v>
      </c>
      <c r="DL4" s="513">
        <f t="shared" si="1"/>
        <v>4.783821478382147E-2</v>
      </c>
      <c r="DM4" s="513">
        <f t="shared" si="1"/>
        <v>0.28767020377500235</v>
      </c>
      <c r="DN4" s="513">
        <f t="shared" si="1"/>
        <v>2.1537051368869111</v>
      </c>
      <c r="DO4" s="513">
        <f t="shared" si="1"/>
        <v>0.41942714819427146</v>
      </c>
      <c r="DP4" s="513">
        <f t="shared" si="1"/>
        <v>0.16625978090766824</v>
      </c>
      <c r="DQ4" s="513">
        <f t="shared" si="1"/>
        <v>6.5656756072874485</v>
      </c>
      <c r="DR4" s="513">
        <f t="shared" si="1"/>
        <v>0.23054892601431975</v>
      </c>
      <c r="DS4" s="513">
        <f t="shared" si="1"/>
        <v>2.6141761561701138</v>
      </c>
      <c r="DT4" s="513">
        <f t="shared" si="1"/>
        <v>2.9320020738484476</v>
      </c>
      <c r="DU4" s="513">
        <f t="shared" si="1"/>
        <v>6.9964213948657736</v>
      </c>
      <c r="DV4" s="513">
        <f t="shared" si="1"/>
        <v>2.3250059937664829</v>
      </c>
      <c r="DW4" s="513">
        <f t="shared" si="1"/>
        <v>1.5123062815222374</v>
      </c>
      <c r="DX4" s="513">
        <f t="shared" si="1"/>
        <v>24.877396179704377</v>
      </c>
      <c r="DY4" s="513">
        <f t="shared" si="1"/>
        <v>0.10504504504504503</v>
      </c>
      <c r="DZ4" s="513">
        <f t="shared" si="1"/>
        <v>0.42781832927818331</v>
      </c>
      <c r="EA4" s="513">
        <f t="shared" ref="EA4:GI4" si="2">EA3*EA5/100</f>
        <v>0.65583922261484096</v>
      </c>
      <c r="EB4" s="513">
        <f t="shared" si="2"/>
        <v>5.0759219088937088E-2</v>
      </c>
      <c r="EC4" s="513">
        <f t="shared" si="2"/>
        <v>0.78120828341605331</v>
      </c>
      <c r="ED4" s="513">
        <f t="shared" si="2"/>
        <v>0.19485657764589515</v>
      </c>
      <c r="EE4" s="513">
        <f t="shared" si="2"/>
        <v>0.13244813278008299</v>
      </c>
      <c r="EF4" s="513">
        <f t="shared" si="2"/>
        <v>0.25197154471544719</v>
      </c>
      <c r="EG4" s="513">
        <f t="shared" si="2"/>
        <v>8.039215686274509E-2</v>
      </c>
      <c r="EH4" s="513">
        <f t="shared" si="2"/>
        <v>5.2036817050268596</v>
      </c>
      <c r="EI4" s="513">
        <f t="shared" si="2"/>
        <v>8.5677858053548661E-2</v>
      </c>
      <c r="EJ4" s="513">
        <f t="shared" si="2"/>
        <v>4.5765245169333051</v>
      </c>
      <c r="EK4" s="513">
        <f t="shared" si="2"/>
        <v>0.47255120834961206</v>
      </c>
      <c r="EL4" s="513">
        <f t="shared" si="2"/>
        <v>3.1718348361826263</v>
      </c>
      <c r="EM4" s="513">
        <f t="shared" si="2"/>
        <v>0.13631156930126004</v>
      </c>
      <c r="EN4" s="513">
        <f t="shared" si="2"/>
        <v>0.5169999999999999</v>
      </c>
      <c r="EO4" s="513">
        <f t="shared" si="2"/>
        <v>0.22590690208667738</v>
      </c>
      <c r="EP4" s="513">
        <f t="shared" si="2"/>
        <v>0.2252624212736179</v>
      </c>
      <c r="EQ4" s="513">
        <f t="shared" si="2"/>
        <v>0.27831932773109241</v>
      </c>
      <c r="ER4" s="513">
        <f t="shared" si="2"/>
        <v>3.3084049930651873</v>
      </c>
      <c r="ES4" s="513">
        <f t="shared" si="2"/>
        <v>0.13148742191457033</v>
      </c>
      <c r="ET4" s="513">
        <f t="shared" si="2"/>
        <v>22.611655030562879</v>
      </c>
      <c r="EU4" s="513">
        <f t="shared" si="2"/>
        <v>2.8050062388928803</v>
      </c>
      <c r="EV4" s="513">
        <f t="shared" si="2"/>
        <v>8.0085806220951017E-2</v>
      </c>
      <c r="EW4" s="513">
        <f t="shared" si="2"/>
        <v>0.35179437439379241</v>
      </c>
      <c r="EX4" s="513">
        <f t="shared" si="2"/>
        <v>0.54163349785066073</v>
      </c>
      <c r="EY4" s="513">
        <f t="shared" si="2"/>
        <v>3.3073080945408915</v>
      </c>
      <c r="EZ4" s="513">
        <f t="shared" si="2"/>
        <v>0.3160054719562243</v>
      </c>
      <c r="FA4" s="513">
        <f t="shared" si="2"/>
        <v>5.8909657320872268</v>
      </c>
      <c r="FB4" s="513">
        <f t="shared" si="2"/>
        <v>5.6931585471006683</v>
      </c>
      <c r="FC4" s="513">
        <f t="shared" si="2"/>
        <v>5.5983285983866615</v>
      </c>
      <c r="FD4" s="513">
        <f t="shared" si="2"/>
        <v>2.0863332582413459</v>
      </c>
      <c r="FE4" s="513">
        <f t="shared" si="2"/>
        <v>6.652905625290563</v>
      </c>
      <c r="FF4" s="513">
        <f t="shared" si="2"/>
        <v>8.1389578163771722E-2</v>
      </c>
      <c r="FG4" s="513">
        <f t="shared" si="2"/>
        <v>5.8379999999999992</v>
      </c>
      <c r="FH4" s="513">
        <f t="shared" si="2"/>
        <v>1.3165864126452425</v>
      </c>
      <c r="FI4" s="513">
        <f t="shared" si="2"/>
        <v>0.74792209144880739</v>
      </c>
      <c r="FJ4" s="513">
        <f t="shared" si="2"/>
        <v>1.8871169047288865</v>
      </c>
      <c r="FK4" s="513">
        <f t="shared" si="2"/>
        <v>0.2019007045715222</v>
      </c>
      <c r="FL4" s="513">
        <f t="shared" si="2"/>
        <v>0.48760307861462338</v>
      </c>
      <c r="FM4" s="513">
        <f t="shared" si="2"/>
        <v>2.0006359300476948</v>
      </c>
      <c r="FN4" s="513">
        <f t="shared" si="2"/>
        <v>0.1305253623188406</v>
      </c>
      <c r="FO4" s="513">
        <f t="shared" si="2"/>
        <v>20.215050876935944</v>
      </c>
      <c r="FP4" s="513">
        <f t="shared" si="2"/>
        <v>0.48373047275711484</v>
      </c>
      <c r="FQ4" s="513">
        <f t="shared" si="2"/>
        <v>11.998707887355319</v>
      </c>
      <c r="FR4" s="513">
        <f t="shared" si="2"/>
        <v>0.45084158758744891</v>
      </c>
      <c r="FS4" s="513">
        <f t="shared" si="2"/>
        <v>0.30211667527103769</v>
      </c>
      <c r="FT4" s="513">
        <f t="shared" si="2"/>
        <v>5.4858252921881467</v>
      </c>
      <c r="FU4" s="513">
        <f t="shared" si="2"/>
        <v>23.089641443704533</v>
      </c>
      <c r="FV4" s="513">
        <f t="shared" si="2"/>
        <v>4.8640377220803277</v>
      </c>
      <c r="FW4" s="513">
        <f t="shared" si="2"/>
        <v>0.19380447139067825</v>
      </c>
      <c r="FX4" s="513">
        <f t="shared" si="2"/>
        <v>6.4484038615083117</v>
      </c>
      <c r="FY4" s="513">
        <f t="shared" si="2"/>
        <v>0.12305593451568894</v>
      </c>
      <c r="FZ4" s="513">
        <f t="shared" si="2"/>
        <v>7.0411842854431569E-2</v>
      </c>
      <c r="GA4" s="513">
        <f t="shared" si="2"/>
        <v>1.8870972730553119</v>
      </c>
      <c r="GB4" s="513">
        <f t="shared" si="2"/>
        <v>0.24243513999486258</v>
      </c>
      <c r="GC4" s="513">
        <f t="shared" si="2"/>
        <v>0.33614775725593665</v>
      </c>
      <c r="GD4" s="513">
        <f t="shared" si="2"/>
        <v>0.14521452145214522</v>
      </c>
      <c r="GE4" s="513">
        <f t="shared" si="2"/>
        <v>1.1980510486743174</v>
      </c>
      <c r="GF4" s="513">
        <f t="shared" si="2"/>
        <v>59.118179825474115</v>
      </c>
      <c r="GG4" s="513">
        <f t="shared" si="2"/>
        <v>0.38087830396475775</v>
      </c>
      <c r="GH4" s="513">
        <f t="shared" si="2"/>
        <v>0.13954822517031196</v>
      </c>
      <c r="GI4" s="513">
        <f t="shared" si="2"/>
        <v>0.55935977209685883</v>
      </c>
      <c r="GJ4" s="513"/>
      <c r="GK4" s="513"/>
      <c r="GL4" s="513">
        <f t="shared" ref="GL4:GN4" si="3">GL3*GL5/100</f>
        <v>0.51863517060367459</v>
      </c>
      <c r="GM4" s="513">
        <f t="shared" si="3"/>
        <v>0.439</v>
      </c>
      <c r="GN4" s="513">
        <f t="shared" si="3"/>
        <v>0.22047244094488189</v>
      </c>
      <c r="GO4" s="513"/>
      <c r="GP4" s="513">
        <f>GP3*GP5/100</f>
        <v>0.5696260031292586</v>
      </c>
      <c r="GQ4" s="513">
        <f>GQ3*GQ5/100</f>
        <v>0.3198011790544445</v>
      </c>
      <c r="GR4" s="513"/>
      <c r="GS4" s="513">
        <f>GS3*GS5/100</f>
        <v>0.19339384020235084</v>
      </c>
      <c r="GT4" s="513">
        <f>GT3*GT5/100</f>
        <v>0.24638590563533247</v>
      </c>
      <c r="GU4" s="513">
        <f>GU3*GU5/100</f>
        <v>0.35400629811056683</v>
      </c>
      <c r="GV4" s="513"/>
      <c r="GW4" s="513">
        <f>GW3*GW5/100</f>
        <v>1.9418234705935824</v>
      </c>
      <c r="GX4" s="513">
        <f>GX3*GX5/100</f>
        <v>0.28258706467661687</v>
      </c>
      <c r="GY4" s="513"/>
      <c r="GZ4" s="513">
        <f t="shared" ref="GZ4:HA4" si="4">GZ3*GZ5/100</f>
        <v>0.92006058857472606</v>
      </c>
      <c r="HA4" s="513">
        <f t="shared" si="4"/>
        <v>9.5249250374812591E-2</v>
      </c>
      <c r="HB4" s="513"/>
      <c r="HC4" s="513">
        <f>HC3*HC5/100</f>
        <v>0.20349946977730646</v>
      </c>
      <c r="HD4" s="513">
        <f>HD3*HD5/100</f>
        <v>0.54695642653820886</v>
      </c>
      <c r="HE4" s="513"/>
      <c r="HF4" s="514"/>
      <c r="HG4" s="579">
        <f>SUM(B4:HF4)/SUM(B3:HF3)</f>
        <v>0.10242923390728005</v>
      </c>
      <c r="HH4" s="568"/>
      <c r="HI4" s="568"/>
      <c r="HJ4" s="568"/>
      <c r="HK4" s="568"/>
      <c r="HS4">
        <f t="shared" ref="HS4:HS14" si="5">COUNTIFS($B$16:$HF$16,"&gt;"&amp;$HV4,$B$16:$HF$16,"&lt;="&amp;$HU4)</f>
        <v>6</v>
      </c>
      <c r="HT4">
        <f t="shared" ref="HT4:HT14" si="6">COUNTIFS($B$7:$HF$7,"&gt;"&amp;$HV4,$B$7:$HF$7,"&lt;="&amp;$HU4)</f>
        <v>4</v>
      </c>
      <c r="HU4">
        <v>22</v>
      </c>
      <c r="HV4">
        <v>19</v>
      </c>
      <c r="HW4" t="str">
        <f t="shared" ref="HW4:HW26" si="7">HV4&amp;"-"&amp;HU4</f>
        <v>19-22</v>
      </c>
      <c r="HY4">
        <f t="shared" ref="HY4:HY11" si="8">COUNTIFS($B$14:$HF$14,"&gt;"&amp;$IB4,$B$14:$HF$14,"&lt;="&amp;$IA4)</f>
        <v>2</v>
      </c>
      <c r="HZ4">
        <f t="shared" ref="HZ4:HZ11" si="9">COUNTIFS($B$5:$HF$5,"&gt;"&amp;$IB4,$B$5:$HF$5,"&lt;="&amp;$IA4)</f>
        <v>3</v>
      </c>
      <c r="IA4">
        <v>1</v>
      </c>
      <c r="IB4">
        <v>0</v>
      </c>
      <c r="IC4" t="str">
        <f t="shared" ref="IC4:IC24" si="10">IB4&amp;"-"&amp;IA4</f>
        <v>0-1</v>
      </c>
    </row>
    <row r="5" spans="1:237" ht="48" x14ac:dyDescent="0.2">
      <c r="A5" s="512" t="s">
        <v>1081</v>
      </c>
      <c r="B5" s="513">
        <v>4.1029610992839176</v>
      </c>
      <c r="C5" s="513">
        <v>3.780544029506685</v>
      </c>
      <c r="D5" s="513">
        <v>7.355021216407355</v>
      </c>
      <c r="E5" s="513">
        <v>2.4794477234401349</v>
      </c>
      <c r="F5" s="513">
        <v>9.4394898970315797</v>
      </c>
      <c r="G5" s="513">
        <v>8.3831707061168803</v>
      </c>
      <c r="H5" s="513">
        <v>9.7713628815940723</v>
      </c>
      <c r="I5" s="513">
        <v>2.3690292758089369</v>
      </c>
      <c r="J5" s="513">
        <v>11.2052925366963</v>
      </c>
      <c r="K5" s="513">
        <v>5.7008480011401703</v>
      </c>
      <c r="L5" s="513">
        <v>2.2383720930232558</v>
      </c>
      <c r="M5" s="513">
        <v>11.40461215932914</v>
      </c>
      <c r="N5" s="513">
        <v>0.51155992559128349</v>
      </c>
      <c r="O5" s="513">
        <v>2.305640243902439</v>
      </c>
      <c r="P5" s="513">
        <v>2.5057698648203099</v>
      </c>
      <c r="Q5" s="513">
        <v>3.1047865459249677</v>
      </c>
      <c r="R5" s="513">
        <v>2.509907529722589</v>
      </c>
      <c r="S5" s="513">
        <v>7.3947110675808032</v>
      </c>
      <c r="T5" s="513">
        <v>10.818075636929937</v>
      </c>
      <c r="U5" s="513">
        <v>12.968255044609558</v>
      </c>
      <c r="V5" s="513">
        <v>7.7783120942534261</v>
      </c>
      <c r="W5" s="513">
        <v>11.582526465450258</v>
      </c>
      <c r="X5" s="513">
        <v>1.9325715897869937</v>
      </c>
      <c r="Y5" s="513">
        <v>4.7367390878841258</v>
      </c>
      <c r="Z5" s="513">
        <v>2.5481665630826598</v>
      </c>
      <c r="AA5" s="513">
        <v>1.6776241215143959</v>
      </c>
      <c r="AB5" s="513">
        <v>1.6545601291364003</v>
      </c>
      <c r="AC5" s="513">
        <v>4.9613060532174282</v>
      </c>
      <c r="AD5" s="513">
        <v>7.3468543046357606</v>
      </c>
      <c r="AE5" s="513">
        <v>6.9052102950408036</v>
      </c>
      <c r="AF5" s="513">
        <v>4.8652091646527662</v>
      </c>
      <c r="AG5" s="513">
        <v>0.69788160760245488</v>
      </c>
      <c r="AH5" s="513">
        <v>8.3826429980276131</v>
      </c>
      <c r="AI5" s="513">
        <v>14.959693405576846</v>
      </c>
      <c r="AJ5" s="513">
        <v>1.7510300176574456</v>
      </c>
      <c r="AK5" s="513">
        <v>3.0603373326378023</v>
      </c>
      <c r="AL5" s="513">
        <v>17.824680901914213</v>
      </c>
      <c r="AM5" s="513">
        <v>2.9377419949603589</v>
      </c>
      <c r="AN5" s="513">
        <v>4.8075004987033712</v>
      </c>
      <c r="AO5" s="513">
        <v>2.2157434402332363</v>
      </c>
      <c r="AP5" s="513">
        <v>1.4187192118226601</v>
      </c>
      <c r="AQ5" s="513">
        <v>9.3859992178333993</v>
      </c>
      <c r="AR5" s="513">
        <v>3.1229361260496273</v>
      </c>
      <c r="AS5" s="513">
        <v>8.1782178217821784</v>
      </c>
      <c r="AT5" s="513">
        <v>20.082356667722522</v>
      </c>
      <c r="AU5" s="513">
        <v>11.755150893391468</v>
      </c>
      <c r="AV5" s="513">
        <v>4.2180562407498767</v>
      </c>
      <c r="AW5" s="513">
        <v>8.3355108440031351</v>
      </c>
      <c r="AX5" s="513">
        <v>3.8731479074603588</v>
      </c>
      <c r="AY5" s="513">
        <v>3.1646380525304294</v>
      </c>
      <c r="AZ5" s="513">
        <v>9.3589781584328602</v>
      </c>
      <c r="BA5" s="513">
        <v>8.2123223731978019</v>
      </c>
      <c r="BB5" s="513">
        <v>2.4319629415170816</v>
      </c>
      <c r="BC5" s="513">
        <v>12.936177363790227</v>
      </c>
      <c r="BD5" s="513">
        <v>7.6038965589739993</v>
      </c>
      <c r="BE5" s="513">
        <v>3.3976510067114094</v>
      </c>
      <c r="BF5" s="513">
        <v>2.2845275181723781</v>
      </c>
      <c r="BG5" s="513">
        <v>11.97487505065514</v>
      </c>
      <c r="BH5" s="513">
        <v>14.387577819603301</v>
      </c>
      <c r="BI5" s="513">
        <v>1.3474240422721269</v>
      </c>
      <c r="BJ5" s="513">
        <v>4.0344050788449719</v>
      </c>
      <c r="BK5" s="513">
        <v>17.782799915805334</v>
      </c>
      <c r="BL5" s="513">
        <v>8.1413030763832026</v>
      </c>
      <c r="BM5" s="513">
        <v>9.4557601024687958</v>
      </c>
      <c r="BN5" s="513">
        <v>2.0037570444583594</v>
      </c>
      <c r="BO5" s="513">
        <v>3.3145412130637637</v>
      </c>
      <c r="BP5" s="513">
        <v>3.3225976074668067</v>
      </c>
      <c r="BQ5" s="513">
        <v>3.9009480391648967</v>
      </c>
      <c r="BR5" s="513">
        <v>11.065968138565166</v>
      </c>
      <c r="BS5" s="513">
        <v>3.029168227021179</v>
      </c>
      <c r="BT5" s="513">
        <v>3.3006058073950282</v>
      </c>
      <c r="BU5" s="513">
        <v>8.0745341614906838</v>
      </c>
      <c r="BV5" s="513">
        <v>5.8851327935477773</v>
      </c>
      <c r="BW5" s="513">
        <v>8.2179930795847742</v>
      </c>
      <c r="BX5" s="513">
        <v>3.2801763256839105</v>
      </c>
      <c r="BY5" s="513">
        <v>7.0432649153252358</v>
      </c>
      <c r="BZ5" s="513">
        <v>8.1379150220571166</v>
      </c>
      <c r="CA5" s="513">
        <v>8.2459030607821031</v>
      </c>
      <c r="CB5" s="513">
        <v>3.125</v>
      </c>
      <c r="CC5" s="513">
        <v>2.4672940096396605</v>
      </c>
      <c r="CD5" s="513">
        <v>4.224806201550388</v>
      </c>
      <c r="CE5" s="513">
        <v>1.859504132231405</v>
      </c>
      <c r="CF5" s="513">
        <v>1.1078937429182927</v>
      </c>
      <c r="CG5" s="513">
        <v>3.1306640303180098</v>
      </c>
      <c r="CH5" s="513">
        <v>2.4604072398190047</v>
      </c>
      <c r="CI5" s="513">
        <v>1.9080659150043366</v>
      </c>
      <c r="CJ5" s="513">
        <v>5.5312375646637486</v>
      </c>
      <c r="CK5" s="513">
        <v>4.9776071657069734</v>
      </c>
      <c r="CL5" s="513">
        <v>4.8397465331986407</v>
      </c>
      <c r="CM5" s="513">
        <v>6.5040650406504072</v>
      </c>
      <c r="CN5" s="513">
        <v>2.72189349112426</v>
      </c>
      <c r="CO5" s="513">
        <v>2.2533982699716506</v>
      </c>
      <c r="CP5" s="513">
        <v>11.526695971825918</v>
      </c>
      <c r="CQ5" s="513">
        <v>2.8160040774719675</v>
      </c>
      <c r="CR5" s="513">
        <v>3.0527360146531328</v>
      </c>
      <c r="CS5" s="513">
        <v>20.335195530726256</v>
      </c>
      <c r="CT5" s="513">
        <v>3.9318479685452163</v>
      </c>
      <c r="CU5" s="513">
        <v>11.987731508788487</v>
      </c>
      <c r="CV5" s="513">
        <v>2.8703121726377541</v>
      </c>
      <c r="CW5" s="513">
        <v>9.9188336088982414</v>
      </c>
      <c r="CX5" s="513">
        <v>1.8570254724732949</v>
      </c>
      <c r="CY5" s="513">
        <v>5.597659247889486</v>
      </c>
      <c r="CZ5" s="513">
        <v>4.322486644001942</v>
      </c>
      <c r="DA5" s="513">
        <v>3.0691964285714284</v>
      </c>
      <c r="DB5" s="513">
        <v>7.0758122743682321</v>
      </c>
      <c r="DC5" s="513">
        <v>10.944949268570962</v>
      </c>
      <c r="DD5" s="513">
        <v>1.002494896801996</v>
      </c>
      <c r="DE5" s="513">
        <v>4.8389307745030843</v>
      </c>
      <c r="DF5" s="513">
        <v>3.8651824366110081</v>
      </c>
      <c r="DG5" s="513">
        <v>5.1956815114709851</v>
      </c>
      <c r="DH5" s="513">
        <v>4.721311475409836</v>
      </c>
      <c r="DI5" s="513">
        <v>4.2715231788079473</v>
      </c>
      <c r="DJ5" s="513">
        <v>10.352941176470589</v>
      </c>
      <c r="DK5" s="513">
        <v>4.2551583402615067</v>
      </c>
      <c r="DL5" s="513">
        <v>3.4170153417015339</v>
      </c>
      <c r="DM5" s="513">
        <v>2.7138698469339846</v>
      </c>
      <c r="DN5" s="513">
        <v>10.404372641965754</v>
      </c>
      <c r="DO5" s="513">
        <v>8.738065587380655</v>
      </c>
      <c r="DP5" s="513">
        <v>2.5978090766823163</v>
      </c>
      <c r="DQ5" s="513">
        <v>13.851636302294196</v>
      </c>
      <c r="DR5" s="513">
        <v>2.5059665871121717</v>
      </c>
      <c r="DS5" s="513">
        <v>10.132465721589588</v>
      </c>
      <c r="DT5" s="513">
        <v>4.7520292931093149</v>
      </c>
      <c r="DU5" s="513">
        <v>15.79327628637872</v>
      </c>
      <c r="DV5" s="513">
        <v>11.124430592184128</v>
      </c>
      <c r="DW5" s="513">
        <v>6.9371847776249425</v>
      </c>
      <c r="DX5" s="513">
        <v>15.095507390597316</v>
      </c>
      <c r="DY5" s="513">
        <v>3.1831831831831829</v>
      </c>
      <c r="DZ5" s="513">
        <v>17.112733171127331</v>
      </c>
      <c r="EA5" s="513">
        <v>2.9019434628975262</v>
      </c>
      <c r="EB5" s="513">
        <v>2.8199566160520604</v>
      </c>
      <c r="EC5" s="513">
        <v>13.469108334759541</v>
      </c>
      <c r="ED5" s="513">
        <v>4.8714144411473788</v>
      </c>
      <c r="EE5" s="513">
        <v>2.2074688796680499</v>
      </c>
      <c r="EF5" s="513">
        <v>2.571138211382114</v>
      </c>
      <c r="EG5" s="513">
        <v>4.728950403690888</v>
      </c>
      <c r="EH5" s="513">
        <v>11.361750447656899</v>
      </c>
      <c r="EI5" s="513">
        <v>3.5699107522311944</v>
      </c>
      <c r="EJ5" s="513">
        <v>11.887076667359235</v>
      </c>
      <c r="EK5" s="513">
        <v>2.6399508846347044</v>
      </c>
      <c r="EL5" s="513">
        <v>12.946264637480109</v>
      </c>
      <c r="EM5" s="513">
        <v>1.2982054219167622</v>
      </c>
      <c r="EN5" s="513">
        <v>3.5655172413793101</v>
      </c>
      <c r="EO5" s="513">
        <v>2.4291064740502941</v>
      </c>
      <c r="EP5" s="513">
        <v>7.7676696990902725</v>
      </c>
      <c r="EQ5" s="513">
        <v>5.7983193277310923</v>
      </c>
      <c r="ER5" s="513">
        <v>11.4875173370319</v>
      </c>
      <c r="ES5" s="513">
        <v>2.2286003714333953</v>
      </c>
      <c r="ET5" s="513">
        <v>13.100611257568296</v>
      </c>
      <c r="EU5" s="513">
        <v>10.62502363217</v>
      </c>
      <c r="EV5" s="513">
        <v>2.8602073650339648</v>
      </c>
      <c r="EW5" s="513">
        <v>2.2696411251212414</v>
      </c>
      <c r="EX5" s="513">
        <v>8.5973571087406473</v>
      </c>
      <c r="EY5" s="513">
        <v>13.838109182179462</v>
      </c>
      <c r="EZ5" s="513">
        <v>4.7879616963064295</v>
      </c>
      <c r="FA5" s="513">
        <v>12.071651090342678</v>
      </c>
      <c r="FB5" s="513">
        <v>15.345440827764603</v>
      </c>
      <c r="FC5" s="513">
        <v>11.614789623208841</v>
      </c>
      <c r="FD5" s="513">
        <v>15.68671622737854</v>
      </c>
      <c r="FE5" s="513">
        <v>17.19097060798595</v>
      </c>
      <c r="FF5" s="513">
        <v>2.9067706487061327</v>
      </c>
      <c r="FG5" s="513">
        <v>14.817258883248732</v>
      </c>
      <c r="FH5" s="513">
        <v>6.8931225792944621</v>
      </c>
      <c r="FI5" s="513">
        <v>7.7908551192584108</v>
      </c>
      <c r="FJ5" s="513">
        <v>8.7366523367078077</v>
      </c>
      <c r="FK5" s="513">
        <v>3.3098476159265937</v>
      </c>
      <c r="FL5" s="513">
        <v>6.6794942275975808</v>
      </c>
      <c r="FM5" s="513">
        <v>5.6836248012718604</v>
      </c>
      <c r="FN5" s="513">
        <v>5.9329710144927539</v>
      </c>
      <c r="FO5" s="513">
        <v>9.5534266904234144</v>
      </c>
      <c r="FP5" s="513">
        <v>1.4185644362378733</v>
      </c>
      <c r="FQ5" s="513">
        <v>12.144441181533725</v>
      </c>
      <c r="FR5" s="513">
        <v>3.1308443582461729</v>
      </c>
      <c r="FS5" s="513">
        <v>3.9235931853381518</v>
      </c>
      <c r="FT5" s="513">
        <v>8.7353905926562856</v>
      </c>
      <c r="FU5" s="513">
        <v>18.238263383652868</v>
      </c>
      <c r="FV5" s="513">
        <v>13.663027309214403</v>
      </c>
      <c r="FW5" s="513">
        <v>3.6566881394467599</v>
      </c>
      <c r="FX5" s="513">
        <v>9.35907672207302</v>
      </c>
      <c r="FY5" s="513">
        <v>2.7967257844474758</v>
      </c>
      <c r="FZ5" s="513">
        <v>1.3285253368760674</v>
      </c>
      <c r="GA5" s="513">
        <v>9.7273055312129486</v>
      </c>
      <c r="GB5" s="513">
        <v>1.5540714102234781</v>
      </c>
      <c r="GC5" s="513">
        <v>6.8601583113456464</v>
      </c>
      <c r="GD5" s="513">
        <v>2.6402640264026402</v>
      </c>
      <c r="GE5" s="513">
        <v>3.9539638570109483</v>
      </c>
      <c r="GF5" s="513">
        <v>16.403490517612131</v>
      </c>
      <c r="GG5" s="513">
        <v>5.2175110132158595</v>
      </c>
      <c r="GH5" s="513">
        <v>1.2459662961634996</v>
      </c>
      <c r="GI5" s="513">
        <v>4.2057125721568331</v>
      </c>
      <c r="GJ5" s="513"/>
      <c r="GK5" s="513"/>
      <c r="GL5" s="513">
        <v>5.4593175853018376</v>
      </c>
      <c r="GM5" s="513">
        <v>6.9682539682539684</v>
      </c>
      <c r="GN5" s="513">
        <v>8.8188976377952759</v>
      </c>
      <c r="GO5" s="513"/>
      <c r="GP5" s="513">
        <v>2.8768990057033261</v>
      </c>
      <c r="GQ5" s="513">
        <v>3.6758756213154546</v>
      </c>
      <c r="GR5" s="513"/>
      <c r="GS5" s="513">
        <v>2.8864752269007585</v>
      </c>
      <c r="GT5" s="513">
        <v>2.96850488717268</v>
      </c>
      <c r="GU5" s="513">
        <v>3.1053184044786564</v>
      </c>
      <c r="GV5" s="513"/>
      <c r="GW5" s="513">
        <v>8.8264703208799205</v>
      </c>
      <c r="GX5" s="513">
        <v>10.868733256792957</v>
      </c>
      <c r="GY5" s="513"/>
      <c r="GZ5" s="513">
        <v>2.6514714368147723</v>
      </c>
      <c r="HA5" s="513">
        <v>0.89017991004497754</v>
      </c>
      <c r="HB5" s="513"/>
      <c r="HC5" s="513">
        <v>3.570166136443973</v>
      </c>
      <c r="HD5" s="513">
        <v>6.0105101817385593</v>
      </c>
      <c r="HE5" s="513"/>
      <c r="HF5" s="514"/>
      <c r="HG5" s="563">
        <f>AVERAGE(B5:HF5)</f>
        <v>6.4832645044296866</v>
      </c>
      <c r="HH5" s="566">
        <f>MAX(B5:HF5)</f>
        <v>20.335195530726256</v>
      </c>
      <c r="HI5" s="566">
        <f>MIN(B5:HF5)</f>
        <v>0.51155992559128349</v>
      </c>
      <c r="HJ5" s="566">
        <f>MEDIAN(B5:HF5)</f>
        <v>4.8393386538508629</v>
      </c>
      <c r="HK5" s="566">
        <f>STDEV(B5:HF5)</f>
        <v>4.5045425326386521</v>
      </c>
      <c r="HS5">
        <f t="shared" si="5"/>
        <v>8</v>
      </c>
      <c r="HT5">
        <f t="shared" si="6"/>
        <v>7</v>
      </c>
      <c r="HU5">
        <v>24</v>
      </c>
      <c r="HV5">
        <v>22</v>
      </c>
      <c r="HW5" t="str">
        <f t="shared" si="7"/>
        <v>22-24</v>
      </c>
      <c r="HY5">
        <f t="shared" si="8"/>
        <v>6</v>
      </c>
      <c r="HZ5">
        <f t="shared" si="9"/>
        <v>16</v>
      </c>
      <c r="IA5">
        <v>2</v>
      </c>
      <c r="IB5">
        <v>1</v>
      </c>
      <c r="IC5" t="str">
        <f t="shared" si="10"/>
        <v>1-2</v>
      </c>
    </row>
    <row r="6" spans="1:237" ht="24" x14ac:dyDescent="0.2">
      <c r="A6" s="512" t="s">
        <v>1127</v>
      </c>
      <c r="B6" s="513">
        <f>B3*B7/100</f>
        <v>2.2251209599380686</v>
      </c>
      <c r="C6" s="513">
        <f t="shared" ref="C6:BN6" si="11">C3*C7/100</f>
        <v>4.56298755186722</v>
      </c>
      <c r="D6" s="513">
        <f t="shared" si="11"/>
        <v>2.7912541254125411</v>
      </c>
      <c r="E6" s="513">
        <f t="shared" si="11"/>
        <v>18.178962900505905</v>
      </c>
      <c r="F6" s="513">
        <f t="shared" si="11"/>
        <v>8.7098703201068464</v>
      </c>
      <c r="G6" s="513">
        <f t="shared" si="11"/>
        <v>8.7431399293533385</v>
      </c>
      <c r="H6" s="513">
        <f t="shared" si="11"/>
        <v>4.677513092348959</v>
      </c>
      <c r="I6" s="513">
        <f t="shared" si="11"/>
        <v>1.8899075500770419</v>
      </c>
      <c r="J6" s="513">
        <f t="shared" si="11"/>
        <v>2.5839259871821376</v>
      </c>
      <c r="K6" s="513">
        <f t="shared" si="11"/>
        <v>11.519273616950523</v>
      </c>
      <c r="L6" s="513">
        <f t="shared" si="11"/>
        <v>4.8845155038759698</v>
      </c>
      <c r="M6" s="513">
        <f t="shared" si="11"/>
        <v>0.82012578616352205</v>
      </c>
      <c r="N6" s="513">
        <f t="shared" si="11"/>
        <v>7.8419279829922948</v>
      </c>
      <c r="O6" s="513">
        <f t="shared" si="11"/>
        <v>1.6448170731707317</v>
      </c>
      <c r="P6" s="513">
        <f t="shared" si="11"/>
        <v>0.99901088031651841</v>
      </c>
      <c r="Q6" s="513">
        <f t="shared" si="11"/>
        <v>4.3636182704746735</v>
      </c>
      <c r="R6" s="513">
        <f t="shared" si="11"/>
        <v>3.2547776309995595</v>
      </c>
      <c r="S6" s="513">
        <f t="shared" si="11"/>
        <v>4.7435235063663068</v>
      </c>
      <c r="T6" s="513">
        <f t="shared" si="11"/>
        <v>61.133673953738906</v>
      </c>
      <c r="U6" s="513">
        <f t="shared" si="11"/>
        <v>30.01356595530326</v>
      </c>
      <c r="V6" s="513">
        <f t="shared" si="11"/>
        <v>2.9086919932676123</v>
      </c>
      <c r="W6" s="513">
        <f t="shared" si="11"/>
        <v>50.496294010349217</v>
      </c>
      <c r="X6" s="513">
        <f t="shared" si="11"/>
        <v>3.529468190153759</v>
      </c>
      <c r="Y6" s="513">
        <f t="shared" si="11"/>
        <v>2.0533763945977683</v>
      </c>
      <c r="Z6" s="513">
        <f t="shared" si="11"/>
        <v>3.1632069608452458</v>
      </c>
      <c r="AA6" s="513">
        <f t="shared" si="11"/>
        <v>2.2882793017456362</v>
      </c>
      <c r="AB6" s="513">
        <f t="shared" si="11"/>
        <v>0.9019370460048427</v>
      </c>
      <c r="AC6" s="513">
        <f t="shared" si="11"/>
        <v>3.9989610940315909</v>
      </c>
      <c r="AD6" s="513">
        <f t="shared" si="11"/>
        <v>1.5804635761589407</v>
      </c>
      <c r="AE6" s="513">
        <f t="shared" si="11"/>
        <v>5.724199623352165</v>
      </c>
      <c r="AF6" s="513">
        <f t="shared" si="11"/>
        <v>24.815759006350813</v>
      </c>
      <c r="AG6" s="513">
        <f t="shared" si="11"/>
        <v>12.469530785982975</v>
      </c>
      <c r="AH6" s="513">
        <f t="shared" si="11"/>
        <v>65.179553405606185</v>
      </c>
      <c r="AI6" s="513">
        <f t="shared" si="11"/>
        <v>2.0117351658517242</v>
      </c>
      <c r="AJ6" s="513">
        <f t="shared" si="11"/>
        <v>3.9012948793407882</v>
      </c>
      <c r="AK6" s="513">
        <f t="shared" si="11"/>
        <v>2.601982263954095</v>
      </c>
      <c r="AL6" s="513">
        <f t="shared" si="11"/>
        <v>29.155524187224128</v>
      </c>
      <c r="AM6" s="513">
        <f t="shared" si="11"/>
        <v>7.2348718579067066</v>
      </c>
      <c r="AN6" s="513">
        <f t="shared" si="11"/>
        <v>2.0885697187312986</v>
      </c>
      <c r="AO6" s="513">
        <f t="shared" si="11"/>
        <v>3.4238483965014574</v>
      </c>
      <c r="AP6" s="513">
        <f t="shared" si="11"/>
        <v>5.1633103448275861</v>
      </c>
      <c r="AQ6" s="513">
        <f t="shared" si="11"/>
        <v>0.90496675791943693</v>
      </c>
      <c r="AR6" s="513">
        <f t="shared" si="11"/>
        <v>3.9653740918954616</v>
      </c>
      <c r="AS6" s="513">
        <f t="shared" si="11"/>
        <v>4.9502838283828376</v>
      </c>
      <c r="AT6" s="513">
        <f t="shared" si="11"/>
        <v>9.6041178333861268</v>
      </c>
      <c r="AU6" s="513">
        <f t="shared" si="11"/>
        <v>4.2090792510900226</v>
      </c>
      <c r="AV6" s="513">
        <f t="shared" si="11"/>
        <v>4.8320506495642164</v>
      </c>
      <c r="AW6" s="513">
        <f t="shared" si="11"/>
        <v>3.554873268879017</v>
      </c>
      <c r="AX6" s="513">
        <f t="shared" si="11"/>
        <v>3.4146607746295814</v>
      </c>
      <c r="AY6" s="513">
        <f t="shared" si="11"/>
        <v>3.4807687379884693</v>
      </c>
      <c r="AZ6" s="513">
        <f t="shared" si="11"/>
        <v>10.727312331446523</v>
      </c>
      <c r="BA6" s="513">
        <f t="shared" si="11"/>
        <v>11.902100404522352</v>
      </c>
      <c r="BB6" s="513">
        <f t="shared" si="11"/>
        <v>0.48627678054429652</v>
      </c>
      <c r="BC6" s="513">
        <f t="shared" si="11"/>
        <v>19.781862703909539</v>
      </c>
      <c r="BD6" s="513">
        <f t="shared" si="11"/>
        <v>5.3646296166514817</v>
      </c>
      <c r="BE6" s="513">
        <f t="shared" si="11"/>
        <v>2.2127516778523493</v>
      </c>
      <c r="BF6" s="513">
        <f t="shared" si="11"/>
        <v>2.846798200069228</v>
      </c>
      <c r="BG6" s="513">
        <f t="shared" si="11"/>
        <v>21.165419424557612</v>
      </c>
      <c r="BH6" s="513">
        <f t="shared" si="11"/>
        <v>40.621840162154342</v>
      </c>
      <c r="BI6" s="513">
        <f t="shared" si="11"/>
        <v>4.3592073976221926</v>
      </c>
      <c r="BJ6" s="513">
        <f t="shared" si="11"/>
        <v>2.1303911529797257</v>
      </c>
      <c r="BK6" s="513">
        <f t="shared" si="11"/>
        <v>61.298773638206654</v>
      </c>
      <c r="BL6" s="513">
        <f t="shared" si="11"/>
        <v>3.1577962334775997</v>
      </c>
      <c r="BM6" s="513">
        <f t="shared" si="11"/>
        <v>12.755551648793228</v>
      </c>
      <c r="BN6" s="513">
        <f t="shared" si="11"/>
        <v>2.2391984971822168</v>
      </c>
      <c r="BO6" s="513">
        <f t="shared" ref="BO6:DZ6" si="12">BO3*BO7/100</f>
        <v>4.8206162519440134</v>
      </c>
      <c r="BP6" s="513">
        <f t="shared" si="12"/>
        <v>13.491573550677009</v>
      </c>
      <c r="BQ6" s="513">
        <f t="shared" si="12"/>
        <v>8.3866963684401377</v>
      </c>
      <c r="BR6" s="513">
        <f t="shared" si="12"/>
        <v>5.1323532556399014</v>
      </c>
      <c r="BS6" s="513">
        <f t="shared" si="12"/>
        <v>10.788166271376856</v>
      </c>
      <c r="BT6" s="513">
        <f t="shared" si="12"/>
        <v>2.0926676415291414</v>
      </c>
      <c r="BU6" s="513">
        <f t="shared" si="12"/>
        <v>1.061801242236025</v>
      </c>
      <c r="BV6" s="513">
        <f t="shared" si="12"/>
        <v>10.468460350965628</v>
      </c>
      <c r="BW6" s="513">
        <f t="shared" si="12"/>
        <v>0.37162629757785465</v>
      </c>
      <c r="BX6" s="513">
        <f t="shared" si="12"/>
        <v>6.7356281602489299</v>
      </c>
      <c r="BY6" s="513">
        <f t="shared" si="12"/>
        <v>5.6392855005684872</v>
      </c>
      <c r="BZ6" s="513">
        <f t="shared" si="12"/>
        <v>2.9551892268400275</v>
      </c>
      <c r="CA6" s="513">
        <f t="shared" si="12"/>
        <v>275.05000036740557</v>
      </c>
      <c r="CB6" s="513">
        <f t="shared" si="12"/>
        <v>5.3386363636363638</v>
      </c>
      <c r="CC6" s="513">
        <f t="shared" si="12"/>
        <v>3.9835896258893735</v>
      </c>
      <c r="CD6" s="513">
        <f t="shared" si="12"/>
        <v>1.0813178294573644</v>
      </c>
      <c r="CE6" s="513">
        <f t="shared" si="12"/>
        <v>1.4836363636363634</v>
      </c>
      <c r="CF6" s="513">
        <f t="shared" si="12"/>
        <v>4.8147928994082836</v>
      </c>
      <c r="CG6" s="513">
        <f t="shared" si="12"/>
        <v>2.9429560059317845</v>
      </c>
      <c r="CH6" s="513">
        <f t="shared" si="12"/>
        <v>1.7905825791855201</v>
      </c>
      <c r="CI6" s="513">
        <f t="shared" si="12"/>
        <v>1.2527320034692107</v>
      </c>
      <c r="CJ6" s="513">
        <f t="shared" si="12"/>
        <v>1.7319936331078392</v>
      </c>
      <c r="CK6" s="513">
        <f t="shared" si="12"/>
        <v>3.072092130518234</v>
      </c>
      <c r="CL6" s="513">
        <f t="shared" si="12"/>
        <v>3.8228579300211218</v>
      </c>
      <c r="CM6" s="513">
        <f t="shared" si="12"/>
        <v>0.97483370288248339</v>
      </c>
      <c r="CN6" s="513">
        <f t="shared" si="12"/>
        <v>7.7406353161009038</v>
      </c>
      <c r="CO6" s="513">
        <f t="shared" si="12"/>
        <v>7.3809987642654651</v>
      </c>
      <c r="CP6" s="513">
        <f t="shared" si="12"/>
        <v>20.850463998354797</v>
      </c>
      <c r="CQ6" s="513">
        <f t="shared" si="12"/>
        <v>7.8229931192660551</v>
      </c>
      <c r="CR6" s="513">
        <f t="shared" si="12"/>
        <v>5.8596580935663587</v>
      </c>
      <c r="CS6" s="513">
        <f t="shared" si="12"/>
        <v>0.43743016759776537</v>
      </c>
      <c r="CT6" s="513">
        <f t="shared" si="12"/>
        <v>0.78575797291393601</v>
      </c>
      <c r="CU6" s="513">
        <f t="shared" si="12"/>
        <v>11.236975345051315</v>
      </c>
      <c r="CV6" s="513">
        <f t="shared" si="12"/>
        <v>1.6532998114393462</v>
      </c>
      <c r="CW6" s="513">
        <f t="shared" si="12"/>
        <v>22.143010671877345</v>
      </c>
      <c r="CX6" s="513">
        <f t="shared" si="12"/>
        <v>3.3241741988496303</v>
      </c>
      <c r="CY6" s="513">
        <f t="shared" si="12"/>
        <v>7.068687643898695</v>
      </c>
      <c r="CZ6" s="513">
        <f t="shared" si="12"/>
        <v>3.0028169014084507</v>
      </c>
      <c r="DA6" s="513">
        <f t="shared" si="12"/>
        <v>8.1029464285714283</v>
      </c>
      <c r="DB6" s="513">
        <f t="shared" si="12"/>
        <v>0.41140794223826715</v>
      </c>
      <c r="DC6" s="513">
        <f t="shared" si="12"/>
        <v>7.9407114624505937</v>
      </c>
      <c r="DD6" s="513">
        <f t="shared" si="12"/>
        <v>12.420594239056475</v>
      </c>
      <c r="DE6" s="513">
        <f t="shared" si="12"/>
        <v>2.591775188485264</v>
      </c>
      <c r="DF6" s="513">
        <f t="shared" si="12"/>
        <v>1.412987012987013</v>
      </c>
      <c r="DG6" s="513">
        <f t="shared" si="12"/>
        <v>0.49089068825910931</v>
      </c>
      <c r="DH6" s="513">
        <f t="shared" si="12"/>
        <v>2.0799999999999996</v>
      </c>
      <c r="DI6" s="513">
        <f t="shared" si="12"/>
        <v>1.1115894039735099</v>
      </c>
      <c r="DJ6" s="513">
        <f t="shared" si="12"/>
        <v>0.86258823529411766</v>
      </c>
      <c r="DK6" s="513">
        <f t="shared" si="12"/>
        <v>10.434963343662611</v>
      </c>
      <c r="DL6" s="513">
        <f t="shared" si="12"/>
        <v>0.45202231520223152</v>
      </c>
      <c r="DM6" s="513">
        <f t="shared" si="12"/>
        <v>5.0526434406986569</v>
      </c>
      <c r="DN6" s="513">
        <f t="shared" si="12"/>
        <v>6.479138047789494</v>
      </c>
      <c r="DO6" s="513">
        <f t="shared" si="12"/>
        <v>1.6737235367372352</v>
      </c>
      <c r="DP6" s="513">
        <f t="shared" si="12"/>
        <v>3.2010015649452273</v>
      </c>
      <c r="DQ6" s="513">
        <f t="shared" si="12"/>
        <v>12.709564777327934</v>
      </c>
      <c r="DR6" s="513">
        <f t="shared" si="12"/>
        <v>4.6249511824690819</v>
      </c>
      <c r="DS6" s="513">
        <f t="shared" si="12"/>
        <v>7.4188240762258895</v>
      </c>
      <c r="DT6" s="513">
        <f t="shared" si="12"/>
        <v>26.232071742194716</v>
      </c>
      <c r="DU6" s="513">
        <f t="shared" si="12"/>
        <v>10.455124065837303</v>
      </c>
      <c r="DV6" s="513">
        <f t="shared" si="12"/>
        <v>5.4627619275953005</v>
      </c>
      <c r="DW6" s="513">
        <f t="shared" si="12"/>
        <v>9.3677028885832172</v>
      </c>
      <c r="DX6" s="513">
        <f t="shared" si="12"/>
        <v>45.363898934491893</v>
      </c>
      <c r="DY6" s="513">
        <f t="shared" si="12"/>
        <v>1.5072972972972973</v>
      </c>
      <c r="DZ6" s="513">
        <f t="shared" si="12"/>
        <v>0.57887266828872663</v>
      </c>
      <c r="EA6" s="513">
        <f t="shared" ref="EA6:GI6" si="13">EA3*EA7/100</f>
        <v>10.220909893992934</v>
      </c>
      <c r="EB6" s="513">
        <f t="shared" si="13"/>
        <v>0.86973969631236459</v>
      </c>
      <c r="EC6" s="513">
        <f t="shared" si="13"/>
        <v>1.3569399281191168</v>
      </c>
      <c r="ED6" s="513">
        <f t="shared" si="13"/>
        <v>1.562809099901088</v>
      </c>
      <c r="EE6" s="513">
        <f t="shared" si="13"/>
        <v>2.9586721991701244</v>
      </c>
      <c r="EF6" s="513">
        <f t="shared" si="13"/>
        <v>4.6719308943089439</v>
      </c>
      <c r="EG6" s="513">
        <f t="shared" si="13"/>
        <v>0.64313725490196072</v>
      </c>
      <c r="EH6" s="513">
        <f t="shared" si="13"/>
        <v>14.223863388216795</v>
      </c>
      <c r="EI6" s="513">
        <f t="shared" si="13"/>
        <v>1.2678283042923928</v>
      </c>
      <c r="EJ6" s="513">
        <f t="shared" si="13"/>
        <v>11.420813421982132</v>
      </c>
      <c r="EK6" s="513">
        <f t="shared" si="13"/>
        <v>8.5159122620974497</v>
      </c>
      <c r="EL6" s="513">
        <f t="shared" si="13"/>
        <v>7.0304173976906439</v>
      </c>
      <c r="EM6" s="513">
        <f t="shared" si="13"/>
        <v>6.4677835051546397</v>
      </c>
      <c r="EN6" s="513">
        <f t="shared" si="13"/>
        <v>6.2889999999999997</v>
      </c>
      <c r="EO6" s="513">
        <f t="shared" si="13"/>
        <v>4.1558908507223116</v>
      </c>
      <c r="EP6" s="513">
        <f t="shared" si="13"/>
        <v>1.0349895031490552</v>
      </c>
      <c r="EQ6" s="513">
        <f t="shared" si="13"/>
        <v>1.8826890756302519</v>
      </c>
      <c r="ER6" s="513">
        <f t="shared" si="13"/>
        <v>9.0753952843273229</v>
      </c>
      <c r="ES6" s="513">
        <f t="shared" si="13"/>
        <v>2.1595812932635492</v>
      </c>
      <c r="ET6" s="513">
        <f t="shared" si="13"/>
        <v>46.76335467423737</v>
      </c>
      <c r="EU6" s="513">
        <f t="shared" si="13"/>
        <v>10.502302718644835</v>
      </c>
      <c r="EV6" s="513">
        <f t="shared" si="13"/>
        <v>1.2433321415802645</v>
      </c>
      <c r="EW6" s="513">
        <f t="shared" si="13"/>
        <v>7.6492725509214345</v>
      </c>
      <c r="EX6" s="513">
        <f t="shared" si="13"/>
        <v>1.9609138672185962</v>
      </c>
      <c r="EY6" s="513">
        <f t="shared" si="13"/>
        <v>6.0407362476469357</v>
      </c>
      <c r="EZ6" s="513">
        <f t="shared" si="13"/>
        <v>3.0517099863201094</v>
      </c>
      <c r="FA6" s="513">
        <f t="shared" si="13"/>
        <v>13.440203312018362</v>
      </c>
      <c r="FB6" s="513">
        <f t="shared" si="13"/>
        <v>8.6192121146798879</v>
      </c>
      <c r="FC6" s="513">
        <f t="shared" si="13"/>
        <v>15.063811874002033</v>
      </c>
      <c r="FD6" s="513">
        <f t="shared" si="13"/>
        <v>3.5634452203949842</v>
      </c>
      <c r="FE6" s="513">
        <f t="shared" si="13"/>
        <v>8.8828684332868448</v>
      </c>
      <c r="FF6" s="513">
        <f t="shared" si="13"/>
        <v>1.4322580645161289</v>
      </c>
      <c r="FG6" s="513">
        <f t="shared" si="13"/>
        <v>9.5030000000000001</v>
      </c>
      <c r="FH6" s="513">
        <f t="shared" si="13"/>
        <v>6.9528158693604105</v>
      </c>
      <c r="FI6" s="513">
        <f t="shared" si="13"/>
        <v>3.1066763878762633</v>
      </c>
      <c r="FJ6" s="513">
        <f t="shared" si="13"/>
        <v>6.3263347663292198</v>
      </c>
      <c r="FK6" s="513">
        <f t="shared" si="13"/>
        <v>2.4677863345895461</v>
      </c>
      <c r="FL6" s="513">
        <f t="shared" si="13"/>
        <v>2.8413413963716323</v>
      </c>
      <c r="FM6" s="513">
        <f t="shared" si="13"/>
        <v>13.111060640472408</v>
      </c>
      <c r="FN6" s="513">
        <f t="shared" si="13"/>
        <v>0.67155797101449277</v>
      </c>
      <c r="FO6" s="513">
        <f t="shared" si="13"/>
        <v>58.418036854467857</v>
      </c>
      <c r="FP6" s="513">
        <f t="shared" si="13"/>
        <v>20.937334036753715</v>
      </c>
      <c r="FQ6" s="513">
        <f t="shared" si="13"/>
        <v>28.387504177088289</v>
      </c>
      <c r="FR6" s="513">
        <f t="shared" si="13"/>
        <v>6.3945695089007417</v>
      </c>
      <c r="FS6" s="513">
        <f t="shared" si="13"/>
        <v>3.8986964377903979</v>
      </c>
      <c r="FT6" s="513">
        <f t="shared" si="13"/>
        <v>20.318352918696856</v>
      </c>
      <c r="FU6" s="513">
        <f t="shared" si="13"/>
        <v>27.095926250681327</v>
      </c>
      <c r="FV6" s="513">
        <f t="shared" si="13"/>
        <v>8.8467933425018952</v>
      </c>
      <c r="FW6" s="513">
        <f t="shared" si="13"/>
        <v>1.7171276998863205</v>
      </c>
      <c r="FX6" s="513">
        <f t="shared" si="13"/>
        <v>19.236187849314074</v>
      </c>
      <c r="FY6" s="513">
        <f t="shared" si="13"/>
        <v>1.9738972260118237</v>
      </c>
      <c r="FZ6" s="513">
        <f t="shared" si="13"/>
        <v>3.2630859745682295</v>
      </c>
      <c r="GA6" s="513">
        <f t="shared" si="13"/>
        <v>6.2303211505747704</v>
      </c>
      <c r="GB6" s="513">
        <f t="shared" si="13"/>
        <v>6.9394554328281535</v>
      </c>
      <c r="GC6" s="513">
        <f t="shared" si="13"/>
        <v>1.5275827075299373</v>
      </c>
      <c r="GD6" s="513">
        <f t="shared" si="13"/>
        <v>2.5805830583058302</v>
      </c>
      <c r="GE6" s="513">
        <f t="shared" si="13"/>
        <v>12.594024535021765</v>
      </c>
      <c r="GF6" s="513">
        <f t="shared" si="13"/>
        <v>72.606992688780679</v>
      </c>
      <c r="GG6" s="513">
        <f t="shared" si="13"/>
        <v>2.656098568281938</v>
      </c>
      <c r="GH6" s="513">
        <f t="shared" si="13"/>
        <v>7.0416636787378994</v>
      </c>
      <c r="GI6" s="513">
        <f t="shared" si="13"/>
        <v>4.8507759202339003</v>
      </c>
      <c r="GJ6" s="513"/>
      <c r="GK6" s="513"/>
      <c r="GL6" s="513">
        <f t="shared" ref="GL6:GN6" si="14">GL3*GL7/100</f>
        <v>3.4409448818897634</v>
      </c>
      <c r="GM6" s="513">
        <f t="shared" si="14"/>
        <v>2.0239999999999996</v>
      </c>
      <c r="GN6" s="513">
        <f t="shared" si="14"/>
        <v>0.9360236220472441</v>
      </c>
      <c r="GO6" s="513"/>
      <c r="GP6" s="513">
        <f>GP3*GP7/100</f>
        <v>8.8581840205925406</v>
      </c>
      <c r="GQ6" s="513">
        <f>GQ3*GQ7/100</f>
        <v>4.0598659114553222</v>
      </c>
      <c r="GR6" s="513"/>
      <c r="GS6" s="513">
        <f t="shared" ref="GS6:GU6" si="15">GS3*GS7/100</f>
        <v>2.9647076327927397</v>
      </c>
      <c r="GT6" s="513">
        <f t="shared" si="15"/>
        <v>4.0443344998189943</v>
      </c>
      <c r="GU6" s="513">
        <f t="shared" si="15"/>
        <v>5.2382960111966419</v>
      </c>
      <c r="GV6" s="513"/>
      <c r="GW6" s="513">
        <f t="shared" ref="GW6:GX6" si="16">GW3*GW7/100</f>
        <v>6.6373966003090628</v>
      </c>
      <c r="GX6" s="513">
        <f t="shared" si="16"/>
        <v>0.62985074626865678</v>
      </c>
      <c r="GY6" s="513"/>
      <c r="GZ6" s="513">
        <f t="shared" ref="GZ6:HA6" si="17">GZ3*GZ7/100</f>
        <v>14.809070975187538</v>
      </c>
      <c r="HA6" s="513">
        <f t="shared" si="17"/>
        <v>4.2150299850074955</v>
      </c>
      <c r="HB6" s="513"/>
      <c r="HC6" s="513">
        <f t="shared" ref="HC6:HD6" si="18">HC3*HC7/100</f>
        <v>2.3926299045599153</v>
      </c>
      <c r="HD6" s="513">
        <f t="shared" si="18"/>
        <v>3.348489161375082</v>
      </c>
      <c r="HE6" s="513"/>
      <c r="HF6" s="514"/>
      <c r="HG6" s="579">
        <f>SUM(B6:HF6)/SUM(B3:HF3)</f>
        <v>0.32881348048716263</v>
      </c>
      <c r="HH6" s="566"/>
      <c r="HI6" s="566"/>
      <c r="HJ6" s="566"/>
      <c r="HK6" s="566"/>
      <c r="HS6">
        <f t="shared" si="5"/>
        <v>9</v>
      </c>
      <c r="HT6">
        <f t="shared" si="6"/>
        <v>6</v>
      </c>
      <c r="HU6">
        <f>HU5+2</f>
        <v>26</v>
      </c>
      <c r="HV6">
        <f>HV5+2</f>
        <v>24</v>
      </c>
      <c r="HW6" t="str">
        <f t="shared" si="7"/>
        <v>24-26</v>
      </c>
      <c r="HY6">
        <f t="shared" si="8"/>
        <v>5</v>
      </c>
      <c r="HZ6">
        <f t="shared" si="9"/>
        <v>37</v>
      </c>
      <c r="IA6">
        <f>IA5+1</f>
        <v>3</v>
      </c>
      <c r="IB6">
        <f>IB5+1</f>
        <v>2</v>
      </c>
      <c r="IC6" t="str">
        <f t="shared" si="10"/>
        <v>2-3</v>
      </c>
    </row>
    <row r="7" spans="1:237" ht="48" x14ac:dyDescent="0.2">
      <c r="A7" s="512" t="s">
        <v>1082</v>
      </c>
      <c r="B7" s="513">
        <v>42.790787691116698</v>
      </c>
      <c r="C7" s="513">
        <v>42.249884739511295</v>
      </c>
      <c r="D7" s="513">
        <v>32.838283828382835</v>
      </c>
      <c r="E7" s="513">
        <v>47.839376053962901</v>
      </c>
      <c r="F7" s="513">
        <v>37.542544483219167</v>
      </c>
      <c r="G7" s="513">
        <v>30.570419333403283</v>
      </c>
      <c r="H7" s="513">
        <v>29.793077021330948</v>
      </c>
      <c r="I7" s="513">
        <v>36.344375963020035</v>
      </c>
      <c r="J7" s="513">
        <v>26.638412238991112</v>
      </c>
      <c r="K7" s="513">
        <v>27.361695052139005</v>
      </c>
      <c r="L7" s="513">
        <v>47.422480620155042</v>
      </c>
      <c r="M7" s="513">
        <v>34.171907756813418</v>
      </c>
      <c r="N7" s="513">
        <v>51.933297900611223</v>
      </c>
      <c r="O7" s="513">
        <v>31.631097560975608</v>
      </c>
      <c r="P7" s="513">
        <v>33.300362677217279</v>
      </c>
      <c r="Q7" s="513">
        <v>43.636182704746737</v>
      </c>
      <c r="R7" s="513">
        <v>47.864376926464111</v>
      </c>
      <c r="S7" s="513">
        <v>29.10137120470127</v>
      </c>
      <c r="T7" s="513">
        <v>32.604626108660753</v>
      </c>
      <c r="U7" s="513">
        <v>29.082912747386878</v>
      </c>
      <c r="V7" s="513">
        <v>35.044481846597741</v>
      </c>
      <c r="W7" s="513">
        <v>27.821649592478909</v>
      </c>
      <c r="X7" s="513">
        <v>49.71081957963041</v>
      </c>
      <c r="Y7" s="513">
        <v>40.262282247015065</v>
      </c>
      <c r="Z7" s="513">
        <v>49.425108763206957</v>
      </c>
      <c r="AA7" s="513">
        <v>52.00634776694627</v>
      </c>
      <c r="AB7" s="513">
        <v>36.077481840193705</v>
      </c>
      <c r="AC7" s="513">
        <v>42.542139298208411</v>
      </c>
      <c r="AD7" s="513">
        <v>32.926324503311264</v>
      </c>
      <c r="AE7" s="513">
        <v>36.001255492780913</v>
      </c>
      <c r="AF7" s="513">
        <v>46.471458813391038</v>
      </c>
      <c r="AG7" s="513">
        <v>61.730350425658287</v>
      </c>
      <c r="AH7" s="513">
        <v>46.925524410083646</v>
      </c>
      <c r="AI7" s="513">
        <v>26.470199550680583</v>
      </c>
      <c r="AJ7" s="513">
        <v>57.371983519717482</v>
      </c>
      <c r="AK7" s="513">
        <v>44.861763171622329</v>
      </c>
      <c r="AL7" s="513">
        <v>21.774103201810401</v>
      </c>
      <c r="AM7" s="513">
        <v>44.385716919673044</v>
      </c>
      <c r="AN7" s="513">
        <v>41.77139437462597</v>
      </c>
      <c r="AO7" s="513">
        <v>49.620991253644313</v>
      </c>
      <c r="AP7" s="513">
        <v>50.620689655172413</v>
      </c>
      <c r="AQ7" s="513">
        <v>34.806413766132188</v>
      </c>
      <c r="AR7" s="513">
        <v>37.409189546183605</v>
      </c>
      <c r="AS7" s="513">
        <v>32.567656765676567</v>
      </c>
      <c r="AT7" s="513">
        <v>20.261851969169044</v>
      </c>
      <c r="AU7" s="513">
        <v>35.975036334102761</v>
      </c>
      <c r="AV7" s="513">
        <v>39.606972537411608</v>
      </c>
      <c r="AW7" s="513">
        <v>30.911941468513191</v>
      </c>
      <c r="AX7" s="513">
        <v>44.346243826358197</v>
      </c>
      <c r="AY7" s="513">
        <v>44.625240230621401</v>
      </c>
      <c r="AZ7" s="513">
        <v>31.831787333669205</v>
      </c>
      <c r="BA7" s="513">
        <v>30.834457006534592</v>
      </c>
      <c r="BB7" s="513">
        <v>28.604516502605676</v>
      </c>
      <c r="BC7" s="513">
        <v>23.74773433842682</v>
      </c>
      <c r="BD7" s="513">
        <v>37.514892424136235</v>
      </c>
      <c r="BE7" s="513">
        <v>46.098993288590606</v>
      </c>
      <c r="BF7" s="513">
        <v>49.082727587400484</v>
      </c>
      <c r="BG7" s="513">
        <v>28.601918141294071</v>
      </c>
      <c r="BH7" s="513">
        <v>24.500506732300565</v>
      </c>
      <c r="BI7" s="513">
        <v>57.357992073976227</v>
      </c>
      <c r="BJ7" s="513">
        <v>43.477370468973994</v>
      </c>
      <c r="BK7" s="513">
        <v>22.636179334640566</v>
      </c>
      <c r="BL7" s="513">
        <v>37.150543923265879</v>
      </c>
      <c r="BM7" s="513">
        <v>32.04912474571163</v>
      </c>
      <c r="BN7" s="513">
        <v>46.649968691296181</v>
      </c>
      <c r="BO7" s="513">
        <v>46.802099533437016</v>
      </c>
      <c r="BP7" s="513">
        <v>44.380176153542791</v>
      </c>
      <c r="BQ7" s="513">
        <v>43.454385328705378</v>
      </c>
      <c r="BR7" s="513">
        <v>27.445739334972735</v>
      </c>
      <c r="BS7" s="513">
        <v>44.950692797403569</v>
      </c>
      <c r="BT7" s="513">
        <v>43.597242531857113</v>
      </c>
      <c r="BU7" s="513">
        <v>40.838509316770185</v>
      </c>
      <c r="BV7" s="513">
        <v>33.023534230175486</v>
      </c>
      <c r="BW7" s="513">
        <v>30.968858131487892</v>
      </c>
      <c r="BX7" s="513">
        <v>43.737845196421624</v>
      </c>
      <c r="BY7" s="513">
        <v>33.768176650110703</v>
      </c>
      <c r="BZ7" s="513">
        <v>34.362665428372416</v>
      </c>
      <c r="CA7" s="513">
        <v>40.424750200970834</v>
      </c>
      <c r="CB7" s="513">
        <v>46.022727272727273</v>
      </c>
      <c r="CC7" s="513">
        <v>45.788386504475561</v>
      </c>
      <c r="CD7" s="513">
        <v>41.589147286821706</v>
      </c>
      <c r="CE7" s="513">
        <v>30.909090909090907</v>
      </c>
      <c r="CF7" s="513">
        <v>60.946745562130175</v>
      </c>
      <c r="CG7" s="513">
        <v>48.245180425111222</v>
      </c>
      <c r="CH7" s="513">
        <v>51.159502262443432</v>
      </c>
      <c r="CI7" s="513">
        <v>54.466608846487418</v>
      </c>
      <c r="CJ7" s="513">
        <v>34.639872662156783</v>
      </c>
      <c r="CK7" s="513">
        <v>39.385796545105563</v>
      </c>
      <c r="CL7" s="513">
        <v>35.072091101111212</v>
      </c>
      <c r="CM7" s="513">
        <v>36.104951958610492</v>
      </c>
      <c r="CN7" s="513">
        <v>48.078480224229217</v>
      </c>
      <c r="CO7" s="513">
        <v>53.485498291778732</v>
      </c>
      <c r="CP7" s="513">
        <v>26.800082260096143</v>
      </c>
      <c r="CQ7" s="513">
        <v>49.827981651376149</v>
      </c>
      <c r="CR7" s="513">
        <v>44.730214454705028</v>
      </c>
      <c r="CS7" s="513">
        <v>24.30167597765363</v>
      </c>
      <c r="CT7" s="513">
        <v>34.163390126692875</v>
      </c>
      <c r="CU7" s="513">
        <v>26.50230034210216</v>
      </c>
      <c r="CV7" s="513">
        <v>34.443746071653045</v>
      </c>
      <c r="CW7" s="513">
        <v>33.297760408838116</v>
      </c>
      <c r="CX7" s="513">
        <v>54.49465899753492</v>
      </c>
      <c r="CY7" s="513">
        <v>33.984075211051419</v>
      </c>
      <c r="CZ7" s="513">
        <v>36.619718309859159</v>
      </c>
      <c r="DA7" s="513">
        <v>45.267857142857146</v>
      </c>
      <c r="DB7" s="513">
        <v>29.386281588447655</v>
      </c>
      <c r="DC7" s="513">
        <v>32.411067193675891</v>
      </c>
      <c r="DD7" s="513">
        <v>56.457246541165794</v>
      </c>
      <c r="DE7" s="513">
        <v>35.503769705277591</v>
      </c>
      <c r="DF7" s="513">
        <v>44.155844155844157</v>
      </c>
      <c r="DG7" s="513">
        <v>32.726045883940621</v>
      </c>
      <c r="DH7" s="513">
        <v>34.0983606557377</v>
      </c>
      <c r="DI7" s="513">
        <v>37.05298013245033</v>
      </c>
      <c r="DJ7" s="513">
        <v>33.176470588235297</v>
      </c>
      <c r="DK7" s="513">
        <v>39.377220164764573</v>
      </c>
      <c r="DL7" s="513">
        <v>32.287308228730822</v>
      </c>
      <c r="DM7" s="513">
        <v>47.666447553760918</v>
      </c>
      <c r="DN7" s="513">
        <v>31.300183805746347</v>
      </c>
      <c r="DO7" s="513">
        <v>34.869240348692401</v>
      </c>
      <c r="DP7" s="513">
        <v>50.015649452269173</v>
      </c>
      <c r="DQ7" s="513">
        <v>26.813427800269906</v>
      </c>
      <c r="DR7" s="513">
        <v>50.27120850509872</v>
      </c>
      <c r="DS7" s="513">
        <v>28.755132078394919</v>
      </c>
      <c r="DT7" s="513">
        <v>42.51551335850035</v>
      </c>
      <c r="DU7" s="513">
        <v>23.600731525592106</v>
      </c>
      <c r="DV7" s="513">
        <v>26.137616878446419</v>
      </c>
      <c r="DW7" s="513">
        <v>42.971114167812928</v>
      </c>
      <c r="DX7" s="513">
        <v>27.526637702968376</v>
      </c>
      <c r="DY7" s="513">
        <v>45.675675675675677</v>
      </c>
      <c r="DZ7" s="513">
        <v>23.154906731549069</v>
      </c>
      <c r="EA7" s="513">
        <v>45.225265017667844</v>
      </c>
      <c r="EB7" s="513">
        <v>48.318872017353584</v>
      </c>
      <c r="EC7" s="513">
        <v>23.395516002053739</v>
      </c>
      <c r="ED7" s="513">
        <v>39.070227497527199</v>
      </c>
      <c r="EE7" s="513">
        <v>49.31120331950207</v>
      </c>
      <c r="EF7" s="513">
        <v>47.672764227642276</v>
      </c>
      <c r="EG7" s="513">
        <v>37.831603229527104</v>
      </c>
      <c r="EH7" s="513">
        <v>31.056470279949338</v>
      </c>
      <c r="EI7" s="513">
        <v>52.826179345516366</v>
      </c>
      <c r="EJ7" s="513">
        <v>29.664450446706837</v>
      </c>
      <c r="EK7" s="513">
        <v>47.574928838533239</v>
      </c>
      <c r="EL7" s="513">
        <v>28.695581215063854</v>
      </c>
      <c r="EM7" s="513">
        <v>61.597938144329902</v>
      </c>
      <c r="EN7" s="513">
        <v>43.372413793103448</v>
      </c>
      <c r="EO7" s="513">
        <v>44.686998394863565</v>
      </c>
      <c r="EP7" s="513">
        <v>35.689293212036389</v>
      </c>
      <c r="EQ7" s="513">
        <v>39.22268907563025</v>
      </c>
      <c r="ER7" s="513">
        <v>31.511789181692095</v>
      </c>
      <c r="ES7" s="513">
        <v>36.603072767178794</v>
      </c>
      <c r="ET7" s="513">
        <v>27.093484747530344</v>
      </c>
      <c r="EU7" s="513">
        <v>39.781449691836499</v>
      </c>
      <c r="EV7" s="513">
        <v>44.404719342152305</v>
      </c>
      <c r="EW7" s="513">
        <v>49.350145489815709</v>
      </c>
      <c r="EX7" s="513">
        <v>31.125616939977714</v>
      </c>
      <c r="EY7" s="513">
        <v>25.275047061284251</v>
      </c>
      <c r="EZ7" s="513">
        <v>46.238030095759235</v>
      </c>
      <c r="FA7" s="513">
        <v>27.541400229545825</v>
      </c>
      <c r="FB7" s="513">
        <v>23.232377667600776</v>
      </c>
      <c r="FC7" s="513">
        <v>31.252721730294674</v>
      </c>
      <c r="FD7" s="513">
        <v>26.792821205977326</v>
      </c>
      <c r="FE7" s="513">
        <v>22.953148406425953</v>
      </c>
      <c r="FF7" s="513">
        <v>51.152073732718897</v>
      </c>
      <c r="FG7" s="513">
        <v>24.119289340101524</v>
      </c>
      <c r="FH7" s="513">
        <v>36.402177326494296</v>
      </c>
      <c r="FI7" s="513">
        <v>32.361212373711076</v>
      </c>
      <c r="FJ7" s="513">
        <v>29.288586881153794</v>
      </c>
      <c r="FK7" s="513">
        <v>40.455513681795843</v>
      </c>
      <c r="FL7" s="513">
        <v>38.922484881803186</v>
      </c>
      <c r="FM7" s="513">
        <v>37.247331364978429</v>
      </c>
      <c r="FN7" s="513">
        <v>30.525362318840582</v>
      </c>
      <c r="FO7" s="513">
        <v>27.607767889635092</v>
      </c>
      <c r="FP7" s="513">
        <v>61.399806559395053</v>
      </c>
      <c r="FQ7" s="513">
        <v>28.732291677214871</v>
      </c>
      <c r="FR7" s="513">
        <v>44.406732700699592</v>
      </c>
      <c r="FS7" s="513">
        <v>50.632421270005167</v>
      </c>
      <c r="FT7" s="513">
        <v>32.354065157160598</v>
      </c>
      <c r="FU7" s="513">
        <v>21.402785348089516</v>
      </c>
      <c r="FV7" s="513">
        <v>24.850543096915434</v>
      </c>
      <c r="FW7" s="513">
        <v>32.398635846911709</v>
      </c>
      <c r="FX7" s="513">
        <v>27.918995427161207</v>
      </c>
      <c r="FY7" s="513">
        <v>44.861300591177809</v>
      </c>
      <c r="FZ7" s="513">
        <v>61.567659897513764</v>
      </c>
      <c r="GA7" s="513">
        <v>32.115057477189545</v>
      </c>
      <c r="GB7" s="513">
        <v>44.483688671975344</v>
      </c>
      <c r="GC7" s="513">
        <v>31.175157296529328</v>
      </c>
      <c r="GD7" s="513">
        <v>46.919691969196919</v>
      </c>
      <c r="GE7" s="513">
        <v>41.564437409312752</v>
      </c>
      <c r="GF7" s="513">
        <v>20.146224386454129</v>
      </c>
      <c r="GG7" s="513">
        <v>36.384911894273124</v>
      </c>
      <c r="GH7" s="513">
        <v>62.871997131588387</v>
      </c>
      <c r="GI7" s="513">
        <v>36.471999400254887</v>
      </c>
      <c r="GJ7" s="513"/>
      <c r="GK7" s="513"/>
      <c r="GL7" s="513">
        <v>36.220472440944881</v>
      </c>
      <c r="GM7" s="513">
        <v>32.126984126984127</v>
      </c>
      <c r="GN7" s="513">
        <v>37.440944881889763</v>
      </c>
      <c r="GO7" s="513"/>
      <c r="GP7" s="513">
        <v>44.73830313430576</v>
      </c>
      <c r="GQ7" s="513">
        <v>46.665125419026701</v>
      </c>
      <c r="GR7" s="513"/>
      <c r="GS7" s="513">
        <v>44.249367653622976</v>
      </c>
      <c r="GT7" s="513">
        <v>48.726921684566186</v>
      </c>
      <c r="GU7" s="513">
        <v>45.949965010496854</v>
      </c>
      <c r="GV7" s="513"/>
      <c r="GW7" s="513">
        <v>30.169984546859375</v>
      </c>
      <c r="GX7" s="513">
        <v>24.225028702640643</v>
      </c>
      <c r="GY7" s="513"/>
      <c r="GZ7" s="513">
        <v>42.677437968840159</v>
      </c>
      <c r="HA7" s="513">
        <v>39.392803598200899</v>
      </c>
      <c r="HB7" s="513"/>
      <c r="HC7" s="513">
        <v>41.975963237893247</v>
      </c>
      <c r="HD7" s="513">
        <v>36.796584190934965</v>
      </c>
      <c r="HE7" s="513"/>
      <c r="HF7" s="514"/>
      <c r="HG7" s="563">
        <f>AVERAGE(B7:HF7)</f>
        <v>38.360987265449808</v>
      </c>
      <c r="HH7" s="566">
        <f>MAX(B7:HF7)</f>
        <v>62.871997131588387</v>
      </c>
      <c r="HI7" s="566">
        <f>MIN(B7:HF7)</f>
        <v>20.146224386454129</v>
      </c>
      <c r="HJ7" s="566">
        <f>MEDIAN(B7:HF7)</f>
        <v>37.101762027858101</v>
      </c>
      <c r="HK7" s="566">
        <f>STDEV(B7:HF7)</f>
        <v>9.5642223787194318</v>
      </c>
      <c r="HS7">
        <f t="shared" si="5"/>
        <v>20</v>
      </c>
      <c r="HT7">
        <f t="shared" si="6"/>
        <v>15</v>
      </c>
      <c r="HU7">
        <f t="shared" ref="HU7:HU26" si="19">HU6+2</f>
        <v>28</v>
      </c>
      <c r="HV7">
        <f t="shared" ref="HV7:HV26" si="20">HV6+2</f>
        <v>26</v>
      </c>
      <c r="HW7" t="str">
        <f t="shared" si="7"/>
        <v>26-28</v>
      </c>
      <c r="HY7">
        <f t="shared" si="8"/>
        <v>26</v>
      </c>
      <c r="HZ7">
        <f t="shared" si="9"/>
        <v>31</v>
      </c>
      <c r="IA7">
        <f t="shared" ref="IA7:IA24" si="21">IA6+1</f>
        <v>4</v>
      </c>
      <c r="IB7">
        <f t="shared" ref="IB7:IB24" si="22">IB6+1</f>
        <v>3</v>
      </c>
      <c r="IC7" t="str">
        <f t="shared" si="10"/>
        <v>3-4</v>
      </c>
    </row>
    <row r="8" spans="1:237" x14ac:dyDescent="0.2">
      <c r="A8" t="s">
        <v>1110</v>
      </c>
      <c r="B8" s="557">
        <f>IF(B5&lt;3,-2%,IF(B5&gt;9,2%,0))</f>
        <v>0</v>
      </c>
      <c r="C8" s="557">
        <f t="shared" ref="C8:BN8" si="23">IF(C5&lt;3,-2%,IF(C5&gt;9,2%,0))</f>
        <v>0</v>
      </c>
      <c r="D8" s="557">
        <f t="shared" si="23"/>
        <v>0</v>
      </c>
      <c r="E8" s="557">
        <f t="shared" si="23"/>
        <v>-0.02</v>
      </c>
      <c r="F8" s="557">
        <f t="shared" si="23"/>
        <v>0.02</v>
      </c>
      <c r="G8" s="557">
        <f t="shared" si="23"/>
        <v>0</v>
      </c>
      <c r="H8" s="557">
        <f t="shared" si="23"/>
        <v>0.02</v>
      </c>
      <c r="I8" s="557">
        <f t="shared" si="23"/>
        <v>-0.02</v>
      </c>
      <c r="J8" s="557">
        <f t="shared" si="23"/>
        <v>0.02</v>
      </c>
      <c r="K8" s="557">
        <f t="shared" si="23"/>
        <v>0</v>
      </c>
      <c r="L8" s="557">
        <f t="shared" si="23"/>
        <v>-0.02</v>
      </c>
      <c r="M8" s="557">
        <f t="shared" si="23"/>
        <v>0.02</v>
      </c>
      <c r="N8" s="557">
        <f t="shared" si="23"/>
        <v>-0.02</v>
      </c>
      <c r="O8" s="557">
        <f t="shared" si="23"/>
        <v>-0.02</v>
      </c>
      <c r="P8" s="557">
        <f t="shared" si="23"/>
        <v>-0.02</v>
      </c>
      <c r="Q8" s="557">
        <f t="shared" si="23"/>
        <v>0</v>
      </c>
      <c r="R8" s="557">
        <f t="shared" si="23"/>
        <v>-0.02</v>
      </c>
      <c r="S8" s="557">
        <f t="shared" si="23"/>
        <v>0</v>
      </c>
      <c r="T8" s="557">
        <f t="shared" si="23"/>
        <v>0.02</v>
      </c>
      <c r="U8" s="557">
        <f t="shared" si="23"/>
        <v>0.02</v>
      </c>
      <c r="V8" s="557">
        <f t="shared" si="23"/>
        <v>0</v>
      </c>
      <c r="W8" s="557">
        <f t="shared" si="23"/>
        <v>0.02</v>
      </c>
      <c r="X8" s="557">
        <f t="shared" si="23"/>
        <v>-0.02</v>
      </c>
      <c r="Y8" s="557">
        <f t="shared" si="23"/>
        <v>0</v>
      </c>
      <c r="Z8" s="557">
        <f t="shared" si="23"/>
        <v>-0.02</v>
      </c>
      <c r="AA8" s="557">
        <f t="shared" si="23"/>
        <v>-0.02</v>
      </c>
      <c r="AB8" s="557">
        <f t="shared" si="23"/>
        <v>-0.02</v>
      </c>
      <c r="AC8" s="557">
        <f t="shared" si="23"/>
        <v>0</v>
      </c>
      <c r="AD8" s="557">
        <f t="shared" si="23"/>
        <v>0</v>
      </c>
      <c r="AE8" s="557">
        <f t="shared" si="23"/>
        <v>0</v>
      </c>
      <c r="AF8" s="557">
        <f t="shared" si="23"/>
        <v>0</v>
      </c>
      <c r="AG8" s="557">
        <f t="shared" si="23"/>
        <v>-0.02</v>
      </c>
      <c r="AH8" s="557">
        <f t="shared" si="23"/>
        <v>0</v>
      </c>
      <c r="AI8" s="557">
        <f t="shared" si="23"/>
        <v>0.02</v>
      </c>
      <c r="AJ8" s="557">
        <f t="shared" si="23"/>
        <v>-0.02</v>
      </c>
      <c r="AK8" s="557">
        <f t="shared" si="23"/>
        <v>0</v>
      </c>
      <c r="AL8" s="557">
        <f t="shared" si="23"/>
        <v>0.02</v>
      </c>
      <c r="AM8" s="557">
        <f t="shared" si="23"/>
        <v>-0.02</v>
      </c>
      <c r="AN8" s="557">
        <f t="shared" si="23"/>
        <v>0</v>
      </c>
      <c r="AO8" s="557">
        <f t="shared" si="23"/>
        <v>-0.02</v>
      </c>
      <c r="AP8" s="557">
        <f t="shared" si="23"/>
        <v>-0.02</v>
      </c>
      <c r="AQ8" s="557">
        <f t="shared" si="23"/>
        <v>0.02</v>
      </c>
      <c r="AR8" s="557">
        <f t="shared" si="23"/>
        <v>0</v>
      </c>
      <c r="AS8" s="557">
        <f t="shared" si="23"/>
        <v>0</v>
      </c>
      <c r="AT8" s="557">
        <f t="shared" si="23"/>
        <v>0.02</v>
      </c>
      <c r="AU8" s="557">
        <f t="shared" si="23"/>
        <v>0.02</v>
      </c>
      <c r="AV8" s="557">
        <f t="shared" si="23"/>
        <v>0</v>
      </c>
      <c r="AW8" s="557">
        <f t="shared" si="23"/>
        <v>0</v>
      </c>
      <c r="AX8" s="557">
        <f t="shared" si="23"/>
        <v>0</v>
      </c>
      <c r="AY8" s="557">
        <f t="shared" si="23"/>
        <v>0</v>
      </c>
      <c r="AZ8" s="557">
        <f t="shared" si="23"/>
        <v>0.02</v>
      </c>
      <c r="BA8" s="557">
        <f t="shared" si="23"/>
        <v>0</v>
      </c>
      <c r="BB8" s="557">
        <f t="shared" si="23"/>
        <v>-0.02</v>
      </c>
      <c r="BC8" s="557">
        <f t="shared" si="23"/>
        <v>0.02</v>
      </c>
      <c r="BD8" s="557">
        <f t="shared" si="23"/>
        <v>0</v>
      </c>
      <c r="BE8" s="557">
        <f t="shared" si="23"/>
        <v>0</v>
      </c>
      <c r="BF8" s="557">
        <f t="shared" si="23"/>
        <v>-0.02</v>
      </c>
      <c r="BG8" s="557">
        <f t="shared" si="23"/>
        <v>0.02</v>
      </c>
      <c r="BH8" s="557">
        <f t="shared" si="23"/>
        <v>0.02</v>
      </c>
      <c r="BI8" s="557">
        <f t="shared" si="23"/>
        <v>-0.02</v>
      </c>
      <c r="BJ8" s="557">
        <f t="shared" si="23"/>
        <v>0</v>
      </c>
      <c r="BK8" s="557">
        <f t="shared" si="23"/>
        <v>0.02</v>
      </c>
      <c r="BL8" s="557">
        <f t="shared" si="23"/>
        <v>0</v>
      </c>
      <c r="BM8" s="557">
        <f t="shared" si="23"/>
        <v>0.02</v>
      </c>
      <c r="BN8" s="557">
        <f t="shared" si="23"/>
        <v>-0.02</v>
      </c>
      <c r="BO8" s="557">
        <f t="shared" ref="BO8:DZ8" si="24">IF(BO5&lt;3,-2%,IF(BO5&gt;9,2%,0))</f>
        <v>0</v>
      </c>
      <c r="BP8" s="557">
        <f t="shared" si="24"/>
        <v>0</v>
      </c>
      <c r="BQ8" s="557">
        <f t="shared" si="24"/>
        <v>0</v>
      </c>
      <c r="BR8" s="557">
        <f t="shared" si="24"/>
        <v>0.02</v>
      </c>
      <c r="BS8" s="557">
        <f t="shared" si="24"/>
        <v>0</v>
      </c>
      <c r="BT8" s="557">
        <f t="shared" si="24"/>
        <v>0</v>
      </c>
      <c r="BU8" s="557">
        <f t="shared" si="24"/>
        <v>0</v>
      </c>
      <c r="BV8" s="557">
        <f t="shared" si="24"/>
        <v>0</v>
      </c>
      <c r="BW8" s="557">
        <f t="shared" si="24"/>
        <v>0</v>
      </c>
      <c r="BX8" s="557">
        <f t="shared" si="24"/>
        <v>0</v>
      </c>
      <c r="BY8" s="557">
        <f t="shared" si="24"/>
        <v>0</v>
      </c>
      <c r="BZ8" s="557">
        <f t="shared" si="24"/>
        <v>0</v>
      </c>
      <c r="CA8" s="557">
        <f t="shared" si="24"/>
        <v>0</v>
      </c>
      <c r="CB8" s="557">
        <f t="shared" si="24"/>
        <v>0</v>
      </c>
      <c r="CC8" s="557">
        <f t="shared" si="24"/>
        <v>-0.02</v>
      </c>
      <c r="CD8" s="557">
        <f t="shared" si="24"/>
        <v>0</v>
      </c>
      <c r="CE8" s="557">
        <f t="shared" si="24"/>
        <v>-0.02</v>
      </c>
      <c r="CF8" s="557">
        <f t="shared" si="24"/>
        <v>-0.02</v>
      </c>
      <c r="CG8" s="557">
        <f t="shared" si="24"/>
        <v>0</v>
      </c>
      <c r="CH8" s="557">
        <f t="shared" si="24"/>
        <v>-0.02</v>
      </c>
      <c r="CI8" s="557">
        <f t="shared" si="24"/>
        <v>-0.02</v>
      </c>
      <c r="CJ8" s="557">
        <f t="shared" si="24"/>
        <v>0</v>
      </c>
      <c r="CK8" s="557">
        <f t="shared" si="24"/>
        <v>0</v>
      </c>
      <c r="CL8" s="557">
        <f t="shared" si="24"/>
        <v>0</v>
      </c>
      <c r="CM8" s="557">
        <f t="shared" si="24"/>
        <v>0</v>
      </c>
      <c r="CN8" s="557">
        <f t="shared" si="24"/>
        <v>-0.02</v>
      </c>
      <c r="CO8" s="557">
        <f t="shared" si="24"/>
        <v>-0.02</v>
      </c>
      <c r="CP8" s="557">
        <f t="shared" si="24"/>
        <v>0.02</v>
      </c>
      <c r="CQ8" s="557">
        <f t="shared" si="24"/>
        <v>-0.02</v>
      </c>
      <c r="CR8" s="557">
        <f t="shared" si="24"/>
        <v>0</v>
      </c>
      <c r="CS8" s="557">
        <f t="shared" si="24"/>
        <v>0.02</v>
      </c>
      <c r="CT8" s="557">
        <f t="shared" si="24"/>
        <v>0</v>
      </c>
      <c r="CU8" s="557">
        <f t="shared" si="24"/>
        <v>0.02</v>
      </c>
      <c r="CV8" s="557">
        <f t="shared" si="24"/>
        <v>-0.02</v>
      </c>
      <c r="CW8" s="557">
        <f t="shared" si="24"/>
        <v>0.02</v>
      </c>
      <c r="CX8" s="557">
        <f t="shared" si="24"/>
        <v>-0.02</v>
      </c>
      <c r="CY8" s="557">
        <f t="shared" si="24"/>
        <v>0</v>
      </c>
      <c r="CZ8" s="557">
        <f t="shared" si="24"/>
        <v>0</v>
      </c>
      <c r="DA8" s="557">
        <f t="shared" si="24"/>
        <v>0</v>
      </c>
      <c r="DB8" s="557">
        <f t="shared" si="24"/>
        <v>0</v>
      </c>
      <c r="DC8" s="557">
        <f t="shared" si="24"/>
        <v>0.02</v>
      </c>
      <c r="DD8" s="557">
        <f t="shared" si="24"/>
        <v>-0.02</v>
      </c>
      <c r="DE8" s="557">
        <f t="shared" si="24"/>
        <v>0</v>
      </c>
      <c r="DF8" s="557">
        <f t="shared" si="24"/>
        <v>0</v>
      </c>
      <c r="DG8" s="557">
        <f t="shared" si="24"/>
        <v>0</v>
      </c>
      <c r="DH8" s="557">
        <f t="shared" si="24"/>
        <v>0</v>
      </c>
      <c r="DI8" s="557">
        <f t="shared" si="24"/>
        <v>0</v>
      </c>
      <c r="DJ8" s="557">
        <f t="shared" si="24"/>
        <v>0.02</v>
      </c>
      <c r="DK8" s="557">
        <f t="shared" si="24"/>
        <v>0</v>
      </c>
      <c r="DL8" s="557">
        <f t="shared" si="24"/>
        <v>0</v>
      </c>
      <c r="DM8" s="557">
        <f t="shared" si="24"/>
        <v>-0.02</v>
      </c>
      <c r="DN8" s="557">
        <f t="shared" si="24"/>
        <v>0.02</v>
      </c>
      <c r="DO8" s="557">
        <f t="shared" si="24"/>
        <v>0</v>
      </c>
      <c r="DP8" s="557">
        <f t="shared" si="24"/>
        <v>-0.02</v>
      </c>
      <c r="DQ8" s="557">
        <f t="shared" si="24"/>
        <v>0.02</v>
      </c>
      <c r="DR8" s="557">
        <f t="shared" si="24"/>
        <v>-0.02</v>
      </c>
      <c r="DS8" s="557">
        <f t="shared" si="24"/>
        <v>0.02</v>
      </c>
      <c r="DT8" s="557">
        <f t="shared" si="24"/>
        <v>0</v>
      </c>
      <c r="DU8" s="557">
        <f t="shared" si="24"/>
        <v>0.02</v>
      </c>
      <c r="DV8" s="557">
        <f t="shared" si="24"/>
        <v>0.02</v>
      </c>
      <c r="DW8" s="557">
        <f t="shared" si="24"/>
        <v>0</v>
      </c>
      <c r="DX8" s="557">
        <f t="shared" si="24"/>
        <v>0.02</v>
      </c>
      <c r="DY8" s="557">
        <f t="shared" si="24"/>
        <v>0</v>
      </c>
      <c r="DZ8" s="557">
        <f t="shared" si="24"/>
        <v>0.02</v>
      </c>
      <c r="EA8" s="557">
        <f t="shared" ref="EA8:FF8" si="25">IF(EA5&lt;3,-2%,IF(EA5&gt;9,2%,0))</f>
        <v>-0.02</v>
      </c>
      <c r="EB8" s="557">
        <f t="shared" si="25"/>
        <v>-0.02</v>
      </c>
      <c r="EC8" s="557">
        <f t="shared" si="25"/>
        <v>0.02</v>
      </c>
      <c r="ED8" s="557">
        <f t="shared" si="25"/>
        <v>0</v>
      </c>
      <c r="EE8" s="557">
        <f t="shared" si="25"/>
        <v>-0.02</v>
      </c>
      <c r="EF8" s="557">
        <f t="shared" si="25"/>
        <v>-0.02</v>
      </c>
      <c r="EG8" s="557">
        <f t="shared" si="25"/>
        <v>0</v>
      </c>
      <c r="EH8" s="557">
        <f t="shared" si="25"/>
        <v>0.02</v>
      </c>
      <c r="EI8" s="557">
        <f t="shared" si="25"/>
        <v>0</v>
      </c>
      <c r="EJ8" s="557">
        <f t="shared" si="25"/>
        <v>0.02</v>
      </c>
      <c r="EK8" s="557">
        <f t="shared" si="25"/>
        <v>-0.02</v>
      </c>
      <c r="EL8" s="557">
        <f t="shared" si="25"/>
        <v>0.02</v>
      </c>
      <c r="EM8" s="557">
        <f t="shared" si="25"/>
        <v>-0.02</v>
      </c>
      <c r="EN8" s="557">
        <f t="shared" si="25"/>
        <v>0</v>
      </c>
      <c r="EO8" s="557">
        <f t="shared" si="25"/>
        <v>-0.02</v>
      </c>
      <c r="EP8" s="557">
        <f t="shared" si="25"/>
        <v>0</v>
      </c>
      <c r="EQ8" s="557">
        <f t="shared" si="25"/>
        <v>0</v>
      </c>
      <c r="ER8" s="557">
        <f t="shared" si="25"/>
        <v>0.02</v>
      </c>
      <c r="ES8" s="557">
        <f t="shared" si="25"/>
        <v>-0.02</v>
      </c>
      <c r="ET8" s="557">
        <f t="shared" si="25"/>
        <v>0.02</v>
      </c>
      <c r="EU8" s="557">
        <f t="shared" si="25"/>
        <v>0.02</v>
      </c>
      <c r="EV8" s="557">
        <f t="shared" si="25"/>
        <v>-0.02</v>
      </c>
      <c r="EW8" s="557">
        <f t="shared" si="25"/>
        <v>-0.02</v>
      </c>
      <c r="EX8" s="557">
        <f t="shared" si="25"/>
        <v>0</v>
      </c>
      <c r="EY8" s="557">
        <f t="shared" si="25"/>
        <v>0.02</v>
      </c>
      <c r="EZ8" s="557">
        <f t="shared" si="25"/>
        <v>0</v>
      </c>
      <c r="FA8" s="557">
        <f t="shared" si="25"/>
        <v>0.02</v>
      </c>
      <c r="FB8" s="557">
        <f t="shared" si="25"/>
        <v>0.02</v>
      </c>
      <c r="FC8" s="557">
        <f t="shared" si="25"/>
        <v>0.02</v>
      </c>
      <c r="FD8" s="557">
        <f t="shared" si="25"/>
        <v>0.02</v>
      </c>
      <c r="FE8" s="557">
        <f t="shared" si="25"/>
        <v>0.02</v>
      </c>
      <c r="FF8" s="557">
        <f t="shared" si="25"/>
        <v>-0.02</v>
      </c>
      <c r="FG8" s="557">
        <f t="shared" ref="FG8:GI8" si="26">IF(FG5&lt;3,-2%,IF(FG5&gt;9,2%,0))</f>
        <v>0.02</v>
      </c>
      <c r="FH8" s="557">
        <f t="shared" si="26"/>
        <v>0</v>
      </c>
      <c r="FI8" s="557">
        <f t="shared" si="26"/>
        <v>0</v>
      </c>
      <c r="FJ8" s="557">
        <f t="shared" si="26"/>
        <v>0</v>
      </c>
      <c r="FK8" s="557">
        <f t="shared" si="26"/>
        <v>0</v>
      </c>
      <c r="FL8" s="557">
        <f t="shared" si="26"/>
        <v>0</v>
      </c>
      <c r="FM8" s="557">
        <f t="shared" si="26"/>
        <v>0</v>
      </c>
      <c r="FN8" s="557">
        <f t="shared" si="26"/>
        <v>0</v>
      </c>
      <c r="FO8" s="557">
        <f t="shared" si="26"/>
        <v>0.02</v>
      </c>
      <c r="FP8" s="557">
        <f t="shared" si="26"/>
        <v>-0.02</v>
      </c>
      <c r="FQ8" s="557">
        <f t="shared" si="26"/>
        <v>0.02</v>
      </c>
      <c r="FR8" s="557">
        <f t="shared" si="26"/>
        <v>0</v>
      </c>
      <c r="FS8" s="557">
        <f t="shared" si="26"/>
        <v>0</v>
      </c>
      <c r="FT8" s="557">
        <f t="shared" si="26"/>
        <v>0</v>
      </c>
      <c r="FU8" s="557">
        <f t="shared" si="26"/>
        <v>0.02</v>
      </c>
      <c r="FV8" s="557">
        <f t="shared" si="26"/>
        <v>0.02</v>
      </c>
      <c r="FW8" s="557">
        <f t="shared" si="26"/>
        <v>0</v>
      </c>
      <c r="FX8" s="557">
        <f t="shared" si="26"/>
        <v>0.02</v>
      </c>
      <c r="FY8" s="557">
        <f t="shared" si="26"/>
        <v>-0.02</v>
      </c>
      <c r="FZ8" s="557">
        <f t="shared" si="26"/>
        <v>-0.02</v>
      </c>
      <c r="GA8" s="557">
        <f t="shared" si="26"/>
        <v>0.02</v>
      </c>
      <c r="GB8" s="557">
        <f t="shared" si="26"/>
        <v>-0.02</v>
      </c>
      <c r="GC8" s="557">
        <f t="shared" si="26"/>
        <v>0</v>
      </c>
      <c r="GD8" s="557">
        <f t="shared" si="26"/>
        <v>-0.02</v>
      </c>
      <c r="GE8" s="557">
        <f t="shared" si="26"/>
        <v>0</v>
      </c>
      <c r="GF8" s="557">
        <f t="shared" si="26"/>
        <v>0.02</v>
      </c>
      <c r="GG8" s="557">
        <f t="shared" si="26"/>
        <v>0</v>
      </c>
      <c r="GH8" s="557">
        <f t="shared" si="26"/>
        <v>-0.02</v>
      </c>
      <c r="GI8" s="557">
        <f t="shared" si="26"/>
        <v>0</v>
      </c>
      <c r="GJ8" s="557"/>
      <c r="GK8" s="557"/>
      <c r="GL8" s="557">
        <f>IF(GL5&lt;3,-2%,IF(GL5&gt;9,2%,0))</f>
        <v>0</v>
      </c>
      <c r="GM8" s="557">
        <f>IF(GM5&lt;3,-2%,IF(GM5&gt;9,2%,0))</f>
        <v>0</v>
      </c>
      <c r="GN8" s="557">
        <f>IF(GN5&lt;3,-2%,IF(GN5&gt;9,2%,0))</f>
        <v>0</v>
      </c>
      <c r="GO8" s="557"/>
      <c r="GP8" s="557">
        <f>IF(GP5&lt;3,-2%,IF(GP5&gt;9,2%,0))</f>
        <v>-0.02</v>
      </c>
      <c r="GQ8" s="557">
        <f>IF(GQ5&lt;3,-2%,IF(GQ5&gt;9,2%,0))</f>
        <v>0</v>
      </c>
      <c r="GR8" s="557"/>
      <c r="GS8" s="557">
        <f>IF(GS5&lt;3,-2%,IF(GS5&gt;9,2%,0))</f>
        <v>-0.02</v>
      </c>
      <c r="GT8" s="557">
        <f>IF(GT5&lt;3,-2%,IF(GT5&gt;9,2%,0))</f>
        <v>-0.02</v>
      </c>
      <c r="GU8" s="557">
        <f>IF(GU5&lt;3,-2%,IF(GU5&gt;9,2%,0))</f>
        <v>0</v>
      </c>
      <c r="GV8" s="557"/>
      <c r="GW8" s="557">
        <f>IF(GW5&lt;3,-2%,IF(GW5&gt;9,2%,0))</f>
        <v>0</v>
      </c>
      <c r="GX8" s="557">
        <f>IF(GX5&lt;3,-2%,IF(GX5&gt;9,2%,0))</f>
        <v>0.02</v>
      </c>
      <c r="GY8" s="557"/>
      <c r="GZ8" s="557">
        <f>IF(GZ5&lt;3,-2%,IF(GZ5&gt;9,2%,0))</f>
        <v>-0.02</v>
      </c>
      <c r="HA8" s="557">
        <f>IF(HA5&lt;3,-2%,IF(HA5&gt;9,2%,0))</f>
        <v>-0.02</v>
      </c>
      <c r="HB8" s="557"/>
      <c r="HC8" s="557">
        <f>IF(HC5&lt;3,-2%,IF(HC5&gt;9,2%,0))</f>
        <v>0</v>
      </c>
      <c r="HD8" s="557">
        <f>IF(HD5&lt;3,-2%,IF(HD5&gt;9,2%,0))</f>
        <v>0</v>
      </c>
      <c r="HE8" s="557"/>
      <c r="HF8" s="557"/>
      <c r="HS8">
        <f t="shared" si="5"/>
        <v>20</v>
      </c>
      <c r="HT8">
        <f t="shared" si="6"/>
        <v>11</v>
      </c>
      <c r="HU8">
        <f t="shared" si="19"/>
        <v>30</v>
      </c>
      <c r="HV8">
        <f t="shared" si="20"/>
        <v>28</v>
      </c>
      <c r="HW8" t="str">
        <f t="shared" si="7"/>
        <v>28-30</v>
      </c>
      <c r="HY8">
        <f t="shared" si="8"/>
        <v>27</v>
      </c>
      <c r="HZ8">
        <f t="shared" si="9"/>
        <v>20</v>
      </c>
      <c r="IA8">
        <f t="shared" si="21"/>
        <v>5</v>
      </c>
      <c r="IB8">
        <f t="shared" si="22"/>
        <v>4</v>
      </c>
      <c r="IC8" t="str">
        <f t="shared" si="10"/>
        <v>4-5</v>
      </c>
    </row>
    <row r="9" spans="1:237" x14ac:dyDescent="0.2">
      <c r="A9" t="s">
        <v>1111</v>
      </c>
      <c r="B9" s="556">
        <f>IF(B7&lt;34,-3%,IF(B7&gt;52,4%,IF(B7&gt;46,2%,0)))</f>
        <v>0</v>
      </c>
      <c r="C9" s="556">
        <f t="shared" ref="C9:BN9" si="27">IF(C7&lt;34,-3%,IF(C7&gt;52,4%,IF(C7&gt;46,2%,0)))</f>
        <v>0</v>
      </c>
      <c r="D9" s="556">
        <f t="shared" si="27"/>
        <v>-0.03</v>
      </c>
      <c r="E9" s="556">
        <f t="shared" si="27"/>
        <v>0.02</v>
      </c>
      <c r="F9" s="556">
        <f t="shared" si="27"/>
        <v>0</v>
      </c>
      <c r="G9" s="556">
        <f t="shared" si="27"/>
        <v>-0.03</v>
      </c>
      <c r="H9" s="556">
        <f t="shared" si="27"/>
        <v>-0.03</v>
      </c>
      <c r="I9" s="556">
        <f t="shared" si="27"/>
        <v>0</v>
      </c>
      <c r="J9" s="556">
        <f t="shared" si="27"/>
        <v>-0.03</v>
      </c>
      <c r="K9" s="556">
        <f t="shared" si="27"/>
        <v>-0.03</v>
      </c>
      <c r="L9" s="556">
        <f t="shared" si="27"/>
        <v>0.02</v>
      </c>
      <c r="M9" s="556">
        <f t="shared" si="27"/>
        <v>0</v>
      </c>
      <c r="N9" s="556">
        <f t="shared" si="27"/>
        <v>0.02</v>
      </c>
      <c r="O9" s="556">
        <f t="shared" si="27"/>
        <v>-0.03</v>
      </c>
      <c r="P9" s="556">
        <f t="shared" si="27"/>
        <v>-0.03</v>
      </c>
      <c r="Q9" s="556">
        <f t="shared" si="27"/>
        <v>0</v>
      </c>
      <c r="R9" s="556">
        <f t="shared" si="27"/>
        <v>0.02</v>
      </c>
      <c r="S9" s="556">
        <f t="shared" si="27"/>
        <v>-0.03</v>
      </c>
      <c r="T9" s="556">
        <f t="shared" si="27"/>
        <v>-0.03</v>
      </c>
      <c r="U9" s="556">
        <f t="shared" si="27"/>
        <v>-0.03</v>
      </c>
      <c r="V9" s="556">
        <f t="shared" si="27"/>
        <v>0</v>
      </c>
      <c r="W9" s="556">
        <f t="shared" si="27"/>
        <v>-0.03</v>
      </c>
      <c r="X9" s="556">
        <f t="shared" si="27"/>
        <v>0.02</v>
      </c>
      <c r="Y9" s="556">
        <f t="shared" si="27"/>
        <v>0</v>
      </c>
      <c r="Z9" s="556">
        <f t="shared" si="27"/>
        <v>0.02</v>
      </c>
      <c r="AA9" s="556">
        <f t="shared" si="27"/>
        <v>0.04</v>
      </c>
      <c r="AB9" s="556">
        <f t="shared" si="27"/>
        <v>0</v>
      </c>
      <c r="AC9" s="556">
        <f t="shared" si="27"/>
        <v>0</v>
      </c>
      <c r="AD9" s="556">
        <f t="shared" si="27"/>
        <v>-0.03</v>
      </c>
      <c r="AE9" s="556">
        <f t="shared" si="27"/>
        <v>0</v>
      </c>
      <c r="AF9" s="556">
        <f t="shared" si="27"/>
        <v>0.02</v>
      </c>
      <c r="AG9" s="556">
        <f t="shared" si="27"/>
        <v>0.04</v>
      </c>
      <c r="AH9" s="556">
        <f t="shared" si="27"/>
        <v>0.02</v>
      </c>
      <c r="AI9" s="556">
        <f t="shared" si="27"/>
        <v>-0.03</v>
      </c>
      <c r="AJ9" s="556">
        <f t="shared" si="27"/>
        <v>0.04</v>
      </c>
      <c r="AK9" s="556">
        <f t="shared" si="27"/>
        <v>0</v>
      </c>
      <c r="AL9" s="556">
        <f t="shared" si="27"/>
        <v>-0.03</v>
      </c>
      <c r="AM9" s="556">
        <f t="shared" si="27"/>
        <v>0</v>
      </c>
      <c r="AN9" s="556">
        <f t="shared" si="27"/>
        <v>0</v>
      </c>
      <c r="AO9" s="556">
        <f t="shared" si="27"/>
        <v>0.02</v>
      </c>
      <c r="AP9" s="556">
        <f t="shared" si="27"/>
        <v>0.02</v>
      </c>
      <c r="AQ9" s="556">
        <f t="shared" si="27"/>
        <v>0</v>
      </c>
      <c r="AR9" s="556">
        <f t="shared" si="27"/>
        <v>0</v>
      </c>
      <c r="AS9" s="556">
        <f t="shared" si="27"/>
        <v>-0.03</v>
      </c>
      <c r="AT9" s="556">
        <f t="shared" si="27"/>
        <v>-0.03</v>
      </c>
      <c r="AU9" s="556">
        <f t="shared" si="27"/>
        <v>0</v>
      </c>
      <c r="AV9" s="556">
        <f t="shared" si="27"/>
        <v>0</v>
      </c>
      <c r="AW9" s="556">
        <f t="shared" si="27"/>
        <v>-0.03</v>
      </c>
      <c r="AX9" s="556">
        <f t="shared" si="27"/>
        <v>0</v>
      </c>
      <c r="AY9" s="556">
        <f t="shared" si="27"/>
        <v>0</v>
      </c>
      <c r="AZ9" s="556">
        <f t="shared" si="27"/>
        <v>-0.03</v>
      </c>
      <c r="BA9" s="556">
        <f t="shared" si="27"/>
        <v>-0.03</v>
      </c>
      <c r="BB9" s="556">
        <f t="shared" si="27"/>
        <v>-0.03</v>
      </c>
      <c r="BC9" s="556">
        <f t="shared" si="27"/>
        <v>-0.03</v>
      </c>
      <c r="BD9" s="556">
        <f t="shared" si="27"/>
        <v>0</v>
      </c>
      <c r="BE9" s="556">
        <f t="shared" si="27"/>
        <v>0.02</v>
      </c>
      <c r="BF9" s="556">
        <f t="shared" si="27"/>
        <v>0.02</v>
      </c>
      <c r="BG9" s="556">
        <f t="shared" si="27"/>
        <v>-0.03</v>
      </c>
      <c r="BH9" s="556">
        <f t="shared" si="27"/>
        <v>-0.03</v>
      </c>
      <c r="BI9" s="556">
        <f t="shared" si="27"/>
        <v>0.04</v>
      </c>
      <c r="BJ9" s="556">
        <f t="shared" si="27"/>
        <v>0</v>
      </c>
      <c r="BK9" s="556">
        <f t="shared" si="27"/>
        <v>-0.03</v>
      </c>
      <c r="BL9" s="556">
        <f t="shared" si="27"/>
        <v>0</v>
      </c>
      <c r="BM9" s="556">
        <f t="shared" si="27"/>
        <v>-0.03</v>
      </c>
      <c r="BN9" s="556">
        <f t="shared" si="27"/>
        <v>0.02</v>
      </c>
      <c r="BO9" s="556">
        <f t="shared" ref="BO9:DZ9" si="28">IF(BO7&lt;34,-3%,IF(BO7&gt;52,4%,IF(BO7&gt;46,2%,0)))</f>
        <v>0.02</v>
      </c>
      <c r="BP9" s="556">
        <f t="shared" si="28"/>
        <v>0</v>
      </c>
      <c r="BQ9" s="556">
        <f t="shared" si="28"/>
        <v>0</v>
      </c>
      <c r="BR9" s="556">
        <f t="shared" si="28"/>
        <v>-0.03</v>
      </c>
      <c r="BS9" s="556">
        <f t="shared" si="28"/>
        <v>0</v>
      </c>
      <c r="BT9" s="556">
        <f t="shared" si="28"/>
        <v>0</v>
      </c>
      <c r="BU9" s="556">
        <f t="shared" si="28"/>
        <v>0</v>
      </c>
      <c r="BV9" s="556">
        <f t="shared" si="28"/>
        <v>-0.03</v>
      </c>
      <c r="BW9" s="556">
        <f t="shared" si="28"/>
        <v>-0.03</v>
      </c>
      <c r="BX9" s="556">
        <f t="shared" si="28"/>
        <v>0</v>
      </c>
      <c r="BY9" s="556">
        <f t="shared" si="28"/>
        <v>-0.03</v>
      </c>
      <c r="BZ9" s="556">
        <f t="shared" si="28"/>
        <v>0</v>
      </c>
      <c r="CA9" s="556">
        <f t="shared" si="28"/>
        <v>0</v>
      </c>
      <c r="CB9" s="556">
        <f t="shared" si="28"/>
        <v>0.02</v>
      </c>
      <c r="CC9" s="556">
        <f t="shared" si="28"/>
        <v>0</v>
      </c>
      <c r="CD9" s="556">
        <f t="shared" si="28"/>
        <v>0</v>
      </c>
      <c r="CE9" s="556">
        <f t="shared" si="28"/>
        <v>-0.03</v>
      </c>
      <c r="CF9" s="556">
        <f t="shared" si="28"/>
        <v>0.04</v>
      </c>
      <c r="CG9" s="556">
        <f t="shared" si="28"/>
        <v>0.02</v>
      </c>
      <c r="CH9" s="556">
        <f t="shared" si="28"/>
        <v>0.02</v>
      </c>
      <c r="CI9" s="556">
        <f t="shared" si="28"/>
        <v>0.04</v>
      </c>
      <c r="CJ9" s="556">
        <f t="shared" si="28"/>
        <v>0</v>
      </c>
      <c r="CK9" s="556">
        <f t="shared" si="28"/>
        <v>0</v>
      </c>
      <c r="CL9" s="556">
        <f t="shared" si="28"/>
        <v>0</v>
      </c>
      <c r="CM9" s="556">
        <f t="shared" si="28"/>
        <v>0</v>
      </c>
      <c r="CN9" s="556">
        <f t="shared" si="28"/>
        <v>0.02</v>
      </c>
      <c r="CO9" s="556">
        <f t="shared" si="28"/>
        <v>0.04</v>
      </c>
      <c r="CP9" s="556">
        <f t="shared" si="28"/>
        <v>-0.03</v>
      </c>
      <c r="CQ9" s="556">
        <f t="shared" si="28"/>
        <v>0.02</v>
      </c>
      <c r="CR9" s="556">
        <f t="shared" si="28"/>
        <v>0</v>
      </c>
      <c r="CS9" s="556">
        <f t="shared" si="28"/>
        <v>-0.03</v>
      </c>
      <c r="CT9" s="556">
        <f t="shared" si="28"/>
        <v>0</v>
      </c>
      <c r="CU9" s="556">
        <f t="shared" si="28"/>
        <v>-0.03</v>
      </c>
      <c r="CV9" s="556">
        <f t="shared" si="28"/>
        <v>0</v>
      </c>
      <c r="CW9" s="556">
        <f t="shared" si="28"/>
        <v>-0.03</v>
      </c>
      <c r="CX9" s="556">
        <f t="shared" si="28"/>
        <v>0.04</v>
      </c>
      <c r="CY9" s="556">
        <f t="shared" si="28"/>
        <v>-0.03</v>
      </c>
      <c r="CZ9" s="556">
        <f t="shared" si="28"/>
        <v>0</v>
      </c>
      <c r="DA9" s="556">
        <f t="shared" si="28"/>
        <v>0</v>
      </c>
      <c r="DB9" s="556">
        <f t="shared" si="28"/>
        <v>-0.03</v>
      </c>
      <c r="DC9" s="556">
        <f t="shared" si="28"/>
        <v>-0.03</v>
      </c>
      <c r="DD9" s="556">
        <f t="shared" si="28"/>
        <v>0.04</v>
      </c>
      <c r="DE9" s="556">
        <f t="shared" si="28"/>
        <v>0</v>
      </c>
      <c r="DF9" s="556">
        <f t="shared" si="28"/>
        <v>0</v>
      </c>
      <c r="DG9" s="556">
        <f t="shared" si="28"/>
        <v>-0.03</v>
      </c>
      <c r="DH9" s="556">
        <f t="shared" si="28"/>
        <v>0</v>
      </c>
      <c r="DI9" s="556">
        <f t="shared" si="28"/>
        <v>0</v>
      </c>
      <c r="DJ9" s="556">
        <f t="shared" si="28"/>
        <v>-0.03</v>
      </c>
      <c r="DK9" s="556">
        <f t="shared" si="28"/>
        <v>0</v>
      </c>
      <c r="DL9" s="556">
        <f t="shared" si="28"/>
        <v>-0.03</v>
      </c>
      <c r="DM9" s="556">
        <f t="shared" si="28"/>
        <v>0.02</v>
      </c>
      <c r="DN9" s="556">
        <f t="shared" si="28"/>
        <v>-0.03</v>
      </c>
      <c r="DO9" s="556">
        <f t="shared" si="28"/>
        <v>0</v>
      </c>
      <c r="DP9" s="556">
        <f t="shared" si="28"/>
        <v>0.02</v>
      </c>
      <c r="DQ9" s="556">
        <f t="shared" si="28"/>
        <v>-0.03</v>
      </c>
      <c r="DR9" s="556">
        <f t="shared" si="28"/>
        <v>0.02</v>
      </c>
      <c r="DS9" s="556">
        <f t="shared" si="28"/>
        <v>-0.03</v>
      </c>
      <c r="DT9" s="556">
        <f t="shared" si="28"/>
        <v>0</v>
      </c>
      <c r="DU9" s="556">
        <f t="shared" si="28"/>
        <v>-0.03</v>
      </c>
      <c r="DV9" s="556">
        <f t="shared" si="28"/>
        <v>-0.03</v>
      </c>
      <c r="DW9" s="556">
        <f t="shared" si="28"/>
        <v>0</v>
      </c>
      <c r="DX9" s="556">
        <f t="shared" si="28"/>
        <v>-0.03</v>
      </c>
      <c r="DY9" s="556">
        <f t="shared" si="28"/>
        <v>0</v>
      </c>
      <c r="DZ9" s="556">
        <f t="shared" si="28"/>
        <v>-0.03</v>
      </c>
      <c r="EA9" s="556">
        <f t="shared" ref="EA9:GL9" si="29">IF(EA7&lt;34,-3%,IF(EA7&gt;52,4%,IF(EA7&gt;46,2%,0)))</f>
        <v>0</v>
      </c>
      <c r="EB9" s="556">
        <f t="shared" si="29"/>
        <v>0.02</v>
      </c>
      <c r="EC9" s="556">
        <f t="shared" si="29"/>
        <v>-0.03</v>
      </c>
      <c r="ED9" s="556">
        <f t="shared" si="29"/>
        <v>0</v>
      </c>
      <c r="EE9" s="556">
        <f t="shared" si="29"/>
        <v>0.02</v>
      </c>
      <c r="EF9" s="556">
        <f t="shared" si="29"/>
        <v>0.02</v>
      </c>
      <c r="EG9" s="556">
        <f t="shared" si="29"/>
        <v>0</v>
      </c>
      <c r="EH9" s="556">
        <f t="shared" si="29"/>
        <v>-0.03</v>
      </c>
      <c r="EI9" s="556">
        <f t="shared" si="29"/>
        <v>0.04</v>
      </c>
      <c r="EJ9" s="556">
        <f t="shared" si="29"/>
        <v>-0.03</v>
      </c>
      <c r="EK9" s="556">
        <f t="shared" si="29"/>
        <v>0.02</v>
      </c>
      <c r="EL9" s="556">
        <f t="shared" si="29"/>
        <v>-0.03</v>
      </c>
      <c r="EM9" s="556">
        <f t="shared" si="29"/>
        <v>0.04</v>
      </c>
      <c r="EN9" s="556">
        <f t="shared" si="29"/>
        <v>0</v>
      </c>
      <c r="EO9" s="556">
        <f t="shared" si="29"/>
        <v>0</v>
      </c>
      <c r="EP9" s="556">
        <f t="shared" si="29"/>
        <v>0</v>
      </c>
      <c r="EQ9" s="556">
        <f t="shared" si="29"/>
        <v>0</v>
      </c>
      <c r="ER9" s="556">
        <f t="shared" si="29"/>
        <v>-0.03</v>
      </c>
      <c r="ES9" s="556">
        <f t="shared" si="29"/>
        <v>0</v>
      </c>
      <c r="ET9" s="556">
        <f t="shared" si="29"/>
        <v>-0.03</v>
      </c>
      <c r="EU9" s="556">
        <f t="shared" si="29"/>
        <v>0</v>
      </c>
      <c r="EV9" s="556">
        <f t="shared" si="29"/>
        <v>0</v>
      </c>
      <c r="EW9" s="556">
        <f t="shared" si="29"/>
        <v>0.02</v>
      </c>
      <c r="EX9" s="556">
        <f t="shared" si="29"/>
        <v>-0.03</v>
      </c>
      <c r="EY9" s="556">
        <f t="shared" si="29"/>
        <v>-0.03</v>
      </c>
      <c r="EZ9" s="556">
        <f t="shared" si="29"/>
        <v>0.02</v>
      </c>
      <c r="FA9" s="556">
        <f t="shared" si="29"/>
        <v>-0.03</v>
      </c>
      <c r="FB9" s="556">
        <f t="shared" si="29"/>
        <v>-0.03</v>
      </c>
      <c r="FC9" s="556">
        <f t="shared" si="29"/>
        <v>-0.03</v>
      </c>
      <c r="FD9" s="556">
        <f t="shared" si="29"/>
        <v>-0.03</v>
      </c>
      <c r="FE9" s="556">
        <f t="shared" si="29"/>
        <v>-0.03</v>
      </c>
      <c r="FF9" s="556">
        <f t="shared" si="29"/>
        <v>0.02</v>
      </c>
      <c r="FG9" s="556">
        <f t="shared" si="29"/>
        <v>-0.03</v>
      </c>
      <c r="FH9" s="556">
        <f t="shared" si="29"/>
        <v>0</v>
      </c>
      <c r="FI9" s="556">
        <f t="shared" si="29"/>
        <v>-0.03</v>
      </c>
      <c r="FJ9" s="556">
        <f t="shared" si="29"/>
        <v>-0.03</v>
      </c>
      <c r="FK9" s="556">
        <f t="shared" si="29"/>
        <v>0</v>
      </c>
      <c r="FL9" s="556">
        <f t="shared" si="29"/>
        <v>0</v>
      </c>
      <c r="FM9" s="556">
        <f t="shared" si="29"/>
        <v>0</v>
      </c>
      <c r="FN9" s="556">
        <f t="shared" si="29"/>
        <v>-0.03</v>
      </c>
      <c r="FO9" s="556">
        <f t="shared" si="29"/>
        <v>-0.03</v>
      </c>
      <c r="FP9" s="556">
        <f t="shared" si="29"/>
        <v>0.04</v>
      </c>
      <c r="FQ9" s="556">
        <f t="shared" si="29"/>
        <v>-0.03</v>
      </c>
      <c r="FR9" s="556">
        <f t="shared" si="29"/>
        <v>0</v>
      </c>
      <c r="FS9" s="556">
        <f t="shared" si="29"/>
        <v>0.02</v>
      </c>
      <c r="FT9" s="556">
        <f t="shared" si="29"/>
        <v>-0.03</v>
      </c>
      <c r="FU9" s="556">
        <f t="shared" si="29"/>
        <v>-0.03</v>
      </c>
      <c r="FV9" s="556">
        <f t="shared" si="29"/>
        <v>-0.03</v>
      </c>
      <c r="FW9" s="556">
        <f t="shared" si="29"/>
        <v>-0.03</v>
      </c>
      <c r="FX9" s="556">
        <f t="shared" si="29"/>
        <v>-0.03</v>
      </c>
      <c r="FY9" s="556">
        <f t="shared" si="29"/>
        <v>0</v>
      </c>
      <c r="FZ9" s="556">
        <f t="shared" si="29"/>
        <v>0.04</v>
      </c>
      <c r="GA9" s="556">
        <f t="shared" si="29"/>
        <v>-0.03</v>
      </c>
      <c r="GB9" s="556">
        <f t="shared" si="29"/>
        <v>0</v>
      </c>
      <c r="GC9" s="556">
        <f t="shared" si="29"/>
        <v>-0.03</v>
      </c>
      <c r="GD9" s="556">
        <f t="shared" si="29"/>
        <v>0.02</v>
      </c>
      <c r="GE9" s="556">
        <f t="shared" si="29"/>
        <v>0</v>
      </c>
      <c r="GF9" s="556">
        <f t="shared" si="29"/>
        <v>-0.03</v>
      </c>
      <c r="GG9" s="556">
        <f t="shared" si="29"/>
        <v>0</v>
      </c>
      <c r="GH9" s="556">
        <f t="shared" si="29"/>
        <v>0.04</v>
      </c>
      <c r="GI9" s="556">
        <f t="shared" si="29"/>
        <v>0</v>
      </c>
      <c r="GJ9" s="556"/>
      <c r="GK9" s="556"/>
      <c r="GL9" s="556">
        <f t="shared" si="29"/>
        <v>0</v>
      </c>
      <c r="GM9" s="556">
        <f t="shared" ref="GM9:HD9" si="30">IF(GM7&lt;34,-3%,IF(GM7&gt;52,4%,IF(GM7&gt;46,2%,0)))</f>
        <v>-0.03</v>
      </c>
      <c r="GN9" s="556">
        <f t="shared" si="30"/>
        <v>0</v>
      </c>
      <c r="GO9" s="556"/>
      <c r="GP9" s="556">
        <f t="shared" si="30"/>
        <v>0</v>
      </c>
      <c r="GQ9" s="556">
        <f t="shared" si="30"/>
        <v>0.02</v>
      </c>
      <c r="GR9" s="556"/>
      <c r="GS9" s="556">
        <f t="shared" si="30"/>
        <v>0</v>
      </c>
      <c r="GT9" s="556">
        <f t="shared" si="30"/>
        <v>0.02</v>
      </c>
      <c r="GU9" s="556">
        <f t="shared" si="30"/>
        <v>0</v>
      </c>
      <c r="GV9" s="556"/>
      <c r="GW9" s="556">
        <f t="shared" si="30"/>
        <v>-0.03</v>
      </c>
      <c r="GX9" s="556">
        <f t="shared" si="30"/>
        <v>-0.03</v>
      </c>
      <c r="GY9" s="556"/>
      <c r="GZ9" s="556">
        <f t="shared" si="30"/>
        <v>0</v>
      </c>
      <c r="HA9" s="556">
        <f t="shared" si="30"/>
        <v>0</v>
      </c>
      <c r="HB9" s="556"/>
      <c r="HC9" s="556">
        <f t="shared" si="30"/>
        <v>0</v>
      </c>
      <c r="HD9" s="556">
        <f t="shared" si="30"/>
        <v>0</v>
      </c>
      <c r="HE9" s="556"/>
      <c r="HF9" s="556"/>
      <c r="HS9">
        <f t="shared" si="5"/>
        <v>19</v>
      </c>
      <c r="HT9">
        <f t="shared" si="6"/>
        <v>15</v>
      </c>
      <c r="HU9">
        <f t="shared" si="19"/>
        <v>32</v>
      </c>
      <c r="HV9">
        <f t="shared" si="20"/>
        <v>30</v>
      </c>
      <c r="HW9" t="str">
        <f t="shared" si="7"/>
        <v>30-32</v>
      </c>
      <c r="HY9">
        <f t="shared" si="8"/>
        <v>25</v>
      </c>
      <c r="HZ9">
        <f t="shared" si="9"/>
        <v>10</v>
      </c>
      <c r="IA9">
        <f t="shared" si="21"/>
        <v>6</v>
      </c>
      <c r="IB9">
        <f t="shared" si="22"/>
        <v>5</v>
      </c>
      <c r="IC9" t="str">
        <f t="shared" si="10"/>
        <v>5-6</v>
      </c>
    </row>
    <row r="10" spans="1:237" ht="15" thickBot="1" x14ac:dyDescent="0.25">
      <c r="HS10">
        <f t="shared" si="5"/>
        <v>12</v>
      </c>
      <c r="HT10">
        <f t="shared" si="6"/>
        <v>19</v>
      </c>
      <c r="HU10">
        <f t="shared" si="19"/>
        <v>34</v>
      </c>
      <c r="HV10">
        <f t="shared" si="20"/>
        <v>32</v>
      </c>
      <c r="HW10" t="str">
        <f t="shared" si="7"/>
        <v>32-34</v>
      </c>
      <c r="HY10">
        <f t="shared" si="8"/>
        <v>10</v>
      </c>
      <c r="HZ10">
        <f t="shared" si="9"/>
        <v>8</v>
      </c>
      <c r="IA10">
        <f t="shared" si="21"/>
        <v>7</v>
      </c>
      <c r="IB10">
        <f t="shared" si="22"/>
        <v>6</v>
      </c>
      <c r="IC10" t="str">
        <f t="shared" si="10"/>
        <v>6-7</v>
      </c>
    </row>
    <row r="11" spans="1:237" ht="29.25" thickBot="1" x14ac:dyDescent="0.25">
      <c r="A11" s="533">
        <v>2013</v>
      </c>
      <c r="B11" s="534" t="s">
        <v>840</v>
      </c>
      <c r="C11" s="534" t="s">
        <v>715</v>
      </c>
      <c r="D11" s="534" t="s">
        <v>246</v>
      </c>
      <c r="E11" s="535" t="s">
        <v>765</v>
      </c>
      <c r="F11" s="535" t="s">
        <v>630</v>
      </c>
      <c r="G11" s="535" t="s">
        <v>259</v>
      </c>
      <c r="H11" s="535" t="s">
        <v>500</v>
      </c>
      <c r="I11" s="534" t="s">
        <v>231</v>
      </c>
      <c r="J11" s="534" t="s">
        <v>350</v>
      </c>
      <c r="K11" s="535" t="s">
        <v>353</v>
      </c>
      <c r="L11" s="534" t="s">
        <v>756</v>
      </c>
      <c r="M11" s="534" t="s">
        <v>480</v>
      </c>
      <c r="N11" s="535" t="s">
        <v>686</v>
      </c>
      <c r="O11" s="534" t="s">
        <v>265</v>
      </c>
      <c r="P11" s="534" t="s">
        <v>193</v>
      </c>
      <c r="Q11" s="534" t="s">
        <v>711</v>
      </c>
      <c r="R11" s="534" t="s">
        <v>1083</v>
      </c>
      <c r="S11" s="535" t="s">
        <v>462</v>
      </c>
      <c r="T11" s="535" t="s">
        <v>308</v>
      </c>
      <c r="U11" s="535" t="s">
        <v>335</v>
      </c>
      <c r="V11" s="534" t="s">
        <v>423</v>
      </c>
      <c r="W11" s="535" t="s">
        <v>155</v>
      </c>
      <c r="X11" s="534" t="s">
        <v>806</v>
      </c>
      <c r="Y11" s="534" t="s">
        <v>846</v>
      </c>
      <c r="Z11" s="534" t="s">
        <v>824</v>
      </c>
      <c r="AA11" s="534" t="s">
        <v>518</v>
      </c>
      <c r="AB11" s="534" t="s">
        <v>370</v>
      </c>
      <c r="AC11" s="534" t="s">
        <v>719</v>
      </c>
      <c r="AD11" s="534" t="s">
        <v>341</v>
      </c>
      <c r="AE11" s="535" t="s">
        <v>554</v>
      </c>
      <c r="AF11" s="535" t="s">
        <v>464</v>
      </c>
      <c r="AG11" s="535" t="s">
        <v>830</v>
      </c>
      <c r="AH11" s="535" t="s">
        <v>459</v>
      </c>
      <c r="AI11" s="534" t="s">
        <v>539</v>
      </c>
      <c r="AJ11" s="534" t="s">
        <v>815</v>
      </c>
      <c r="AK11" s="534" t="s">
        <v>790</v>
      </c>
      <c r="AL11" s="536" t="s">
        <v>482</v>
      </c>
      <c r="AM11" s="534" t="s">
        <v>734</v>
      </c>
      <c r="AN11" s="534" t="s">
        <v>726</v>
      </c>
      <c r="AO11" s="534" t="s">
        <v>843</v>
      </c>
      <c r="AP11" s="534" t="s">
        <v>848</v>
      </c>
      <c r="AQ11" s="534" t="s">
        <v>537</v>
      </c>
      <c r="AR11" s="534" t="s">
        <v>448</v>
      </c>
      <c r="AS11" s="535" t="s">
        <v>100</v>
      </c>
      <c r="AT11" s="535" t="s">
        <v>48</v>
      </c>
      <c r="AU11" s="534" t="s">
        <v>359</v>
      </c>
      <c r="AV11" s="534" t="s">
        <v>380</v>
      </c>
      <c r="AW11" s="534" t="s">
        <v>115</v>
      </c>
      <c r="AX11" s="534" t="s">
        <v>774</v>
      </c>
      <c r="AY11" s="534" t="s">
        <v>730</v>
      </c>
      <c r="AZ11" s="535" t="s">
        <v>520</v>
      </c>
      <c r="BA11" s="535" t="s">
        <v>51</v>
      </c>
      <c r="BB11" s="534" t="s">
        <v>94</v>
      </c>
      <c r="BC11" s="536" t="s">
        <v>60</v>
      </c>
      <c r="BD11" s="534" t="s">
        <v>79</v>
      </c>
      <c r="BE11" s="534" t="s">
        <v>724</v>
      </c>
      <c r="BF11" s="534" t="s">
        <v>820</v>
      </c>
      <c r="BG11" s="535" t="s">
        <v>277</v>
      </c>
      <c r="BH11" s="535" t="s">
        <v>298</v>
      </c>
      <c r="BI11" s="534" t="s">
        <v>834</v>
      </c>
      <c r="BJ11" s="534" t="s">
        <v>695</v>
      </c>
      <c r="BK11" s="535" t="s">
        <v>22</v>
      </c>
      <c r="BL11" s="534" t="s">
        <v>689</v>
      </c>
      <c r="BM11" s="535" t="s">
        <v>564</v>
      </c>
      <c r="BN11" s="534" t="s">
        <v>1084</v>
      </c>
      <c r="BO11" s="534" t="s">
        <v>624</v>
      </c>
      <c r="BP11" s="535" t="s">
        <v>692</v>
      </c>
      <c r="BQ11" s="535" t="s">
        <v>679</v>
      </c>
      <c r="BR11" s="535" t="s">
        <v>545</v>
      </c>
      <c r="BS11" s="535" t="s">
        <v>717</v>
      </c>
      <c r="BT11" s="534" t="s">
        <v>751</v>
      </c>
      <c r="BU11" s="534" t="s">
        <v>622</v>
      </c>
      <c r="BV11" s="536" t="s">
        <v>126</v>
      </c>
      <c r="BW11" s="534" t="s">
        <v>270</v>
      </c>
      <c r="BX11" s="534" t="s">
        <v>657</v>
      </c>
      <c r="BY11" s="535" t="s">
        <v>243</v>
      </c>
      <c r="BZ11" s="534" t="s">
        <v>642</v>
      </c>
      <c r="CA11" s="535" t="s">
        <v>39</v>
      </c>
      <c r="CB11" s="534" t="s">
        <v>736</v>
      </c>
      <c r="CC11" s="534" t="s">
        <v>770</v>
      </c>
      <c r="CD11" s="534" t="s">
        <v>767</v>
      </c>
      <c r="CE11" s="534" t="s">
        <v>72</v>
      </c>
      <c r="CF11" s="534" t="s">
        <v>854</v>
      </c>
      <c r="CG11" s="534" t="s">
        <v>832</v>
      </c>
      <c r="CH11" s="534" t="s">
        <v>748</v>
      </c>
      <c r="CI11" s="534" t="s">
        <v>732</v>
      </c>
      <c r="CJ11" s="534" t="s">
        <v>171</v>
      </c>
      <c r="CK11" s="534" t="s">
        <v>647</v>
      </c>
      <c r="CL11" s="534" t="s">
        <v>302</v>
      </c>
      <c r="CM11" s="534" t="s">
        <v>653</v>
      </c>
      <c r="CN11" s="534" t="s">
        <v>811</v>
      </c>
      <c r="CO11" s="534" t="s">
        <v>788</v>
      </c>
      <c r="CP11" s="535" t="s">
        <v>175</v>
      </c>
      <c r="CQ11" s="535" t="s">
        <v>698</v>
      </c>
      <c r="CR11" s="537" t="s">
        <v>574</v>
      </c>
      <c r="CS11" s="534" t="s">
        <v>31</v>
      </c>
      <c r="CT11" s="534" t="s">
        <v>241</v>
      </c>
      <c r="CU11" s="535" t="s">
        <v>236</v>
      </c>
      <c r="CV11" s="534" t="s">
        <v>182</v>
      </c>
      <c r="CW11" s="535" t="s">
        <v>405</v>
      </c>
      <c r="CX11" s="534" t="s">
        <v>866</v>
      </c>
      <c r="CY11" s="534" t="s">
        <v>105</v>
      </c>
      <c r="CZ11" s="534" t="s">
        <v>804</v>
      </c>
      <c r="DA11" s="534" t="s">
        <v>740</v>
      </c>
      <c r="DB11" s="534" t="s">
        <v>562</v>
      </c>
      <c r="DC11" s="535" t="s">
        <v>493</v>
      </c>
      <c r="DD11" s="535" t="s">
        <v>762</v>
      </c>
      <c r="DE11" s="534" t="s">
        <v>267</v>
      </c>
      <c r="DF11" s="534" t="s">
        <v>793</v>
      </c>
      <c r="DG11" s="534" t="s">
        <v>366</v>
      </c>
      <c r="DH11" s="534" t="s">
        <v>142</v>
      </c>
      <c r="DI11" s="534" t="s">
        <v>850</v>
      </c>
      <c r="DJ11" s="534" t="s">
        <v>508</v>
      </c>
      <c r="DK11" s="535" t="s">
        <v>416</v>
      </c>
      <c r="DL11" s="534" t="s">
        <v>530</v>
      </c>
      <c r="DM11" s="534" t="s">
        <v>759</v>
      </c>
      <c r="DN11" s="535" t="s">
        <v>451</v>
      </c>
      <c r="DO11" s="534" t="s">
        <v>611</v>
      </c>
      <c r="DP11" s="534" t="s">
        <v>778</v>
      </c>
      <c r="DQ11" s="535" t="s">
        <v>337</v>
      </c>
      <c r="DR11" s="534" t="s">
        <v>822</v>
      </c>
      <c r="DS11" s="536" t="s">
        <v>140</v>
      </c>
      <c r="DT11" s="535" t="s">
        <v>420</v>
      </c>
      <c r="DU11" s="535" t="s">
        <v>418</v>
      </c>
      <c r="DV11" s="535" t="s">
        <v>314</v>
      </c>
      <c r="DW11" s="535" t="s">
        <v>649</v>
      </c>
      <c r="DX11" s="535" t="s">
        <v>195</v>
      </c>
      <c r="DY11" s="537" t="s">
        <v>742</v>
      </c>
      <c r="DZ11" s="534" t="s">
        <v>1085</v>
      </c>
      <c r="EA11" s="535" t="s">
        <v>683</v>
      </c>
      <c r="EB11" s="534" t="s">
        <v>1086</v>
      </c>
      <c r="EC11" s="534" t="s">
        <v>36</v>
      </c>
      <c r="ED11" s="534" t="s">
        <v>627</v>
      </c>
      <c r="EE11" s="534" t="s">
        <v>797</v>
      </c>
      <c r="EF11" s="534" t="s">
        <v>746</v>
      </c>
      <c r="EG11" s="534" t="s">
        <v>826</v>
      </c>
      <c r="EH11" s="535" t="s">
        <v>552</v>
      </c>
      <c r="EI11" s="537" t="s">
        <v>795</v>
      </c>
      <c r="EJ11" s="535" t="s">
        <v>431</v>
      </c>
      <c r="EK11" s="534" t="s">
        <v>709</v>
      </c>
      <c r="EL11" s="535" t="s">
        <v>347</v>
      </c>
      <c r="EM11" s="534" t="s">
        <v>721</v>
      </c>
      <c r="EN11" s="534" t="s">
        <v>808</v>
      </c>
      <c r="EO11" s="534" t="s">
        <v>786</v>
      </c>
      <c r="EP11" s="534" t="s">
        <v>655</v>
      </c>
      <c r="EQ11" s="534" t="s">
        <v>603</v>
      </c>
      <c r="ER11" s="534" t="s">
        <v>275</v>
      </c>
      <c r="ES11" s="534" t="s">
        <v>398</v>
      </c>
      <c r="ET11" s="535" t="s">
        <v>92</v>
      </c>
      <c r="EU11" s="535" t="s">
        <v>401</v>
      </c>
      <c r="EV11" s="534" t="s">
        <v>446</v>
      </c>
      <c r="EW11" s="535" t="s">
        <v>799</v>
      </c>
      <c r="EX11" s="534" t="s">
        <v>495</v>
      </c>
      <c r="EY11" s="535" t="s">
        <v>56</v>
      </c>
      <c r="EZ11" s="534" t="s">
        <v>592</v>
      </c>
      <c r="FA11" s="535" t="s">
        <v>323</v>
      </c>
      <c r="FB11" s="535" t="s">
        <v>169</v>
      </c>
      <c r="FC11" s="535" t="s">
        <v>503</v>
      </c>
      <c r="FD11" s="534" t="s">
        <v>218</v>
      </c>
      <c r="FE11" s="535" t="s">
        <v>388</v>
      </c>
      <c r="FF11" s="534" t="s">
        <v>667</v>
      </c>
      <c r="FG11" s="536" t="s">
        <v>287</v>
      </c>
      <c r="FH11" s="535" t="s">
        <v>595</v>
      </c>
      <c r="FI11" s="534" t="s">
        <v>560</v>
      </c>
      <c r="FJ11" s="535" t="s">
        <v>472</v>
      </c>
      <c r="FK11" s="534" t="s">
        <v>428</v>
      </c>
      <c r="FL11" s="534" t="s">
        <v>640</v>
      </c>
      <c r="FM11" s="535" t="s">
        <v>149</v>
      </c>
      <c r="FN11" s="537" t="s">
        <v>377</v>
      </c>
      <c r="FO11" s="535" t="s">
        <v>227</v>
      </c>
      <c r="FP11" s="535" t="s">
        <v>738</v>
      </c>
      <c r="FQ11" s="535" t="s">
        <v>146</v>
      </c>
      <c r="FR11" s="534" t="s">
        <v>673</v>
      </c>
      <c r="FS11" s="534" t="s">
        <v>744</v>
      </c>
      <c r="FT11" s="535" t="s">
        <v>511</v>
      </c>
      <c r="FU11" s="535" t="s">
        <v>43</v>
      </c>
      <c r="FV11" s="535" t="s">
        <v>28</v>
      </c>
      <c r="FW11" s="534" t="s">
        <v>280</v>
      </c>
      <c r="FX11" s="535" t="s">
        <v>90</v>
      </c>
      <c r="FY11" s="534" t="s">
        <v>813</v>
      </c>
      <c r="FZ11" s="534" t="s">
        <v>837</v>
      </c>
      <c r="GA11" s="535" t="s">
        <v>548</v>
      </c>
      <c r="GB11" s="534" t="s">
        <v>188</v>
      </c>
      <c r="GC11" s="534" t="s">
        <v>524</v>
      </c>
      <c r="GD11" s="534" t="s">
        <v>828</v>
      </c>
      <c r="GE11" s="535" t="s">
        <v>634</v>
      </c>
      <c r="GF11" s="535" t="s">
        <v>25</v>
      </c>
      <c r="GG11" s="534" t="s">
        <v>158</v>
      </c>
      <c r="GH11" s="534" t="s">
        <v>857</v>
      </c>
      <c r="GI11" s="538" t="s">
        <v>1087</v>
      </c>
      <c r="GJ11" s="539" t="s">
        <v>1088</v>
      </c>
      <c r="GK11" s="539" t="s">
        <v>1089</v>
      </c>
      <c r="GL11" s="538" t="s">
        <v>1090</v>
      </c>
      <c r="GM11" s="540" t="s">
        <v>1091</v>
      </c>
      <c r="GN11" s="540" t="s">
        <v>1092</v>
      </c>
      <c r="GO11" s="541" t="s">
        <v>1093</v>
      </c>
      <c r="GP11" s="542" t="s">
        <v>1094</v>
      </c>
      <c r="GQ11" s="542" t="s">
        <v>1095</v>
      </c>
      <c r="GR11" s="543" t="s">
        <v>1096</v>
      </c>
      <c r="GS11" s="544" t="s">
        <v>1097</v>
      </c>
      <c r="GT11" s="544" t="s">
        <v>1098</v>
      </c>
      <c r="GU11" s="544" t="s">
        <v>1099</v>
      </c>
      <c r="GV11" s="544" t="s">
        <v>1109</v>
      </c>
      <c r="GW11" s="545" t="s">
        <v>113</v>
      </c>
      <c r="GX11" s="545" t="s">
        <v>1101</v>
      </c>
      <c r="GY11" s="546" t="s">
        <v>1102</v>
      </c>
      <c r="GZ11" s="547" t="s">
        <v>1103</v>
      </c>
      <c r="HA11" s="547" t="s">
        <v>1104</v>
      </c>
      <c r="HB11" s="548" t="s">
        <v>1105</v>
      </c>
      <c r="HC11" s="549" t="s">
        <v>1106</v>
      </c>
      <c r="HD11" s="549" t="s">
        <v>1107</v>
      </c>
      <c r="HE11" s="549" t="s">
        <v>1108</v>
      </c>
      <c r="HF11" s="550" t="s">
        <v>186</v>
      </c>
      <c r="HG11" s="567" t="s">
        <v>1120</v>
      </c>
      <c r="HH11" s="568" t="s">
        <v>1121</v>
      </c>
      <c r="HI11" s="568" t="s">
        <v>1122</v>
      </c>
      <c r="HJ11" s="568" t="s">
        <v>1123</v>
      </c>
      <c r="HK11" s="568" t="s">
        <v>1124</v>
      </c>
      <c r="HS11">
        <f t="shared" si="5"/>
        <v>20</v>
      </c>
      <c r="HT11">
        <f t="shared" si="6"/>
        <v>13</v>
      </c>
      <c r="HU11">
        <f t="shared" si="19"/>
        <v>36</v>
      </c>
      <c r="HV11">
        <f t="shared" si="20"/>
        <v>34</v>
      </c>
      <c r="HW11" t="str">
        <f t="shared" si="7"/>
        <v>34-36</v>
      </c>
      <c r="HY11">
        <f t="shared" si="8"/>
        <v>11</v>
      </c>
      <c r="HZ11">
        <f t="shared" si="9"/>
        <v>9</v>
      </c>
      <c r="IA11">
        <f t="shared" si="21"/>
        <v>8</v>
      </c>
      <c r="IB11">
        <f t="shared" si="22"/>
        <v>7</v>
      </c>
      <c r="IC11" t="str">
        <f t="shared" si="10"/>
        <v>7-8</v>
      </c>
    </row>
    <row r="12" spans="1:237" ht="48" x14ac:dyDescent="0.2">
      <c r="A12" s="569" t="s">
        <v>1125</v>
      </c>
      <c r="B12" s="570">
        <v>6.6</v>
      </c>
      <c r="C12" s="571">
        <v>13</v>
      </c>
      <c r="D12" s="571">
        <v>12.7</v>
      </c>
      <c r="E12" s="572">
        <v>50.6</v>
      </c>
      <c r="F12" s="573">
        <v>25.1</v>
      </c>
      <c r="G12" s="573">
        <v>35.5</v>
      </c>
      <c r="H12" s="573">
        <v>16.600000000000001</v>
      </c>
      <c r="I12" s="571">
        <v>7.6</v>
      </c>
      <c r="J12" s="571">
        <v>11.8</v>
      </c>
      <c r="K12" s="573">
        <v>48.1</v>
      </c>
      <c r="L12" s="571">
        <v>13.1</v>
      </c>
      <c r="M12" s="571">
        <v>3.4</v>
      </c>
      <c r="N12" s="573">
        <v>42.6</v>
      </c>
      <c r="O12" s="571">
        <v>7.6</v>
      </c>
      <c r="P12" s="571">
        <v>3.9</v>
      </c>
      <c r="Q12" s="571">
        <v>12.3</v>
      </c>
      <c r="R12" s="571">
        <v>7.9</v>
      </c>
      <c r="S12" s="573">
        <v>18.100000000000001</v>
      </c>
      <c r="T12" s="573">
        <v>216.5</v>
      </c>
      <c r="U12" s="573">
        <v>123.5</v>
      </c>
      <c r="V12" s="571">
        <v>17.5</v>
      </c>
      <c r="W12" s="573">
        <v>199.3</v>
      </c>
      <c r="X12" s="571">
        <v>8.6999999999999993</v>
      </c>
      <c r="Y12" s="571">
        <v>6.2</v>
      </c>
      <c r="Z12" s="571">
        <v>8.3000000000000007</v>
      </c>
      <c r="AA12" s="571">
        <v>5.9</v>
      </c>
      <c r="AB12" s="571">
        <v>4.3</v>
      </c>
      <c r="AC12" s="571">
        <v>11.1</v>
      </c>
      <c r="AD12" s="571">
        <v>7.1</v>
      </c>
      <c r="AE12" s="573">
        <v>17.3</v>
      </c>
      <c r="AF12" s="573">
        <v>94.1</v>
      </c>
      <c r="AG12" s="573">
        <v>44.9</v>
      </c>
      <c r="AH12" s="573">
        <v>172.5</v>
      </c>
      <c r="AI12" s="571">
        <v>6.9</v>
      </c>
      <c r="AJ12" s="571">
        <v>8.5</v>
      </c>
      <c r="AK12" s="571">
        <v>7.2</v>
      </c>
      <c r="AL12" s="573">
        <v>128.9</v>
      </c>
      <c r="AM12" s="571">
        <v>19.600000000000001</v>
      </c>
      <c r="AN12" s="571">
        <v>6</v>
      </c>
      <c r="AO12" s="571">
        <v>9.1</v>
      </c>
      <c r="AP12" s="571">
        <v>13.4</v>
      </c>
      <c r="AQ12" s="571">
        <v>3</v>
      </c>
      <c r="AR12" s="571">
        <v>14.3</v>
      </c>
      <c r="AS12" s="573">
        <v>24.1</v>
      </c>
      <c r="AT12" s="573">
        <v>56.2</v>
      </c>
      <c r="AU12" s="571">
        <v>25.2</v>
      </c>
      <c r="AV12" s="571">
        <v>21.2</v>
      </c>
      <c r="AW12" s="571">
        <v>15</v>
      </c>
      <c r="AX12" s="571">
        <v>9.6</v>
      </c>
      <c r="AY12" s="571">
        <v>9.5</v>
      </c>
      <c r="AZ12" s="573">
        <v>33.200000000000003</v>
      </c>
      <c r="BA12" s="573">
        <v>52.4</v>
      </c>
      <c r="BB12" s="571">
        <v>3.8</v>
      </c>
      <c r="BC12" s="573">
        <v>89.8</v>
      </c>
      <c r="BD12" s="571">
        <v>21.4</v>
      </c>
      <c r="BE12" s="571">
        <v>6.3</v>
      </c>
      <c r="BF12" s="571">
        <v>7.1</v>
      </c>
      <c r="BG12" s="573">
        <v>85.4</v>
      </c>
      <c r="BH12" s="573">
        <v>186.4</v>
      </c>
      <c r="BI12" s="571">
        <v>18.3</v>
      </c>
      <c r="BJ12" s="571">
        <v>5.9</v>
      </c>
      <c r="BK12" s="573">
        <v>273.2</v>
      </c>
      <c r="BL12" s="571">
        <v>8.9</v>
      </c>
      <c r="BM12" s="573">
        <v>42</v>
      </c>
      <c r="BN12" s="571">
        <v>6</v>
      </c>
      <c r="BO12" s="571">
        <v>12.8</v>
      </c>
      <c r="BP12" s="573">
        <v>39.6</v>
      </c>
      <c r="BQ12" s="573">
        <v>24</v>
      </c>
      <c r="BR12" s="573">
        <v>18.7</v>
      </c>
      <c r="BS12" s="573">
        <v>31.1</v>
      </c>
      <c r="BT12" s="571">
        <v>6.1</v>
      </c>
      <c r="BU12" s="571">
        <v>4</v>
      </c>
      <c r="BV12" s="573">
        <v>36.5</v>
      </c>
      <c r="BW12" s="571">
        <v>1.6</v>
      </c>
      <c r="BX12" s="571">
        <v>17.7</v>
      </c>
      <c r="BY12" s="573">
        <v>20.8</v>
      </c>
      <c r="BZ12" s="571">
        <v>8.8000000000000007</v>
      </c>
      <c r="CA12" s="573">
        <v>829.9</v>
      </c>
      <c r="CB12" s="571">
        <v>15.8</v>
      </c>
      <c r="CC12" s="571">
        <v>12.8</v>
      </c>
      <c r="CD12" s="571">
        <v>3.2</v>
      </c>
      <c r="CE12" s="571">
        <v>9.1999999999999993</v>
      </c>
      <c r="CF12" s="571">
        <v>18.100000000000001</v>
      </c>
      <c r="CG12" s="571">
        <v>7.9</v>
      </c>
      <c r="CH12" s="571">
        <v>4.8</v>
      </c>
      <c r="CI12" s="571">
        <v>3.2</v>
      </c>
      <c r="CJ12" s="571">
        <v>5.6</v>
      </c>
      <c r="CK12" s="571">
        <v>9.3000000000000007</v>
      </c>
      <c r="CL12" s="571">
        <v>20.5</v>
      </c>
      <c r="CM12" s="571">
        <v>3.1</v>
      </c>
      <c r="CN12" s="571">
        <v>20.5</v>
      </c>
      <c r="CO12" s="571">
        <v>17.7</v>
      </c>
      <c r="CP12" s="573">
        <v>91.7</v>
      </c>
      <c r="CQ12" s="573">
        <v>21</v>
      </c>
      <c r="CR12" s="571">
        <v>17.100000000000001</v>
      </c>
      <c r="CS12" s="571">
        <v>1.8</v>
      </c>
      <c r="CT12" s="571">
        <v>3.4</v>
      </c>
      <c r="CU12" s="573">
        <v>44.7</v>
      </c>
      <c r="CV12" s="571">
        <v>6.3</v>
      </c>
      <c r="CW12" s="573">
        <v>71.599999999999994</v>
      </c>
      <c r="CX12" s="571">
        <v>10.8</v>
      </c>
      <c r="CY12" s="571">
        <v>24.6</v>
      </c>
      <c r="CZ12" s="571">
        <v>10.3</v>
      </c>
      <c r="DA12" s="571">
        <v>21.1</v>
      </c>
      <c r="DB12" s="571">
        <v>1.8</v>
      </c>
      <c r="DC12" s="573">
        <v>24.8</v>
      </c>
      <c r="DD12" s="573">
        <v>60</v>
      </c>
      <c r="DE12" s="571">
        <v>11.2</v>
      </c>
      <c r="DF12" s="571">
        <v>3.5</v>
      </c>
      <c r="DG12" s="571">
        <v>1.6</v>
      </c>
      <c r="DH12" s="571">
        <v>6.9</v>
      </c>
      <c r="DI12" s="571">
        <v>3.4</v>
      </c>
      <c r="DJ12" s="571">
        <v>3.1</v>
      </c>
      <c r="DK12" s="573">
        <v>37.1</v>
      </c>
      <c r="DL12" s="571">
        <v>1.1000000000000001</v>
      </c>
      <c r="DM12" s="571">
        <v>13.7</v>
      </c>
      <c r="DN12" s="573">
        <v>21.1</v>
      </c>
      <c r="DO12" s="571">
        <v>5</v>
      </c>
      <c r="DP12" s="571">
        <v>7.6</v>
      </c>
      <c r="DQ12" s="573">
        <v>53.4</v>
      </c>
      <c r="DR12" s="571">
        <v>11.7</v>
      </c>
      <c r="DS12" s="573">
        <v>44.8</v>
      </c>
      <c r="DT12" s="573">
        <v>74.400000000000006</v>
      </c>
      <c r="DU12" s="573">
        <v>40.5</v>
      </c>
      <c r="DV12" s="573">
        <v>23.3</v>
      </c>
      <c r="DW12" s="573">
        <v>29.5</v>
      </c>
      <c r="DX12" s="573">
        <v>197</v>
      </c>
      <c r="DY12" s="571">
        <v>3.9</v>
      </c>
      <c r="DZ12" s="571">
        <v>3.5</v>
      </c>
      <c r="EA12" s="573">
        <v>28.1</v>
      </c>
      <c r="EB12" s="571">
        <v>2.4</v>
      </c>
      <c r="EC12" s="571">
        <v>7.3</v>
      </c>
      <c r="ED12" s="571">
        <v>5.3</v>
      </c>
      <c r="EE12" s="571">
        <v>7.3</v>
      </c>
      <c r="EF12" s="571">
        <v>12.1</v>
      </c>
      <c r="EG12" s="571">
        <v>1.9</v>
      </c>
      <c r="EH12" s="573">
        <v>47.4</v>
      </c>
      <c r="EI12" s="571">
        <v>3.1</v>
      </c>
      <c r="EJ12" s="573">
        <v>42.8</v>
      </c>
      <c r="EK12" s="571">
        <v>23</v>
      </c>
      <c r="EL12" s="573">
        <v>24.2</v>
      </c>
      <c r="EM12" s="571">
        <v>23.3</v>
      </c>
      <c r="EN12" s="571">
        <v>14.8</v>
      </c>
      <c r="EO12" s="571">
        <v>11.9</v>
      </c>
      <c r="EP12" s="571">
        <v>3</v>
      </c>
      <c r="EQ12" s="571">
        <v>5.5</v>
      </c>
      <c r="ER12" s="571">
        <v>35.799999999999997</v>
      </c>
      <c r="ES12" s="571">
        <v>5.5</v>
      </c>
      <c r="ET12" s="573">
        <v>219.3</v>
      </c>
      <c r="EU12" s="573">
        <v>32.9</v>
      </c>
      <c r="EV12" s="571">
        <v>4.2</v>
      </c>
      <c r="EW12" s="573">
        <v>20.6</v>
      </c>
      <c r="EX12" s="571">
        <v>6.7</v>
      </c>
      <c r="EY12" s="573">
        <v>35.5</v>
      </c>
      <c r="EZ12" s="571">
        <v>7.2</v>
      </c>
      <c r="FA12" s="573">
        <v>53.4</v>
      </c>
      <c r="FB12" s="573">
        <v>38.6</v>
      </c>
      <c r="FC12" s="573">
        <v>49.4</v>
      </c>
      <c r="FD12" s="571">
        <v>17.5</v>
      </c>
      <c r="FE12" s="573">
        <v>38.700000000000003</v>
      </c>
      <c r="FF12" s="571">
        <v>3.7</v>
      </c>
      <c r="FG12" s="573">
        <v>39.200000000000003</v>
      </c>
      <c r="FH12" s="573">
        <v>21.3</v>
      </c>
      <c r="FI12" s="571">
        <v>10.7</v>
      </c>
      <c r="FJ12" s="573">
        <v>23.1</v>
      </c>
      <c r="FK12" s="571">
        <v>6.6</v>
      </c>
      <c r="FL12" s="571">
        <v>7.3</v>
      </c>
      <c r="FM12" s="573">
        <v>41.5</v>
      </c>
      <c r="FN12" s="571">
        <v>2.8</v>
      </c>
      <c r="FO12" s="573">
        <v>237.6</v>
      </c>
      <c r="FP12" s="573">
        <v>58.7</v>
      </c>
      <c r="FQ12" s="573">
        <v>125</v>
      </c>
      <c r="FR12" s="571">
        <v>17.8</v>
      </c>
      <c r="FS12" s="571">
        <v>10.1</v>
      </c>
      <c r="FT12" s="573">
        <v>69</v>
      </c>
      <c r="FU12" s="573">
        <v>149.6</v>
      </c>
      <c r="FV12" s="573">
        <v>43.8</v>
      </c>
      <c r="FW12" s="571">
        <v>7.3</v>
      </c>
      <c r="FX12" s="573">
        <v>69.3</v>
      </c>
      <c r="FY12" s="571">
        <v>5.5</v>
      </c>
      <c r="FZ12" s="571">
        <v>8.5</v>
      </c>
      <c r="GA12" s="573">
        <v>21.9</v>
      </c>
      <c r="GB12" s="571">
        <v>19.600000000000001</v>
      </c>
      <c r="GC12" s="571">
        <v>6.2</v>
      </c>
      <c r="GD12" s="571">
        <v>6.4</v>
      </c>
      <c r="GE12" s="573">
        <v>38.700000000000003</v>
      </c>
      <c r="GF12" s="573">
        <v>418.6</v>
      </c>
      <c r="GG12" s="571">
        <v>11.4</v>
      </c>
      <c r="GH12" s="571">
        <v>17.5</v>
      </c>
      <c r="GI12" s="571">
        <v>16.2</v>
      </c>
      <c r="GL12" s="571">
        <v>11.6</v>
      </c>
      <c r="GO12" s="571">
        <v>14.3</v>
      </c>
      <c r="GP12" s="574">
        <v>27.1</v>
      </c>
      <c r="GQ12" s="571">
        <v>10.7</v>
      </c>
      <c r="GS12" s="571">
        <v>7.7</v>
      </c>
      <c r="GT12" s="571">
        <v>11.3</v>
      </c>
      <c r="GU12" s="571">
        <v>14.2</v>
      </c>
      <c r="GV12" s="571">
        <v>1</v>
      </c>
      <c r="GW12" s="573">
        <v>28.2</v>
      </c>
      <c r="HB12" s="573">
        <v>85.4</v>
      </c>
      <c r="HF12" s="571">
        <v>18.600000000000001</v>
      </c>
      <c r="HG12" s="568"/>
      <c r="HH12" s="568"/>
      <c r="HI12" s="568"/>
      <c r="HJ12" s="568"/>
      <c r="HK12" s="568"/>
      <c r="HS12">
        <f t="shared" si="5"/>
        <v>18</v>
      </c>
      <c r="HT12">
        <f t="shared" si="6"/>
        <v>19</v>
      </c>
      <c r="HU12">
        <f t="shared" si="19"/>
        <v>38</v>
      </c>
      <c r="HV12">
        <f t="shared" si="20"/>
        <v>36</v>
      </c>
      <c r="HW12" t="str">
        <f t="shared" si="7"/>
        <v>36-38</v>
      </c>
      <c r="HY12">
        <f t="shared" ref="HY12:HY24" si="31">COUNTIFS($B$14:$HF$14,"&gt;"&amp;$IB12,$B$14:$HF$14,"&lt;="&amp;$IA12)</f>
        <v>13</v>
      </c>
      <c r="HZ12">
        <f t="shared" ref="HZ12:HZ24" si="32">COUNTIFS($B$5:$HF$5,"&gt;"&amp;$IB12,$B$5:$HF$5,"&lt;="&amp;$IA12)</f>
        <v>16</v>
      </c>
      <c r="IA12">
        <f t="shared" si="21"/>
        <v>9</v>
      </c>
      <c r="IB12">
        <f t="shared" si="22"/>
        <v>8</v>
      </c>
      <c r="IC12" t="str">
        <f t="shared" si="10"/>
        <v>8-9</v>
      </c>
    </row>
    <row r="13" spans="1:237" ht="24" x14ac:dyDescent="0.2">
      <c r="A13" s="578" t="s">
        <v>1126</v>
      </c>
      <c r="B13" s="513">
        <f>B12*B14/100</f>
        <v>0.32499999999999996</v>
      </c>
      <c r="C13" s="513">
        <f t="shared" ref="C13" si="33">C12*C14/100</f>
        <v>0.70555768493675741</v>
      </c>
      <c r="D13" s="513">
        <f t="shared" ref="D13" si="34">D12*D14/100</f>
        <v>1.3676769267102258</v>
      </c>
      <c r="E13" s="513">
        <f t="shared" ref="E13" si="35">E12*E14/100</f>
        <v>1.8721109947230072</v>
      </c>
      <c r="F13" s="513">
        <f t="shared" ref="F13" si="36">F12*F14/100</f>
        <v>2.2903724974076733</v>
      </c>
      <c r="G13" s="513">
        <f t="shared" ref="G13" si="37">G12*G14/100</f>
        <v>3.6363367674379328</v>
      </c>
      <c r="H13" s="513">
        <f t="shared" ref="H13" si="38">H12*H14/100</f>
        <v>2.023876811594203</v>
      </c>
      <c r="I13" s="513">
        <f t="shared" ref="I13" si="39">I12*I14/100</f>
        <v>0.41458169420403879</v>
      </c>
      <c r="J13" s="513">
        <f t="shared" ref="J13" si="40">J12*J14/100</f>
        <v>1.3673648648648651</v>
      </c>
      <c r="K13" s="513">
        <f t="shared" ref="K13" si="41">K12*K14/100</f>
        <v>3.7149106771915243</v>
      </c>
      <c r="L13" s="513">
        <f t="shared" ref="L13" si="42">L12*L14/100</f>
        <v>0.46317678503245507</v>
      </c>
      <c r="M13" s="513">
        <f t="shared" ref="M13" si="43">M12*M14/100</f>
        <v>0.29815695600475622</v>
      </c>
      <c r="N13" s="513">
        <f t="shared" ref="N13" si="44">N12*N14/100</f>
        <v>0.46742792697540003</v>
      </c>
      <c r="O13" s="513">
        <f t="shared" ref="O13" si="45">O12*O14/100</f>
        <v>0.38786759857576159</v>
      </c>
      <c r="P13" s="513">
        <f t="shared" ref="P13" si="46">P12*P14/100</f>
        <v>0.35564453629553083</v>
      </c>
      <c r="Q13" s="513">
        <f t="shared" ref="Q13" si="47">Q12*Q14/100</f>
        <v>0.59816715542521992</v>
      </c>
      <c r="R13" s="513">
        <f t="shared" ref="R13" si="48">R12*R14/100</f>
        <v>0.3754297269969667</v>
      </c>
      <c r="S13" s="513">
        <f t="shared" ref="S13" si="49">S12*S14/100</f>
        <v>1.8511249930897231</v>
      </c>
      <c r="T13" s="513">
        <f t="shared" ref="T13" si="50">T12*T14/100</f>
        <v>27.697592732008999</v>
      </c>
      <c r="U13" s="513">
        <f t="shared" ref="U13" si="51">U12*U14/100</f>
        <v>17.635141482693271</v>
      </c>
      <c r="V13" s="513">
        <f t="shared" ref="V13" si="52">V12*V14/100</f>
        <v>1.0587295245705155</v>
      </c>
      <c r="W13" s="513">
        <f t="shared" ref="W13" si="53">W12*W14/100</f>
        <v>27.639284818445425</v>
      </c>
      <c r="X13" s="513">
        <f t="shared" ref="X13" si="54">X12*X14/100</f>
        <v>0.27752151462994834</v>
      </c>
      <c r="Y13" s="513">
        <f t="shared" ref="Y13" si="55">Y12*Y14/100</f>
        <v>0.33361426256077792</v>
      </c>
      <c r="Z13" s="513">
        <f t="shared" ref="Z13" si="56">Z12*Z14/100</f>
        <v>0.3241952983725136</v>
      </c>
      <c r="AA13" s="513">
        <f t="shared" ref="AA13" si="57">AA12*AA14/100</f>
        <v>0.18503136124766911</v>
      </c>
      <c r="AB13" s="513">
        <f t="shared" ref="AB13" si="58">AB12*AB14/100</f>
        <v>0.19201758445164274</v>
      </c>
      <c r="AC13" s="513">
        <f t="shared" ref="AC13" si="59">AC12*AC14/100</f>
        <v>0.63641991924629882</v>
      </c>
      <c r="AD13" s="513">
        <f t="shared" ref="AD13" si="60">AD12*AD14/100</f>
        <v>0.68886548722269025</v>
      </c>
      <c r="AE13" s="513">
        <f t="shared" ref="AE13" si="61">AE12*AE14/100</f>
        <v>1.4851763888084344</v>
      </c>
      <c r="AF13" s="513">
        <f t="shared" ref="AF13" si="62">AF12*AF14/100</f>
        <v>3.5241609882107814</v>
      </c>
      <c r="AG13" s="513">
        <f t="shared" ref="AG13" si="63">AG12*AG14/100</f>
        <v>0.36078304805573486</v>
      </c>
      <c r="AH13" s="513">
        <f t="shared" ref="AH13" si="64">AH12*AH14/100</f>
        <v>11.646012696756237</v>
      </c>
      <c r="AI13" s="513">
        <f t="shared" ref="AI13" si="65">AI12*AI14/100</f>
        <v>1.1427005193306405</v>
      </c>
      <c r="AJ13" s="513">
        <f t="shared" ref="AJ13" si="66">AJ12*AJ14/100</f>
        <v>0.30045952633439377</v>
      </c>
      <c r="AK13" s="513">
        <f t="shared" ref="AK13" si="67">AK12*AK14/100</f>
        <v>0.33623349548297427</v>
      </c>
      <c r="AL13" s="513">
        <f t="shared" ref="AL13" si="68">AL12*AL14/100</f>
        <v>25.921831909428807</v>
      </c>
      <c r="AM13" s="513">
        <f t="shared" ref="AM13" si="69">AM12*AM14/100</f>
        <v>0.9202536824877251</v>
      </c>
      <c r="AN13" s="513">
        <f t="shared" ref="AN13" si="70">AN12*AN14/100</f>
        <v>0.35246861924686185</v>
      </c>
      <c r="AO13" s="513">
        <f t="shared" ref="AO13" si="71">AO12*AO14/100</f>
        <v>0.46530679568946554</v>
      </c>
      <c r="AP13" s="513">
        <f t="shared" ref="AP13" si="72">AP12*AP14/100</f>
        <v>0.27340829547993151</v>
      </c>
      <c r="AQ13" s="513">
        <f t="shared" ref="AQ13" si="73">AQ12*AQ14/100</f>
        <v>0.32085561497326204</v>
      </c>
      <c r="AR13" s="513">
        <f t="shared" ref="AR13" si="74">AR12*AR14/100</f>
        <v>0.89991637047877915</v>
      </c>
      <c r="AS13" s="513">
        <f t="shared" ref="AS13" si="75">AS12*AS14/100</f>
        <v>2.4206070420195984</v>
      </c>
      <c r="AT13" s="513">
        <f t="shared" ref="AT13" si="76">AT12*AT14/100</f>
        <v>9.7821364340533119</v>
      </c>
      <c r="AU13" s="513">
        <f t="shared" ref="AU13" si="77">AU12*AU14/100</f>
        <v>2.2977205153617444</v>
      </c>
      <c r="AV13" s="513">
        <f t="shared" ref="AV13" si="78">AV12*AV14/100</f>
        <v>1.1882624464226839</v>
      </c>
      <c r="AW13" s="513">
        <f t="shared" ref="AW13" si="79">AW12*AW14/100</f>
        <v>1.6605388060699244</v>
      </c>
      <c r="AX13" s="513">
        <f t="shared" ref="AX13" si="80">AX12*AX14/100</f>
        <v>0.53874986912365197</v>
      </c>
      <c r="AY13" s="513">
        <f t="shared" ref="AY13" si="81">AY12*AY14/100</f>
        <v>0.48866260760025199</v>
      </c>
      <c r="AZ13" s="513">
        <f t="shared" ref="AZ13" si="82">AZ12*AZ14/100</f>
        <v>3.7033385561046162</v>
      </c>
      <c r="BA13" s="513">
        <f t="shared" ref="BA13" si="83">BA12*BA14/100</f>
        <v>5.773922993306253</v>
      </c>
      <c r="BB13" s="513">
        <f t="shared" ref="BB13" si="84">BB12*BB14/100</f>
        <v>0.32062816076656908</v>
      </c>
      <c r="BC13" s="513">
        <f t="shared" ref="BC13" si="85">BC12*BC14/100</f>
        <v>15.288786701257056</v>
      </c>
      <c r="BD13" s="513">
        <f t="shared" ref="BD13" si="86">BD12*BD14/100</f>
        <v>1.855225830533781</v>
      </c>
      <c r="BE13" s="513">
        <f t="shared" ref="BE13" si="87">BE12*BE14/100</f>
        <v>0.33669476697948147</v>
      </c>
      <c r="BF13" s="513">
        <f t="shared" ref="BF13" si="88">BF12*BF14/100</f>
        <v>0.2473587310579238</v>
      </c>
      <c r="BG13" s="513">
        <f t="shared" ref="BG13" si="89">BG12*BG14/100</f>
        <v>11.662409686522947</v>
      </c>
      <c r="BH13" s="513">
        <f t="shared" ref="BH13" si="90">BH12*BH14/100</f>
        <v>29.366157543763649</v>
      </c>
      <c r="BI13" s="513">
        <f t="shared" ref="BI13" si="91">BI12*BI14/100</f>
        <v>0.33052378085490675</v>
      </c>
      <c r="BJ13" s="513">
        <f t="shared" ref="BJ13" si="92">BJ12*BJ14/100</f>
        <v>0.29831460674157306</v>
      </c>
      <c r="BK13" s="513">
        <f t="shared" ref="BK13" si="93">BK12*BK14/100</f>
        <v>52.947457509233935</v>
      </c>
      <c r="BL13" s="513">
        <f t="shared" ref="BL13" si="94">BL12*BL14/100</f>
        <v>0.84957736954806728</v>
      </c>
      <c r="BM13" s="513">
        <f t="shared" ref="BM13" si="95">BM12*BM14/100</f>
        <v>4.9528868140243905</v>
      </c>
      <c r="BN13" s="513">
        <f t="shared" ref="BN13" si="96">BN12*BN14/100</f>
        <v>0.1900812738430917</v>
      </c>
      <c r="BO13" s="513">
        <f t="shared" ref="BO13" si="97">BO12*BO14/100</f>
        <v>0.57664848012470771</v>
      </c>
      <c r="BP13" s="513">
        <f t="shared" ref="BP13" si="98">BP12*BP14/100</f>
        <v>1.9109785383857021</v>
      </c>
      <c r="BQ13" s="513">
        <f t="shared" ref="BQ13" si="99">BQ12*BQ14/100</f>
        <v>1.400316060883307</v>
      </c>
      <c r="BR13" s="513">
        <f t="shared" ref="BR13" si="100">BR12*BR14/100</f>
        <v>2.4139328959300155</v>
      </c>
      <c r="BS13" s="513">
        <f t="shared" ref="BS13" si="101">BS12*BS14/100</f>
        <v>1.2920888717652348</v>
      </c>
      <c r="BT13" s="513">
        <f t="shared" ref="BT13" si="102">BT12*BT14/100</f>
        <v>0.24532173342087979</v>
      </c>
      <c r="BU13" s="513">
        <f t="shared" ref="BU13" si="103">BU12*BU14/100</f>
        <v>0.38719285182427399</v>
      </c>
      <c r="BV13" s="513">
        <f t="shared" ref="BV13" si="104">BV12*BV14/100</f>
        <v>3.1834766887634913</v>
      </c>
      <c r="BW13" s="513">
        <f t="shared" ref="BW13" si="105">BW12*BW14/100</f>
        <v>0.18754578754578755</v>
      </c>
      <c r="BX13" s="513">
        <f t="shared" ref="BX13" si="106">BX12*BX14/100</f>
        <v>0.86727396175172577</v>
      </c>
      <c r="BY13" s="513">
        <f t="shared" ref="BY13" si="107">BY12*BY14/100</f>
        <v>1.7874373795761078</v>
      </c>
      <c r="BZ13" s="513">
        <f t="shared" ref="BZ13" si="108">BZ12*BZ14/100</f>
        <v>0.770201096892139</v>
      </c>
      <c r="CA13" s="513">
        <f t="shared" ref="CA13" si="109">CA12*CA14/100</f>
        <v>71.923206601571579</v>
      </c>
      <c r="CB13" s="513">
        <f t="shared" ref="CB13" si="110">CB12*CB14/100</f>
        <v>0.83668227255472616</v>
      </c>
      <c r="CC13" s="513">
        <f t="shared" ref="CC13" si="111">CC12*CC14/100</f>
        <v>0.50592094985158576</v>
      </c>
      <c r="CD13" s="513">
        <f t="shared" ref="CD13" si="112">CD12*CD14/100</f>
        <v>0.18447893569844789</v>
      </c>
      <c r="CE13" s="513">
        <f t="shared" ref="CE13" si="113">CE12*CE14/100</f>
        <v>0.66185611823516621</v>
      </c>
      <c r="CF13" s="513">
        <f t="shared" ref="CF13" si="114">CF12*CF14/100</f>
        <v>0.36651401456632093</v>
      </c>
      <c r="CG13" s="513">
        <f t="shared" ref="CG13" si="115">CG12*CG14/100</f>
        <v>0.29318759532282668</v>
      </c>
      <c r="CH13" s="513">
        <f t="shared" ref="CH13" si="116">CH12*CH14/100</f>
        <v>0.1723645527089458</v>
      </c>
      <c r="CI13" s="513">
        <f t="shared" ref="CI13" si="117">CI12*CI14/100</f>
        <v>9.6030009377930603E-2</v>
      </c>
      <c r="CJ13" s="513">
        <f t="shared" ref="CJ13" si="118">CJ12*CJ14/100</f>
        <v>0.5514549325762953</v>
      </c>
      <c r="CK13" s="513">
        <f t="shared" ref="CK13" si="119">CK12*CK14/100</f>
        <v>0.64528973777921661</v>
      </c>
      <c r="CL13" s="513">
        <f t="shared" ref="CL13" si="120">CL12*CL14/100</f>
        <v>1.3140513968655698</v>
      </c>
      <c r="CM13" s="513">
        <f t="shared" ref="CM13" si="121">CM12*CM14/100</f>
        <v>0.28543471286493427</v>
      </c>
      <c r="CN13" s="513">
        <f t="shared" ref="CN13" si="122">CN12*CN14/100</f>
        <v>0.80537141743029839</v>
      </c>
      <c r="CO13" s="513">
        <f t="shared" ref="CO13" si="123">CO12*CO14/100</f>
        <v>0.53757479959354182</v>
      </c>
      <c r="CP13" s="513">
        <f t="shared" ref="CP13" si="124">CP12*CP14/100</f>
        <v>13.976486952347704</v>
      </c>
      <c r="CQ13" s="513">
        <f t="shared" ref="CQ13" si="125">CQ12*CQ14/100</f>
        <v>0.72575584711922414</v>
      </c>
      <c r="CR13" s="513">
        <f t="shared" ref="CR13" si="126">CR12*CR14/100</f>
        <v>0.74421562335919733</v>
      </c>
      <c r="CS13" s="513">
        <f t="shared" ref="CS13" si="127">CS12*CS14/100</f>
        <v>0.38521400778210113</v>
      </c>
      <c r="CT13" s="513">
        <f t="shared" ref="CT13" si="128">CT12*CT14/100</f>
        <v>0.23499999999999999</v>
      </c>
      <c r="CU13" s="513">
        <f t="shared" ref="CU13" si="129">CU12*CU14/100</f>
        <v>6.5907883260650797</v>
      </c>
      <c r="CV13" s="513">
        <f t="shared" ref="CV13" si="130">CV12*CV14/100</f>
        <v>0.53151862464183386</v>
      </c>
      <c r="CW13" s="513">
        <f t="shared" ref="CW13" si="131">CW12*CW14/100</f>
        <v>8.1122414226291841</v>
      </c>
      <c r="CX13" s="513">
        <f t="shared" ref="CX13" si="132">CX12*CX14/100</f>
        <v>0.24844789356984479</v>
      </c>
      <c r="CY13" s="513">
        <f t="shared" ref="CY13" si="133">CY12*CY14/100</f>
        <v>2.8705657926779771</v>
      </c>
      <c r="CZ13" s="513">
        <f t="shared" ref="CZ13" si="134">CZ12*CZ14/100</f>
        <v>0.6325435203094778</v>
      </c>
      <c r="DA13" s="513">
        <f t="shared" ref="DA13" si="135">DA12*DA14/100</f>
        <v>0.94301675977653632</v>
      </c>
      <c r="DB13" s="513">
        <f t="shared" ref="DB13" si="136">DB12*DB14/100</f>
        <v>0.14640668523676881</v>
      </c>
      <c r="DC13" s="513">
        <f t="shared" ref="DC13" si="137">DC12*DC14/100</f>
        <v>3.0267795243853288</v>
      </c>
      <c r="DD13" s="513">
        <f t="shared" ref="DD13" si="138">DD12*DD14/100</f>
        <v>0.43966292509076377</v>
      </c>
      <c r="DE13" s="513">
        <f t="shared" ref="DE13" si="139">DE12*DE14/100</f>
        <v>0.72283900956467317</v>
      </c>
      <c r="DF13" s="513">
        <f t="shared" ref="DF13" si="140">DF12*DF14/100</f>
        <v>0.20425711869185229</v>
      </c>
      <c r="DG13" s="513">
        <f t="shared" ref="DG13" si="141">DG12*DG14/100</f>
        <v>0.17186700767263427</v>
      </c>
      <c r="DH13" s="513">
        <f t="shared" ref="DH13" si="142">DH12*DH14/100</f>
        <v>0.58493091537132991</v>
      </c>
      <c r="DI13" s="513">
        <f t="shared" ref="DI13" si="143">DI12*DI14/100</f>
        <v>0.17831111111111109</v>
      </c>
      <c r="DJ13" s="513">
        <f t="shared" ref="DJ13" si="144">DJ12*DJ14/100</f>
        <v>0.48341338456612226</v>
      </c>
      <c r="DK13" s="513">
        <f t="shared" ref="DK13" si="145">DK12*DK14/100</f>
        <v>2.6562792826754271</v>
      </c>
      <c r="DL13" s="513">
        <f t="shared" ref="DL13" si="146">DL12*DL14/100</f>
        <v>9.2167577413479057E-2</v>
      </c>
      <c r="DM13" s="513">
        <f t="shared" ref="DM13" si="147">DM12*DM14/100</f>
        <v>0.52784939935540576</v>
      </c>
      <c r="DN13" s="513">
        <f t="shared" ref="DN13" si="148">DN12*DN14/100</f>
        <v>2.4749502982107354</v>
      </c>
      <c r="DO13" s="513">
        <f t="shared" ref="DO13" si="149">DO12*DO14/100</f>
        <v>0.36007201440288056</v>
      </c>
      <c r="DP13" s="513">
        <f t="shared" ref="DP13" si="150">DP12*DP14/100</f>
        <v>0.30824335001316827</v>
      </c>
      <c r="DQ13" s="513">
        <f t="shared" ref="DQ13" si="151">DQ12*DQ14/100</f>
        <v>8.0895446880269812</v>
      </c>
      <c r="DR13" s="513">
        <f t="shared" ref="DR13" si="152">DR12*DR14/100</f>
        <v>0.40717400598546383</v>
      </c>
      <c r="DS13" s="513">
        <f t="shared" ref="DS13" si="153">DS12*DS14/100</f>
        <v>4.4630920744098797</v>
      </c>
      <c r="DT13" s="513">
        <f t="shared" ref="DT13" si="154">DT12*DT14/100</f>
        <v>5.3626669176875597</v>
      </c>
      <c r="DU13" s="513">
        <f t="shared" ref="DU13" si="155">DU12*DU14/100</f>
        <v>7.1820934256055367</v>
      </c>
      <c r="DV13" s="513">
        <f t="shared" ref="DV13" si="156">DV12*DV14/100</f>
        <v>3.3512672069985849</v>
      </c>
      <c r="DW13" s="513">
        <f t="shared" ref="DW13" si="157">DW12*DW14/100</f>
        <v>1.7492803684513529</v>
      </c>
      <c r="DX13" s="513">
        <f t="shared" ref="DX13" si="158">DX12*DX14/100</f>
        <v>30.850445227385798</v>
      </c>
      <c r="DY13" s="513">
        <f t="shared" ref="DY13" si="159">DY12*DY14/100</f>
        <v>0.14836418970327162</v>
      </c>
      <c r="DZ13" s="513">
        <f t="shared" ref="DZ13" si="160">DZ12*DZ14/100</f>
        <v>0.62755837417123095</v>
      </c>
      <c r="EA13" s="513">
        <f t="shared" ref="EA13" si="161">EA12*EA14/100</f>
        <v>1.2104492465169179</v>
      </c>
      <c r="EB13" s="513">
        <f t="shared" ref="EB13" si="162">EB12*EB14/100</f>
        <v>6.2007623888182969E-2</v>
      </c>
      <c r="EC13" s="513">
        <f t="shared" ref="EC13" si="163">EC12*EC14/100</f>
        <v>1.2988037948576929</v>
      </c>
      <c r="ED13" s="513">
        <f t="shared" ref="ED13" si="164">ED12*ED14/100</f>
        <v>0.36507132132132125</v>
      </c>
      <c r="EE13" s="513">
        <f t="shared" ref="EE13" si="165">EE12*EE14/100</f>
        <v>0.25027427317608342</v>
      </c>
      <c r="EF13" s="513">
        <f t="shared" ref="EF13" si="166">EF12*EF14/100</f>
        <v>0.44328222130128464</v>
      </c>
      <c r="EG13" s="513">
        <f t="shared" ref="EG13" si="167">EG12*EG14/100</f>
        <v>9.4397463002114157E-2</v>
      </c>
      <c r="EH13" s="513">
        <f t="shared" ref="EH13" si="168">EH12*EH14/100</f>
        <v>5.6513576808658774</v>
      </c>
      <c r="EI13" s="513">
        <f t="shared" ref="EI13" si="169">EI12*EI14/100</f>
        <v>0.11046548956661317</v>
      </c>
      <c r="EJ13" s="513">
        <f t="shared" ref="EJ13" si="170">EJ12*EJ14/100</f>
        <v>5.6719756838905777</v>
      </c>
      <c r="EK13" s="513">
        <f t="shared" ref="EK13" si="171">EK12*EK14/100</f>
        <v>0.85358972132997646</v>
      </c>
      <c r="EL13" s="513">
        <f t="shared" ref="EL13" si="172">EL12*EL14/100</f>
        <v>3.7289213863758413</v>
      </c>
      <c r="EM13" s="513">
        <f t="shared" ref="EM13" si="173">EM12*EM14/100</f>
        <v>1.2103377335847763</v>
      </c>
      <c r="EN13" s="513">
        <f t="shared" ref="EN13" si="174">EN12*EN14/100</f>
        <v>0.23803216650898773</v>
      </c>
      <c r="EO13" s="513">
        <f t="shared" ref="EO13" si="175">EO12*EO14/100</f>
        <v>0.48229693292888448</v>
      </c>
      <c r="EP13" s="513">
        <f t="shared" ref="EP13" si="176">EP12*EP14/100</f>
        <v>0.28947368421052633</v>
      </c>
      <c r="EQ13" s="513">
        <f t="shared" ref="EQ13" si="177">EQ12*EQ14/100</f>
        <v>0.38999270871308789</v>
      </c>
      <c r="ER13" s="513">
        <f t="shared" ref="ER13" si="178">ER12*ER14/100</f>
        <v>3.7177000055906522</v>
      </c>
      <c r="ES13" s="513">
        <f t="shared" ref="ES13" si="179">ES12*ES14/100</f>
        <v>0.3484071768582937</v>
      </c>
      <c r="ET13" s="513">
        <f t="shared" ref="ET13" si="180">ET12*ET14/100</f>
        <v>30.850577967469668</v>
      </c>
      <c r="EU13" s="513">
        <f t="shared" ref="EU13" si="181">EU12*EU14/100</f>
        <v>3.0339077839579347</v>
      </c>
      <c r="EV13" s="513">
        <f t="shared" ref="EV13" si="182">EV12*EV14/100</f>
        <v>0.202252036415908</v>
      </c>
      <c r="EW13" s="513">
        <f t="shared" ref="EW13" si="183">EW12*EW14/100</f>
        <v>0.69148946476144346</v>
      </c>
      <c r="EX13" s="513">
        <f t="shared" ref="EX13" si="184">EX12*EX14/100</f>
        <v>0.80069774346793354</v>
      </c>
      <c r="EY13" s="513">
        <f t="shared" ref="EY13" si="185">EY12*EY14/100</f>
        <v>4.812763742755866</v>
      </c>
      <c r="EZ13" s="513">
        <f t="shared" ref="EZ13" si="186">EZ12*EZ14/100</f>
        <v>0.52347195087915155</v>
      </c>
      <c r="FA13" s="513">
        <f t="shared" ref="FA13" si="187">FA12*FA14/100</f>
        <v>7.4210573644572664</v>
      </c>
      <c r="FB13" s="513">
        <f t="shared" ref="FB13" si="188">FB12*FB14/100</f>
        <v>6.8155891269985238</v>
      </c>
      <c r="FC13" s="513">
        <f t="shared" ref="FC13" si="189">FC12*FC14/100</f>
        <v>5.8306654238936622</v>
      </c>
      <c r="FD13" s="513">
        <f t="shared" ref="FD13" si="190">FD12*FD14/100</f>
        <v>2.9874384800274694</v>
      </c>
      <c r="FE13" s="513">
        <f t="shared" ref="FE13" si="191">FE12*FE14/100</f>
        <v>7.5387011711176033</v>
      </c>
      <c r="FF13" s="513">
        <f t="shared" ref="FF13" si="192">FF12*FF14/100</f>
        <v>9.6947595894111296E-2</v>
      </c>
      <c r="FG13" s="513">
        <f t="shared" ref="FG13" si="193">FG12*FG14/100</f>
        <v>7.3407566024268371</v>
      </c>
      <c r="FH13" s="513">
        <f t="shared" ref="FH13" si="194">FH12*FH14/100</f>
        <v>1.8418869516310463</v>
      </c>
      <c r="FI13" s="513">
        <f t="shared" ref="FI13" si="195">FI12*FI14/100</f>
        <v>1.0652080612054489</v>
      </c>
      <c r="FJ13" s="513">
        <f t="shared" ref="FJ13" si="196">FJ12*FJ14/100</f>
        <v>2.3775590551181103</v>
      </c>
      <c r="FK13" s="513">
        <f t="shared" ref="FK13" si="197">FK12*FK14/100</f>
        <v>0.38131097560975602</v>
      </c>
      <c r="FL13" s="513">
        <f t="shared" ref="FL13" si="198">FL12*FL14/100</f>
        <v>0.69214666849090145</v>
      </c>
      <c r="FM13" s="513">
        <f t="shared" ref="FM13" si="199">FM12*FM14/100</f>
        <v>3.0175629055993825</v>
      </c>
      <c r="FN13" s="513">
        <f t="shared" ref="FN13" si="200">FN12*FN14/100</f>
        <v>0.29919156414762738</v>
      </c>
      <c r="FO13" s="513">
        <f t="shared" ref="FO13" si="201">FO12*FO14/100</f>
        <v>31.836774266850139</v>
      </c>
      <c r="FP13" s="513">
        <f t="shared" ref="FP13" si="202">FP12*FP14/100</f>
        <v>1.1651985005963537</v>
      </c>
      <c r="FQ13" s="513">
        <f t="shared" ref="FQ13" si="203">FQ12*FQ14/100</f>
        <v>17.235654622843793</v>
      </c>
      <c r="FR13" s="513">
        <f t="shared" ref="FR13" si="204">FR12*FR14/100</f>
        <v>0.79884002477616989</v>
      </c>
      <c r="FS13" s="513">
        <f t="shared" ref="FS13" si="205">FS12*FS14/100</f>
        <v>0.39643175735950043</v>
      </c>
      <c r="FT13" s="513">
        <f t="shared" ref="FT13" si="206">FT12*FT14/100</f>
        <v>7.1084972622186173</v>
      </c>
      <c r="FU13" s="513">
        <f t="shared" ref="FU13" si="207">FU12*FU14/100</f>
        <v>26.769073625947563</v>
      </c>
      <c r="FV13" s="513">
        <f t="shared" ref="FV13" si="208">FV12*FV14/100</f>
        <v>7.415043218464203</v>
      </c>
      <c r="FW13" s="513">
        <f t="shared" ref="FW13" si="209">FW12*FW14/100</f>
        <v>0.56826347305389224</v>
      </c>
      <c r="FX13" s="513">
        <f t="shared" ref="FX13" si="210">FX12*FX14/100</f>
        <v>9.9431304096941719</v>
      </c>
      <c r="FY13" s="513">
        <f t="shared" ref="FY13" si="211">FY12*FY14/100</f>
        <v>0.25237659963436931</v>
      </c>
      <c r="FZ13" s="513">
        <f t="shared" ref="FZ13" si="212">FZ12*FZ14/100</f>
        <v>0.13304695774979403</v>
      </c>
      <c r="GA13" s="513">
        <f t="shared" ref="GA13" si="213">GA12*GA14/100</f>
        <v>2.292989351492162</v>
      </c>
      <c r="GB13" s="513">
        <f t="shared" ref="GB13" si="214">GB12*GB14/100</f>
        <v>0.86263562732413035</v>
      </c>
      <c r="GC13" s="513">
        <f t="shared" ref="GC13" si="215">GC12*GC14/100</f>
        <v>0.57971949056907957</v>
      </c>
      <c r="GD13" s="513">
        <f t="shared" ref="GD13" si="216">GD12*GD14/100</f>
        <v>0.26679203886538161</v>
      </c>
      <c r="GE13" s="513">
        <f t="shared" ref="GE13" si="217">GE12*GE14/100</f>
        <v>2.2490120618849603</v>
      </c>
      <c r="GF13" s="513">
        <f t="shared" ref="GF13" si="218">GF12*GF14/100</f>
        <v>62.071482835232572</v>
      </c>
      <c r="GG13" s="513">
        <f t="shared" ref="GG13" si="219">GG12*GG14/100</f>
        <v>0.65017109765727821</v>
      </c>
      <c r="GH13" s="513">
        <f t="shared" ref="GH13" si="220">GH12*GH14/100</f>
        <v>0.28552684123452565</v>
      </c>
      <c r="GI13" s="513">
        <f t="shared" ref="GI13" si="221">GI12*GI14/100</f>
        <v>0.92226735598227461</v>
      </c>
      <c r="GJ13" s="513"/>
      <c r="GK13" s="513"/>
      <c r="GL13" s="513">
        <f t="shared" ref="GL13" si="222">GL12*GL14/100</f>
        <v>0.81429931619492768</v>
      </c>
      <c r="GM13" s="513"/>
      <c r="GN13" s="513"/>
      <c r="GO13" s="513">
        <f>GO12*GO14/100</f>
        <v>1.0253662297609869</v>
      </c>
      <c r="GP13" s="513">
        <f>GP12*GP14/100</f>
        <v>1.183174638323</v>
      </c>
      <c r="GQ13" s="513">
        <f>GQ12*GQ14/100</f>
        <v>0.52156130357643105</v>
      </c>
      <c r="GR13" s="513"/>
      <c r="GS13" s="513">
        <f>GS12*GS14/100</f>
        <v>0.32853601252609599</v>
      </c>
      <c r="GT13" s="513">
        <f>GT12*GT14/100</f>
        <v>0.47587366185968333</v>
      </c>
      <c r="GU13" s="513">
        <f>GU12*GU14/100</f>
        <v>0.60590918660958659</v>
      </c>
      <c r="GV13" s="513">
        <f>GV12*GV14/100</f>
        <v>3.896103896103896E-2</v>
      </c>
      <c r="GW13" s="513">
        <f>GW12*GW14/100</f>
        <v>3.3929999999999993</v>
      </c>
      <c r="GX13" s="513"/>
      <c r="GY13" s="513"/>
      <c r="GZ13" s="513"/>
      <c r="HA13" s="513"/>
      <c r="HB13" s="513">
        <f>HB12*HB14/100</f>
        <v>4.3716690468943886</v>
      </c>
      <c r="HC13" s="513"/>
      <c r="HD13" s="513"/>
      <c r="HE13" s="513"/>
      <c r="HF13" s="513">
        <f>HF12*HF14/100</f>
        <v>1.1075708762886598</v>
      </c>
      <c r="HG13" s="579">
        <f>SUM(B13:HF13)/SUM(B12:HF12)</f>
        <v>0.11009603390314891</v>
      </c>
      <c r="HH13" s="568"/>
      <c r="HI13" s="568"/>
      <c r="HJ13" s="568"/>
      <c r="HK13" s="568"/>
      <c r="HS13">
        <f t="shared" si="5"/>
        <v>16</v>
      </c>
      <c r="HT13">
        <f t="shared" si="6"/>
        <v>8</v>
      </c>
      <c r="HU13">
        <f t="shared" si="19"/>
        <v>40</v>
      </c>
      <c r="HV13">
        <f t="shared" si="20"/>
        <v>38</v>
      </c>
      <c r="HW13" t="str">
        <f t="shared" si="7"/>
        <v>38-40</v>
      </c>
      <c r="HY13">
        <f t="shared" si="31"/>
        <v>14</v>
      </c>
      <c r="HZ13">
        <f t="shared" si="32"/>
        <v>9</v>
      </c>
      <c r="IA13">
        <f t="shared" si="21"/>
        <v>10</v>
      </c>
      <c r="IB13">
        <f t="shared" si="22"/>
        <v>9</v>
      </c>
      <c r="IC13" t="str">
        <f t="shared" si="10"/>
        <v>9-10</v>
      </c>
    </row>
    <row r="14" spans="1:237" ht="48" x14ac:dyDescent="0.2">
      <c r="A14" s="551" t="s">
        <v>1081</v>
      </c>
      <c r="B14" s="552">
        <v>4.9242424242424239</v>
      </c>
      <c r="C14" s="552">
        <v>5.4273668072058259</v>
      </c>
      <c r="D14" s="552">
        <v>10.769109659135637</v>
      </c>
      <c r="E14" s="553">
        <v>3.6998241002430974</v>
      </c>
      <c r="F14" s="554">
        <v>9.1249900295126434</v>
      </c>
      <c r="G14" s="554">
        <v>10.243202161796994</v>
      </c>
      <c r="H14" s="554">
        <v>12.192028985507246</v>
      </c>
      <c r="I14" s="552">
        <v>5.4550222921584055</v>
      </c>
      <c r="J14" s="552">
        <v>11.587837837837839</v>
      </c>
      <c r="K14" s="554">
        <v>7.7233070211882007</v>
      </c>
      <c r="L14" s="552">
        <v>3.535700649102711</v>
      </c>
      <c r="M14" s="552">
        <v>8.7693222354340072</v>
      </c>
      <c r="N14" s="554">
        <v>1.097248654871831</v>
      </c>
      <c r="O14" s="552">
        <v>5.1035210338915995</v>
      </c>
      <c r="P14" s="552">
        <v>9.1190906742443811</v>
      </c>
      <c r="Q14" s="552">
        <v>4.8631476050830891</v>
      </c>
      <c r="R14" s="552">
        <v>4.7522750252780588</v>
      </c>
      <c r="S14" s="554">
        <v>10.227209906573055</v>
      </c>
      <c r="T14" s="554">
        <v>12.793345372752423</v>
      </c>
      <c r="U14" s="554">
        <v>14.279466787605889</v>
      </c>
      <c r="V14" s="552">
        <v>6.0498829975458026</v>
      </c>
      <c r="W14" s="554">
        <v>13.868181042872767</v>
      </c>
      <c r="X14" s="552">
        <v>3.1899024670109006</v>
      </c>
      <c r="Y14" s="552">
        <v>5.3808752025931925</v>
      </c>
      <c r="Z14" s="552">
        <v>3.9059674502712478</v>
      </c>
      <c r="AA14" s="552">
        <v>3.1361247669096457</v>
      </c>
      <c r="AB14" s="552">
        <v>4.4655252198056452</v>
      </c>
      <c r="AC14" s="552">
        <v>5.7335127860026915</v>
      </c>
      <c r="AD14" s="552">
        <v>9.7023308059533839</v>
      </c>
      <c r="AE14" s="554">
        <v>8.5848346173897934</v>
      </c>
      <c r="AF14" s="554">
        <v>3.7451232605853151</v>
      </c>
      <c r="AG14" s="554">
        <v>0.80352571950052309</v>
      </c>
      <c r="AH14" s="554">
        <v>6.7513117082644865</v>
      </c>
      <c r="AI14" s="552">
        <v>16.560877091748413</v>
      </c>
      <c r="AJ14" s="552">
        <v>3.5348179568752207</v>
      </c>
      <c r="AK14" s="552">
        <v>4.6699096594857537</v>
      </c>
      <c r="AL14" s="554">
        <v>20.110032513133287</v>
      </c>
      <c r="AM14" s="552">
        <v>4.6951718494271688</v>
      </c>
      <c r="AN14" s="552">
        <v>5.8744769874476983</v>
      </c>
      <c r="AO14" s="552">
        <v>5.1132614910930281</v>
      </c>
      <c r="AP14" s="552">
        <v>2.0403604140293394</v>
      </c>
      <c r="AQ14" s="552">
        <v>10.695187165775401</v>
      </c>
      <c r="AR14" s="552">
        <v>6.2931214718795738</v>
      </c>
      <c r="AS14" s="554">
        <v>10.044012622487958</v>
      </c>
      <c r="AT14" s="554">
        <v>17.405936715397353</v>
      </c>
      <c r="AU14" s="552">
        <v>9.1179385530227943</v>
      </c>
      <c r="AV14" s="552">
        <v>5.6050115397296407</v>
      </c>
      <c r="AW14" s="552">
        <v>11.07025870713283</v>
      </c>
      <c r="AX14" s="552">
        <v>5.6119778033713743</v>
      </c>
      <c r="AY14" s="552">
        <v>5.1438169221079155</v>
      </c>
      <c r="AZ14" s="554">
        <v>11.154634205134386</v>
      </c>
      <c r="BA14" s="554">
        <v>11.018937010126438</v>
      </c>
      <c r="BB14" s="552">
        <v>8.4375831780676069</v>
      </c>
      <c r="BC14" s="554">
        <v>17.025374945720554</v>
      </c>
      <c r="BD14" s="552">
        <v>8.6692795819335569</v>
      </c>
      <c r="BE14" s="552">
        <v>5.3443613806266903</v>
      </c>
      <c r="BF14" s="552">
        <v>3.4839257895482225</v>
      </c>
      <c r="BG14" s="554">
        <v>13.656217431525697</v>
      </c>
      <c r="BH14" s="554">
        <v>15.754376364680068</v>
      </c>
      <c r="BI14" s="552">
        <v>1.8061408789885611</v>
      </c>
      <c r="BJ14" s="552">
        <v>5.0561797752808992</v>
      </c>
      <c r="BK14" s="554">
        <v>19.380474930173477</v>
      </c>
      <c r="BL14" s="552">
        <v>9.5458131409895195</v>
      </c>
      <c r="BM14" s="554">
        <v>11.792587652439025</v>
      </c>
      <c r="BN14" s="552">
        <v>3.1680212307181952</v>
      </c>
      <c r="BO14" s="552">
        <v>4.5050662509742789</v>
      </c>
      <c r="BP14" s="554">
        <v>4.8257033797618742</v>
      </c>
      <c r="BQ14" s="554">
        <v>5.8346502536804454</v>
      </c>
      <c r="BR14" s="554">
        <v>12.908732063796874</v>
      </c>
      <c r="BS14" s="554">
        <v>4.1546265973158674</v>
      </c>
      <c r="BT14" s="552">
        <v>4.0216677609980298</v>
      </c>
      <c r="BU14" s="552">
        <v>9.6798212956068497</v>
      </c>
      <c r="BV14" s="554">
        <v>8.7218539418177841</v>
      </c>
      <c r="BW14" s="552">
        <v>11.721611721611721</v>
      </c>
      <c r="BX14" s="552">
        <v>4.8998528912526877</v>
      </c>
      <c r="BY14" s="554">
        <v>8.5934489402697487</v>
      </c>
      <c r="BZ14" s="552">
        <v>8.7522851919561244</v>
      </c>
      <c r="CA14" s="554">
        <v>8.6664907340127222</v>
      </c>
      <c r="CB14" s="552">
        <v>5.2954574212324435</v>
      </c>
      <c r="CC14" s="552">
        <v>3.9525074207155133</v>
      </c>
      <c r="CD14" s="552">
        <v>5.7649667405764964</v>
      </c>
      <c r="CE14" s="552">
        <v>7.1940882416865897</v>
      </c>
      <c r="CF14" s="552">
        <v>2.0249393069962482</v>
      </c>
      <c r="CG14" s="552">
        <v>3.7112353838332486</v>
      </c>
      <c r="CH14" s="552">
        <v>3.5909281814363712</v>
      </c>
      <c r="CI14" s="552">
        <v>3.0009377930603311</v>
      </c>
      <c r="CJ14" s="552">
        <v>9.8474095102909871</v>
      </c>
      <c r="CK14" s="552">
        <v>6.9385993309593177</v>
      </c>
      <c r="CL14" s="552">
        <v>6.4100068139783897</v>
      </c>
      <c r="CM14" s="552">
        <v>9.2075713827398147</v>
      </c>
      <c r="CN14" s="552">
        <v>3.9286410606356017</v>
      </c>
      <c r="CO14" s="552">
        <v>3.0371457604154908</v>
      </c>
      <c r="CP14" s="554">
        <v>15.241534299179612</v>
      </c>
      <c r="CQ14" s="554">
        <v>3.4559802243772579</v>
      </c>
      <c r="CR14" s="552">
        <v>4.3521381482993995</v>
      </c>
      <c r="CS14" s="552">
        <v>21.40077821011673</v>
      </c>
      <c r="CT14" s="552">
        <v>6.9117647058823533</v>
      </c>
      <c r="CU14" s="554">
        <v>14.74449289947445</v>
      </c>
      <c r="CV14" s="552">
        <v>8.4368035657433946</v>
      </c>
      <c r="CW14" s="554">
        <v>11.329946120990481</v>
      </c>
      <c r="CX14" s="552">
        <v>2.3004434589800442</v>
      </c>
      <c r="CY14" s="552">
        <v>11.668966636902345</v>
      </c>
      <c r="CZ14" s="552">
        <v>6.1411992263056092</v>
      </c>
      <c r="DA14" s="552">
        <v>4.4692737430167595</v>
      </c>
      <c r="DB14" s="552">
        <v>8.1337047353760443</v>
      </c>
      <c r="DC14" s="554">
        <v>12.204756146715035</v>
      </c>
      <c r="DD14" s="554">
        <v>0.73277154181793958</v>
      </c>
      <c r="DE14" s="552">
        <v>6.453919728256011</v>
      </c>
      <c r="DF14" s="552">
        <v>5.8359176769100651</v>
      </c>
      <c r="DG14" s="552">
        <v>10.741687979539641</v>
      </c>
      <c r="DH14" s="552">
        <v>8.4772596430627516</v>
      </c>
      <c r="DI14" s="552">
        <v>5.2444444444444445</v>
      </c>
      <c r="DJ14" s="552">
        <v>15.593980147294268</v>
      </c>
      <c r="DK14" s="554">
        <v>7.159782433087404</v>
      </c>
      <c r="DL14" s="552">
        <v>8.3788706739526404</v>
      </c>
      <c r="DM14" s="552">
        <v>3.8529153237620863</v>
      </c>
      <c r="DN14" s="554">
        <v>11.72962226640159</v>
      </c>
      <c r="DO14" s="552">
        <v>7.2014402880576114</v>
      </c>
      <c r="DP14" s="552">
        <v>4.0558335528048461</v>
      </c>
      <c r="DQ14" s="554">
        <v>15.148960089938168</v>
      </c>
      <c r="DR14" s="552">
        <v>3.4801197092774689</v>
      </c>
      <c r="DS14" s="554">
        <v>9.9622590946649101</v>
      </c>
      <c r="DT14" s="554">
        <v>7.2078856420531716</v>
      </c>
      <c r="DU14" s="554">
        <v>17.73356401384083</v>
      </c>
      <c r="DV14" s="554">
        <v>14.383121060079763</v>
      </c>
      <c r="DW14" s="554">
        <v>5.9297639608520436</v>
      </c>
      <c r="DX14" s="554">
        <v>15.660124480906497</v>
      </c>
      <c r="DY14" s="552">
        <v>3.8042099923915802</v>
      </c>
      <c r="DZ14" s="552">
        <v>17.930239262035169</v>
      </c>
      <c r="EA14" s="554">
        <v>4.3076485641171454</v>
      </c>
      <c r="EB14" s="552">
        <v>2.5836509953409572</v>
      </c>
      <c r="EC14" s="552">
        <v>17.791832806269763</v>
      </c>
      <c r="ED14" s="552">
        <v>6.8881381381381379</v>
      </c>
      <c r="EE14" s="552">
        <v>3.4284147010422381</v>
      </c>
      <c r="EF14" s="552">
        <v>3.6634894322420224</v>
      </c>
      <c r="EG14" s="552">
        <v>4.9682875264270612</v>
      </c>
      <c r="EH14" s="554">
        <v>11.922695529252906</v>
      </c>
      <c r="EI14" s="552">
        <v>3.563402889245586</v>
      </c>
      <c r="EJ14" s="554">
        <v>13.252279635258359</v>
      </c>
      <c r="EK14" s="552">
        <v>3.7112596579564197</v>
      </c>
      <c r="EL14" s="554">
        <v>15.408766059404304</v>
      </c>
      <c r="EM14" s="552">
        <v>5.1945825475741474</v>
      </c>
      <c r="EN14" s="552">
        <v>1.6083254493850521</v>
      </c>
      <c r="EO14" s="552">
        <v>4.0529154027637349</v>
      </c>
      <c r="EP14" s="552">
        <v>9.6491228070175445</v>
      </c>
      <c r="EQ14" s="552">
        <v>7.0907765220561432</v>
      </c>
      <c r="ER14" s="552">
        <v>10.384636887124728</v>
      </c>
      <c r="ES14" s="552">
        <v>6.334675942878067</v>
      </c>
      <c r="ET14" s="554">
        <v>14.067751011158078</v>
      </c>
      <c r="EU14" s="554">
        <v>9.2216042065590713</v>
      </c>
      <c r="EV14" s="552">
        <v>4.8155246765692379</v>
      </c>
      <c r="EW14" s="554">
        <v>3.3567449745701139</v>
      </c>
      <c r="EX14" s="552">
        <v>11.950712589073634</v>
      </c>
      <c r="EY14" s="554">
        <v>13.557080965509481</v>
      </c>
      <c r="EZ14" s="552">
        <v>7.2704437622104381</v>
      </c>
      <c r="FA14" s="554">
        <v>13.897111169395631</v>
      </c>
      <c r="FB14" s="554">
        <v>17.656966650255242</v>
      </c>
      <c r="FC14" s="554">
        <v>11.80296644512887</v>
      </c>
      <c r="FD14" s="552">
        <v>17.071077028728396</v>
      </c>
      <c r="FE14" s="554">
        <v>19.479847987383987</v>
      </c>
      <c r="FF14" s="552">
        <v>2.6202052944354404</v>
      </c>
      <c r="FG14" s="554">
        <v>18.726419904150095</v>
      </c>
      <c r="FH14" s="554">
        <v>8.6473565804274468</v>
      </c>
      <c r="FI14" s="552">
        <v>9.9552155252845687</v>
      </c>
      <c r="FJ14" s="554">
        <v>10.292463442069741</v>
      </c>
      <c r="FK14" s="552">
        <v>5.7774390243902438</v>
      </c>
      <c r="FL14" s="552">
        <v>9.4814612122041311</v>
      </c>
      <c r="FM14" s="554">
        <v>7.2712359171069458</v>
      </c>
      <c r="FN14" s="552">
        <v>10.685413005272407</v>
      </c>
      <c r="FO14" s="554">
        <v>13.39931576887632</v>
      </c>
      <c r="FP14" s="554">
        <v>1.9850059635372295</v>
      </c>
      <c r="FQ14" s="554">
        <v>13.788523698275034</v>
      </c>
      <c r="FR14" s="552">
        <v>4.4878653077312913</v>
      </c>
      <c r="FS14" s="552">
        <v>3.9250669045495092</v>
      </c>
      <c r="FT14" s="554">
        <v>10.302169945244373</v>
      </c>
      <c r="FU14" s="554">
        <v>17.893765792745697</v>
      </c>
      <c r="FV14" s="554">
        <v>16.929322416584942</v>
      </c>
      <c r="FW14" s="552">
        <v>7.7844311377245505</v>
      </c>
      <c r="FX14" s="554">
        <v>14.34795152914022</v>
      </c>
      <c r="FY14" s="552">
        <v>4.5886654478976237</v>
      </c>
      <c r="FZ14" s="552">
        <v>1.5652583264681652</v>
      </c>
      <c r="GA14" s="554">
        <v>10.470271011379737</v>
      </c>
      <c r="GB14" s="552">
        <v>4.4012021802251544</v>
      </c>
      <c r="GC14" s="552">
        <v>9.3503143640174109</v>
      </c>
      <c r="GD14" s="552">
        <v>4.1686256072715873</v>
      </c>
      <c r="GE14" s="554">
        <v>5.8114006767053237</v>
      </c>
      <c r="GF14" s="554">
        <v>14.828352325664731</v>
      </c>
      <c r="GG14" s="552">
        <v>5.7032552426077041</v>
      </c>
      <c r="GH14" s="552">
        <v>1.6315819499115751</v>
      </c>
      <c r="GI14" s="552">
        <v>5.6930083702609551</v>
      </c>
      <c r="GL14" s="552">
        <v>7.0198216913355838</v>
      </c>
      <c r="GO14" s="552">
        <v>7.1703932151117966</v>
      </c>
      <c r="GP14" s="555">
        <v>4.3659580749926192</v>
      </c>
      <c r="GQ14" s="552">
        <v>4.8744047063217852</v>
      </c>
      <c r="GS14" s="552">
        <v>4.2667014613778704</v>
      </c>
      <c r="GT14" s="552">
        <v>4.2112713438910028</v>
      </c>
      <c r="GU14" s="552">
        <v>4.266966102884413</v>
      </c>
      <c r="GV14" s="552">
        <v>3.8961038961038961</v>
      </c>
      <c r="GW14" s="554">
        <v>12.031914893617021</v>
      </c>
      <c r="HB14" s="554">
        <v>5.1190504061995181</v>
      </c>
      <c r="HF14" s="552">
        <v>5.9546821305841924</v>
      </c>
      <c r="HG14" s="563">
        <f>AVERAGE(B14:HF14)</f>
        <v>8.1005359180173482</v>
      </c>
      <c r="HH14" s="566">
        <f>MAX(B14:HF14)</f>
        <v>21.40077821011673</v>
      </c>
      <c r="HI14" s="566">
        <f>MIN(B14:HF14)</f>
        <v>0.73277154181793958</v>
      </c>
      <c r="HJ14" s="566">
        <f>MEDIAN(B14:HF14)</f>
        <v>6.9385993309593177</v>
      </c>
      <c r="HK14" s="566">
        <f>STDEV(B14:HF14)</f>
        <v>4.6321298672111144</v>
      </c>
      <c r="HS14">
        <f t="shared" si="5"/>
        <v>19</v>
      </c>
      <c r="HT14">
        <f t="shared" si="6"/>
        <v>8</v>
      </c>
      <c r="HU14">
        <f t="shared" si="19"/>
        <v>42</v>
      </c>
      <c r="HV14">
        <f t="shared" si="20"/>
        <v>40</v>
      </c>
      <c r="HW14" t="str">
        <f t="shared" si="7"/>
        <v>40-42</v>
      </c>
      <c r="HY14">
        <f t="shared" si="31"/>
        <v>11</v>
      </c>
      <c r="HZ14">
        <f t="shared" si="32"/>
        <v>7</v>
      </c>
      <c r="IA14">
        <f t="shared" si="21"/>
        <v>11</v>
      </c>
      <c r="IB14">
        <f t="shared" si="22"/>
        <v>10</v>
      </c>
      <c r="IC14" t="str">
        <f t="shared" si="10"/>
        <v>10-11</v>
      </c>
    </row>
    <row r="15" spans="1:237" ht="24" x14ac:dyDescent="0.2">
      <c r="A15" s="512" t="s">
        <v>1127</v>
      </c>
      <c r="B15" s="513">
        <f>B12*B16/100</f>
        <v>2.4899999999999998</v>
      </c>
      <c r="C15" s="513">
        <f t="shared" ref="C15" si="223">C12*C16/100</f>
        <v>4.68976619394404</v>
      </c>
      <c r="D15" s="513">
        <f t="shared" ref="D15" si="224">D12*D16/100</f>
        <v>4.0940329056128473</v>
      </c>
      <c r="E15" s="513">
        <f t="shared" ref="E15" si="225">E12*E16/100</f>
        <v>21.800292507460917</v>
      </c>
      <c r="F15" s="513">
        <f t="shared" ref="F15" si="226">F12*F16/100</f>
        <v>8.4557589534976465</v>
      </c>
      <c r="G15" s="513">
        <f t="shared" ref="G15" si="227">G12*G16/100</f>
        <v>10.203526994314023</v>
      </c>
      <c r="H15" s="513">
        <f t="shared" ref="H15" si="228">H12*H16/100</f>
        <v>4.4767874396135268</v>
      </c>
      <c r="I15" s="513">
        <f t="shared" ref="I15" si="229">I12*I16/100</f>
        <v>2.6798321531602407</v>
      </c>
      <c r="J15" s="513">
        <f t="shared" ref="J15" si="230">J12*J16/100</f>
        <v>3.1303885135135143</v>
      </c>
      <c r="K15" s="513">
        <f t="shared" ref="K15" si="231">K12*K16/100</f>
        <v>12.739405899459907</v>
      </c>
      <c r="L15" s="513">
        <f t="shared" ref="L15" si="232">L12*L16/100</f>
        <v>5.3750515463917532</v>
      </c>
      <c r="M15" s="513">
        <f t="shared" ref="M15" si="233">M12*M16/100</f>
        <v>1.1471462544589774</v>
      </c>
      <c r="N15" s="513">
        <f t="shared" ref="N15" si="234">N12*N16/100</f>
        <v>25.820638612814552</v>
      </c>
      <c r="O15" s="513">
        <f t="shared" ref="O15" si="235">O12*O16/100</f>
        <v>2.6830014506132134</v>
      </c>
      <c r="P15" s="513">
        <f t="shared" ref="P15" si="236">P12*P16/100</f>
        <v>1.4457504520795661</v>
      </c>
      <c r="Q15" s="513">
        <f t="shared" ref="Q15" si="237">Q12*Q16/100</f>
        <v>4.6651026392961885</v>
      </c>
      <c r="R15" s="513">
        <f t="shared" ref="R15" si="238">R12*R16/100</f>
        <v>3.2750252780586449</v>
      </c>
      <c r="S15" s="513">
        <f t="shared" ref="S15" si="239">S12*S16/100</f>
        <v>4.2315716733926694</v>
      </c>
      <c r="T15" s="513">
        <f t="shared" ref="T15" si="240">T12*T16/100</f>
        <v>68.860501314020993</v>
      </c>
      <c r="U15" s="513">
        <f t="shared" ref="U15" si="241">U12*U16/100</f>
        <v>33.257924488572861</v>
      </c>
      <c r="V15" s="513">
        <f t="shared" ref="V15" si="242">V12*V16/100</f>
        <v>6.1586096683979221</v>
      </c>
      <c r="W15" s="513">
        <f t="shared" ref="W15" si="243">W12*W16/100</f>
        <v>52.832986846197848</v>
      </c>
      <c r="X15" s="513">
        <f t="shared" ref="X15" si="244">X12*X16/100</f>
        <v>3.6117728055077447</v>
      </c>
      <c r="Y15" s="513">
        <f t="shared" ref="Y15" si="245">Y12*Y16/100</f>
        <v>2.2428525121555918</v>
      </c>
      <c r="Z15" s="513">
        <f t="shared" ref="Z15" si="246">Z12*Z16/100</f>
        <v>3.3770343580470166</v>
      </c>
      <c r="AA15" s="513">
        <f t="shared" ref="AA15" si="247">AA12*AA16/100</f>
        <v>2.9835056789286325</v>
      </c>
      <c r="AB15" s="513">
        <f t="shared" ref="AB15" si="248">AB12*AB16/100</f>
        <v>1.5580286904211014</v>
      </c>
      <c r="AC15" s="513">
        <f t="shared" ref="AC15" si="249">AC12*AC16/100</f>
        <v>3.7258950201884251</v>
      </c>
      <c r="AD15" s="513">
        <f t="shared" ref="AD15" si="250">AD12*AD16/100</f>
        <v>2.1812412243751753</v>
      </c>
      <c r="AE15" s="513">
        <f t="shared" ref="AE15" si="251">AE12*AE16/100</f>
        <v>5.4496553322134051</v>
      </c>
      <c r="AF15" s="513">
        <f t="shared" ref="AF15" si="252">AF12*AF16/100</f>
        <v>49.033153323624148</v>
      </c>
      <c r="AG15" s="513">
        <f t="shared" ref="AG15" si="253">AG12*AG16/100</f>
        <v>28.630783270639036</v>
      </c>
      <c r="AH15" s="513">
        <f t="shared" ref="AH15" si="254">AH12*AH16/100</f>
        <v>79.805939646925822</v>
      </c>
      <c r="AI15" s="513">
        <f t="shared" ref="AI15" si="255">AI12*AI16/100</f>
        <v>1.6244662435083672</v>
      </c>
      <c r="AJ15" s="513">
        <f t="shared" ref="AJ15" si="256">AJ12*AJ16/100</f>
        <v>3.7076705549664193</v>
      </c>
      <c r="AK15" s="513">
        <f t="shared" ref="AK15" si="257">AK12*AK16/100</f>
        <v>2.8179569145239749</v>
      </c>
      <c r="AL15" s="513">
        <f t="shared" ref="AL15" si="258">AL12*AL16/100</f>
        <v>26.364931598264931</v>
      </c>
      <c r="AM15" s="513">
        <f t="shared" ref="AM15" si="259">AM12*AM16/100</f>
        <v>7.6657733224222593</v>
      </c>
      <c r="AN15" s="513">
        <f t="shared" ref="AN15" si="260">AN12*AN16/100</f>
        <v>1.9179916317991632</v>
      </c>
      <c r="AO15" s="513">
        <f t="shared" ref="AO15" si="261">AO12*AO16/100</f>
        <v>3.8845612491752801</v>
      </c>
      <c r="AP15" s="513">
        <f t="shared" ref="AP15" si="262">AP12*AP16/100</f>
        <v>6.0429220344031584</v>
      </c>
      <c r="AQ15" s="513">
        <f t="shared" ref="AQ15" si="263">AQ12*AQ16/100</f>
        <v>0.91544117647058831</v>
      </c>
      <c r="AR15" s="513">
        <f t="shared" ref="AR15" si="264">AR12*AR16/100</f>
        <v>5.437368457732247</v>
      </c>
      <c r="AS15" s="513">
        <f t="shared" ref="AS15" si="265">AS12*AS16/100</f>
        <v>8.4356003986048833</v>
      </c>
      <c r="AT15" s="513">
        <f t="shared" ref="AT15" si="266">AT12*AT16/100</f>
        <v>13.018497480368239</v>
      </c>
      <c r="AU15" s="513">
        <f t="shared" ref="AU15" si="267">AU12*AU16/100</f>
        <v>9.5105649157581773</v>
      </c>
      <c r="AV15" s="513">
        <f t="shared" ref="AV15" si="268">AV12*AV16/100</f>
        <v>7.66179642974895</v>
      </c>
      <c r="AW15" s="513">
        <f t="shared" ref="AW15" si="269">AW12*AW16/100</f>
        <v>4.7489805468279966</v>
      </c>
      <c r="AX15" s="513">
        <f t="shared" ref="AX15" si="270">AX12*AX16/100</f>
        <v>3.7662234321013504</v>
      </c>
      <c r="AY15" s="513">
        <f t="shared" ref="AY15" si="271">AY12*AY16/100</f>
        <v>3.5163762334663029</v>
      </c>
      <c r="AZ15" s="513">
        <f t="shared" ref="AZ15" si="272">AZ12*AZ16/100</f>
        <v>9.7045076533686885</v>
      </c>
      <c r="BA15" s="513">
        <f t="shared" ref="BA15" si="273">BA12*BA16/100</f>
        <v>15.805839388218242</v>
      </c>
      <c r="BB15" s="513">
        <f t="shared" ref="BB15" si="274">BB12*BB16/100</f>
        <v>1.3765770561618311</v>
      </c>
      <c r="BC15" s="513">
        <f t="shared" ref="BC15" si="275">BC12*BC16/100</f>
        <v>20.92597062786011</v>
      </c>
      <c r="BD15" s="513">
        <f t="shared" ref="BD15" si="276">BD12*BD16/100</f>
        <v>7.4308883911907424</v>
      </c>
      <c r="BE15" s="513">
        <f t="shared" ref="BE15" si="277">BE12*BE16/100</f>
        <v>2.4139812311118178</v>
      </c>
      <c r="BF15" s="513">
        <f t="shared" ref="BF15" si="278">BF12*BF16/100</f>
        <v>2.9864041920407876</v>
      </c>
      <c r="BG15" s="513">
        <f t="shared" ref="BG15" si="279">BG12*BG16/100</f>
        <v>22.48178975842243</v>
      </c>
      <c r="BH15" s="513">
        <f t="shared" ref="BH15" si="280">BH12*BH16/100</f>
        <v>47.209253268526126</v>
      </c>
      <c r="BI15" s="513">
        <f t="shared" ref="BI15" si="281">BI12*BI16/100</f>
        <v>10.733008592852061</v>
      </c>
      <c r="BJ15" s="513">
        <f t="shared" ref="BJ15" si="282">BJ12*BJ16/100</f>
        <v>2.1133129043241405</v>
      </c>
      <c r="BK15" s="513">
        <f t="shared" ref="BK15" si="283">BK12*BK16/100</f>
        <v>60.914128202593922</v>
      </c>
      <c r="BL15" s="513">
        <f t="shared" ref="BL15" si="284">BL12*BL16/100</f>
        <v>2.9228671249859119</v>
      </c>
      <c r="BM15" s="513">
        <f t="shared" ref="BM15" si="285">BM12*BM16/100</f>
        <v>12.441739710365855</v>
      </c>
      <c r="BN15" s="513">
        <f t="shared" ref="BN15" si="286">BN12*BN16/100</f>
        <v>2.3556145297727649</v>
      </c>
      <c r="BO15" s="513">
        <f t="shared" ref="BO15" si="287">BO12*BO16/100</f>
        <v>5.1808573655494943</v>
      </c>
      <c r="BP15" s="513">
        <f t="shared" ref="BP15" si="288">BP12*BP16/100</f>
        <v>16.200773528147828</v>
      </c>
      <c r="BQ15" s="513">
        <f t="shared" ref="BQ15" si="289">BQ12*BQ16/100</f>
        <v>8.5695749812858679</v>
      </c>
      <c r="BR15" s="513">
        <f t="shared" ref="BR15" si="290">BR12*BR16/100</f>
        <v>4.6293646983517354</v>
      </c>
      <c r="BS15" s="513">
        <f t="shared" ref="BS15" si="291">BS12*BS16/100</f>
        <v>12.183978681050537</v>
      </c>
      <c r="BT15" s="513">
        <f t="shared" ref="BT15" si="292">BT12*BT16/100</f>
        <v>2.283995403808273</v>
      </c>
      <c r="BU15" s="513">
        <f t="shared" ref="BU15" si="293">BU12*BU16/100</f>
        <v>1.6768428890543559</v>
      </c>
      <c r="BV15" s="513">
        <f t="shared" ref="BV15" si="294">BV12*BV16/100</f>
        <v>10.470278858269873</v>
      </c>
      <c r="BW15" s="513">
        <f t="shared" ref="BW15" si="295">BW12*BW16/100</f>
        <v>0.51575091575091581</v>
      </c>
      <c r="BX15" s="513">
        <f t="shared" ref="BX15" si="296">BX12*BX16/100</f>
        <v>6.7368960054317073</v>
      </c>
      <c r="BY15" s="513">
        <f t="shared" ref="BY15" si="297">BY12*BY16/100</f>
        <v>7.0215028901734104</v>
      </c>
      <c r="BZ15" s="513">
        <f t="shared" ref="BZ15" si="298">BZ12*BZ16/100</f>
        <v>3.1029250457038393</v>
      </c>
      <c r="CA15" s="513">
        <f t="shared" ref="CA15" si="299">CA12*CA16/100</f>
        <v>329.90870854586842</v>
      </c>
      <c r="CB15" s="513">
        <f t="shared" ref="CB15" si="300">CB12*CB16/100</f>
        <v>5.9597368088067819</v>
      </c>
      <c r="CC15" s="513">
        <f t="shared" ref="CC15" si="301">CC12*CC16/100</f>
        <v>5.0702077800343694</v>
      </c>
      <c r="CD15" s="513">
        <f t="shared" ref="CD15" si="302">CD12*CD16/100</f>
        <v>1.2082356667722522</v>
      </c>
      <c r="CE15" s="513">
        <f t="shared" ref="CE15" si="303">CE12*CE16/100</f>
        <v>2.5674418604651161</v>
      </c>
      <c r="CF15" s="513">
        <f t="shared" ref="CF15" si="304">CF12*CF16/100</f>
        <v>9.9458121827411166</v>
      </c>
      <c r="CG15" s="513">
        <f t="shared" ref="CG15" si="305">CG12*CG16/100</f>
        <v>3.1949415353329949</v>
      </c>
      <c r="CH15" s="513">
        <f t="shared" ref="CH15" si="306">CH12*CH16/100</f>
        <v>2.0250314993700127</v>
      </c>
      <c r="CI15" s="513">
        <f t="shared" ref="CI15" si="307">CI12*CI16/100</f>
        <v>1.490465770553298</v>
      </c>
      <c r="CJ15" s="513">
        <f t="shared" ref="CJ15" si="308">CJ12*CJ16/100</f>
        <v>1.6325053229240596</v>
      </c>
      <c r="CK15" s="513">
        <f t="shared" ref="CK15" si="309">CK12*CK16/100</f>
        <v>2.9424409193913892</v>
      </c>
      <c r="CL15" s="513">
        <f t="shared" ref="CL15" si="310">CL12*CL16/100</f>
        <v>7.1240144066971673</v>
      </c>
      <c r="CM15" s="513">
        <f t="shared" ref="CM15" si="311">CM12*CM16/100</f>
        <v>0.89310234199550853</v>
      </c>
      <c r="CN15" s="513">
        <f t="shared" ref="CN15" si="312">CN12*CN16/100</f>
        <v>8.5753070774030036</v>
      </c>
      <c r="CO15" s="513">
        <f t="shared" ref="CO15" si="313">CO12*CO16/100</f>
        <v>7.8677768996274127</v>
      </c>
      <c r="CP15" s="513">
        <f t="shared" ref="CP15" si="314">CP12*CP16/100</f>
        <v>23.943399807994414</v>
      </c>
      <c r="CQ15" s="513">
        <f t="shared" ref="CQ15" si="315">CQ12*CQ16/100</f>
        <v>9.0055618938961786</v>
      </c>
      <c r="CR15" s="513">
        <f t="shared" ref="CR15" si="316">CR12*CR16/100</f>
        <v>6.4754740096843841</v>
      </c>
      <c r="CS15" s="513">
        <f t="shared" ref="CS15" si="317">CS12*CS16/100</f>
        <v>0.45625347415230683</v>
      </c>
      <c r="CT15" s="513">
        <f t="shared" ref="CT15" si="318">CT12*CT16/100</f>
        <v>1.1039999999999999</v>
      </c>
      <c r="CU15" s="513">
        <f t="shared" ref="CU15" si="319">CU12*CU16/100</f>
        <v>11.198242200603824</v>
      </c>
      <c r="CV15" s="513">
        <f t="shared" ref="CV15" si="320">CV12*CV16/100</f>
        <v>1.8683381088825215</v>
      </c>
      <c r="CW15" s="513">
        <f t="shared" ref="CW15" si="321">CW12*CW16/100</f>
        <v>23.584165712850005</v>
      </c>
      <c r="CX15" s="513">
        <f t="shared" ref="CX15" si="322">CX12*CX16/100</f>
        <v>5.7532150776053221</v>
      </c>
      <c r="CY15" s="513">
        <f t="shared" ref="CY15" si="323">CY12*CY16/100</f>
        <v>6.9053332250994401</v>
      </c>
      <c r="CZ15" s="513">
        <f t="shared" ref="CZ15" si="324">CZ12*CZ16/100</f>
        <v>3.5183365570599614</v>
      </c>
      <c r="DA15" s="513">
        <f t="shared" ref="DA15" si="325">DA12*DA16/100</f>
        <v>7.5880882492188242</v>
      </c>
      <c r="DB15" s="513">
        <f t="shared" ref="DB15" si="326">DB12*DB16/100</f>
        <v>0.56958217270194988</v>
      </c>
      <c r="DC15" s="513">
        <f t="shared" ref="DC15" si="327">DC12*DC16/100</f>
        <v>7.4669891172914156</v>
      </c>
      <c r="DD15" s="513">
        <f t="shared" ref="DD15" si="328">DD12*DD16/100</f>
        <v>37.860973253838722</v>
      </c>
      <c r="DE15" s="513">
        <f t="shared" ref="DE15" si="329">DE12*DE16/100</f>
        <v>3.8584785912219535</v>
      </c>
      <c r="DF15" s="513">
        <f t="shared" ref="DF15" si="330">DF12*DF16/100</f>
        <v>1.0133915985339723</v>
      </c>
      <c r="DG15" s="513">
        <f t="shared" ref="DG15" si="331">DG12*DG16/100</f>
        <v>0.34884910485933512</v>
      </c>
      <c r="DH15" s="513">
        <f t="shared" ref="DH15" si="332">DH12*DH16/100</f>
        <v>2.3297927461139896</v>
      </c>
      <c r="DI15" s="513">
        <f t="shared" ref="DI15" si="333">DI12*DI16/100</f>
        <v>1.2683259259259259</v>
      </c>
      <c r="DJ15" s="513">
        <f t="shared" ref="DJ15" si="334">DJ12*DJ16/100</f>
        <v>0.88046749919948764</v>
      </c>
      <c r="DK15" s="513">
        <f t="shared" ref="DK15" si="335">DK12*DK16/100</f>
        <v>12.970714631913404</v>
      </c>
      <c r="DL15" s="513">
        <f t="shared" ref="DL15" si="336">DL12*DL16/100</f>
        <v>0.28551912568306015</v>
      </c>
      <c r="DM15" s="513">
        <f t="shared" ref="DM15" si="337">DM12*DM16/100</f>
        <v>5.7421183709346613</v>
      </c>
      <c r="DN15" s="513">
        <f t="shared" ref="DN15" si="338">DN12*DN16/100</f>
        <v>5.9177080374893505</v>
      </c>
      <c r="DO15" s="513">
        <f t="shared" ref="DO15" si="339">DO12*DO16/100</f>
        <v>1.7683536707341465</v>
      </c>
      <c r="DP15" s="513">
        <f t="shared" ref="DP15" si="340">DP12*DP16/100</f>
        <v>3.1344745851988409</v>
      </c>
      <c r="DQ15" s="513">
        <f t="shared" ref="DQ15" si="341">DQ12*DQ16/100</f>
        <v>14.059898819561552</v>
      </c>
      <c r="DR15" s="513">
        <f t="shared" ref="DR15" si="342">DR12*DR16/100</f>
        <v>5.0491577597263788</v>
      </c>
      <c r="DS15" s="513">
        <f t="shared" ref="DS15" si="343">DS12*DS16/100</f>
        <v>14.652868532124433</v>
      </c>
      <c r="DT15" s="513">
        <f t="shared" ref="DT15" si="344">DT12*DT16/100</f>
        <v>25.962911663058239</v>
      </c>
      <c r="DU15" s="513">
        <f t="shared" ref="DU15" si="345">DU12*DU16/100</f>
        <v>9.1560430054374695</v>
      </c>
      <c r="DV15" s="513">
        <f t="shared" ref="DV15" si="346">DV12*DV16/100</f>
        <v>5.1857712594879706</v>
      </c>
      <c r="DW15" s="513">
        <f t="shared" ref="DW15" si="347">DW12*DW16/100</f>
        <v>12.420789732127739</v>
      </c>
      <c r="DX15" s="513">
        <f t="shared" ref="DX15" si="348">DX12*DX16/100</f>
        <v>53.786006559108131</v>
      </c>
      <c r="DY15" s="513">
        <f t="shared" ref="DY15" si="349">DY12*DY16/100</f>
        <v>1.3985797616028406</v>
      </c>
      <c r="DZ15" s="513">
        <f t="shared" ref="DZ15" si="350">DZ12*DZ16/100</f>
        <v>0.95546266935716351</v>
      </c>
      <c r="EA15" s="513">
        <f t="shared" ref="EA15" si="351">EA12*EA16/100</f>
        <v>10.854094398635199</v>
      </c>
      <c r="EB15" s="513">
        <f t="shared" ref="EB15" si="352">EB12*EB16/100</f>
        <v>0.9809402795425668</v>
      </c>
      <c r="EC15" s="513">
        <f t="shared" ref="EC15" si="353">EC12*EC16/100</f>
        <v>2.0545992025299054</v>
      </c>
      <c r="ED15" s="513">
        <f t="shared" ref="ED15" si="354">ED12*ED16/100</f>
        <v>1.7169294294294295</v>
      </c>
      <c r="EE15" s="513">
        <f t="shared" ref="EE15" si="355">EE12*EE16/100</f>
        <v>3.0903867251782775</v>
      </c>
      <c r="EF15" s="513">
        <f t="shared" ref="EF15" si="356">EF12*EF16/100</f>
        <v>4.8971653543307081</v>
      </c>
      <c r="EG15" s="513">
        <f t="shared" ref="EG15" si="357">EG12*EG16/100</f>
        <v>0.68890063424947146</v>
      </c>
      <c r="EH15" s="513">
        <f t="shared" ref="EH15" si="358">EH12*EH16/100</f>
        <v>13.029824672447624</v>
      </c>
      <c r="EI15" s="513">
        <f t="shared" ref="EI15" si="359">EI12*EI16/100</f>
        <v>1.592295345104334</v>
      </c>
      <c r="EJ15" s="513">
        <f t="shared" ref="EJ15" si="360">EJ12*EJ16/100</f>
        <v>11.309927519289221</v>
      </c>
      <c r="EK15" s="513">
        <f t="shared" ref="EK15" si="361">EK12*EK16/100</f>
        <v>9.8926556124663598</v>
      </c>
      <c r="EL15" s="513">
        <f t="shared" ref="EL15" si="362">EL12*EL16/100</f>
        <v>6.6500764241748254</v>
      </c>
      <c r="EM15" s="513">
        <f t="shared" ref="EM15" si="363">EM12*EM16/100</f>
        <v>9.3651380078861663</v>
      </c>
      <c r="EN15" s="513">
        <f t="shared" ref="EN15" si="364">EN12*EN16/100</f>
        <v>8.6121638059197192</v>
      </c>
      <c r="EO15" s="513">
        <f t="shared" ref="EO15" si="365">EO12*EO16/100</f>
        <v>4.6414812942366028</v>
      </c>
      <c r="EP15" s="513">
        <f t="shared" ref="EP15" si="366">EP12*EP16/100</f>
        <v>0.82287449392712542</v>
      </c>
      <c r="EQ15" s="513">
        <f t="shared" ref="EQ15" si="367">EQ12*EQ16/100</f>
        <v>1.6993255559606271</v>
      </c>
      <c r="ER15" s="513">
        <f t="shared" ref="ER15" si="368">ER12*ER16/100</f>
        <v>11.111069491809694</v>
      </c>
      <c r="ES15" s="513">
        <f t="shared" ref="ES15" si="369">ES12*ES16/100</f>
        <v>1.3513365067740752</v>
      </c>
      <c r="ET15" s="513">
        <f t="shared" ref="ET15" si="370">ET12*ET16/100</f>
        <v>63.141136236166403</v>
      </c>
      <c r="EU15" s="513">
        <f t="shared" ref="EU15" si="371">EU12*EU16/100</f>
        <v>13.160599981763472</v>
      </c>
      <c r="EV15" s="513">
        <f t="shared" ref="EV15" si="372">EV12*EV16/100</f>
        <v>1.9369908960229996</v>
      </c>
      <c r="EW15" s="513">
        <f t="shared" ref="EW15" si="373">EW12*EW16/100</f>
        <v>9.1220731411964167</v>
      </c>
      <c r="EX15" s="513">
        <f t="shared" ref="EX15" si="374">EX12*EX16/100</f>
        <v>1.8898456057007127</v>
      </c>
      <c r="EY15" s="513">
        <f t="shared" ref="EY15" si="375">EY12*EY16/100</f>
        <v>10.627229505429584</v>
      </c>
      <c r="EZ15" s="513">
        <f t="shared" ref="EZ15" si="376">EZ12*EZ16/100</f>
        <v>3.0855707507675136</v>
      </c>
      <c r="FA15" s="513">
        <f t="shared" ref="FA15" si="377">FA12*FA16/100</f>
        <v>13.455543482333546</v>
      </c>
      <c r="FB15" s="513">
        <f t="shared" ref="FB15" si="378">FB12*FB16/100</f>
        <v>8.6010054157705174</v>
      </c>
      <c r="FC15" s="513">
        <f t="shared" ref="FC15" si="379">FC12*FC16/100</f>
        <v>14.499088182849732</v>
      </c>
      <c r="FD15" s="513">
        <f t="shared" ref="FD15" si="380">FD12*FD16/100</f>
        <v>4.5006867345770862</v>
      </c>
      <c r="FE15" s="513">
        <f t="shared" ref="FE15" si="381">FE12*FE16/100</f>
        <v>7.7107856570409252</v>
      </c>
      <c r="FF15" s="513">
        <f t="shared" ref="FF15" si="382">FF12*FF16/100</f>
        <v>1.7170718530524041</v>
      </c>
      <c r="FG15" s="513">
        <f t="shared" ref="FG15" si="383">FG12*FG16/100</f>
        <v>8.6058529621698785</v>
      </c>
      <c r="FH15" s="513">
        <f t="shared" ref="FH15" si="384">FH12*FH16/100</f>
        <v>6.8144825646794152</v>
      </c>
      <c r="FI15" s="513">
        <f t="shared" ref="FI15" si="385">FI12*FI16/100</f>
        <v>2.9839802201903338</v>
      </c>
      <c r="FJ15" s="513">
        <f t="shared" ref="FJ15" si="386">FJ12*FJ16/100</f>
        <v>6.1652634766808001</v>
      </c>
      <c r="FK15" s="513">
        <f t="shared" ref="FK15" si="387">FK12*FK16/100</f>
        <v>2.2627134146341463</v>
      </c>
      <c r="FL15" s="513">
        <f t="shared" ref="FL15" si="388">FL12*FL16/100</f>
        <v>2.2302503762484607</v>
      </c>
      <c r="FM15" s="513">
        <f t="shared" ref="FM15" si="389">FM12*FM16/100</f>
        <v>12.734035367059903</v>
      </c>
      <c r="FN15" s="513">
        <f t="shared" ref="FN15" si="390">FN12*FN16/100</f>
        <v>0.80407732864674875</v>
      </c>
      <c r="FO15" s="513">
        <f t="shared" ref="FO15" si="391">FO12*FO16/100</f>
        <v>58.325426382033257</v>
      </c>
      <c r="FP15" s="513">
        <f t="shared" ref="FP15" si="392">FP12*FP16/100</f>
        <v>31.863428181973081</v>
      </c>
      <c r="FQ15" s="513">
        <f t="shared" ref="FQ15" si="393">FQ12*FQ16/100</f>
        <v>36.987550804877266</v>
      </c>
      <c r="FR15" s="513">
        <f t="shared" ref="FR15" si="394">FR12*FR16/100</f>
        <v>6.7806182780561972</v>
      </c>
      <c r="FS15" s="513">
        <f t="shared" ref="FS15" si="395">FS12*FS16/100</f>
        <v>5.015462384775498</v>
      </c>
      <c r="FT15" s="513">
        <f t="shared" ref="FT15" si="396">FT12*FT16/100</f>
        <v>21.12259176637599</v>
      </c>
      <c r="FU15" s="513">
        <f t="shared" ref="FU15" si="397">FU12*FU16/100</f>
        <v>32.699311469711354</v>
      </c>
      <c r="FV15" s="513">
        <f t="shared" ref="FV15" si="398">FV12*FV16/100</f>
        <v>12.002121011699774</v>
      </c>
      <c r="FW15" s="513">
        <f t="shared" ref="FW15" si="399">FW12*FW16/100</f>
        <v>2.1260206859009254</v>
      </c>
      <c r="FX15" s="513">
        <f t="shared" ref="FX15" si="400">FX12*FX16/100</f>
        <v>18.632622619734562</v>
      </c>
      <c r="FY15" s="513">
        <f t="shared" ref="FY15" si="401">FY12*FY16/100</f>
        <v>2.320658135283364</v>
      </c>
      <c r="FZ15" s="513">
        <f t="shared" ref="FZ15" si="402">FZ12*FZ16/100</f>
        <v>4.7936918912557367</v>
      </c>
      <c r="GA15" s="513">
        <f t="shared" ref="GA15" si="403">GA12*GA16/100</f>
        <v>6.0802751245372688</v>
      </c>
      <c r="GB15" s="513">
        <f t="shared" ref="GB15" si="404">GB12*GB16/100</f>
        <v>6.8950944934032918</v>
      </c>
      <c r="GC15" s="513">
        <f t="shared" ref="GC15" si="405">GC12*GC16/100</f>
        <v>1.9160728679671126</v>
      </c>
      <c r="GD15" s="513">
        <f t="shared" ref="GD15" si="406">GD12*GD16/100</f>
        <v>2.4803635793762733</v>
      </c>
      <c r="GE15" s="513">
        <f t="shared" ref="GE15" si="407">GE12*GE16/100</f>
        <v>13.84291913113103</v>
      </c>
      <c r="GF15" s="513">
        <f t="shared" ref="GF15" si="408">GF12*GF16/100</f>
        <v>84.823026350366732</v>
      </c>
      <c r="GG15" s="513">
        <f t="shared" ref="GG15" si="409">GG12*GG16/100</f>
        <v>4.190102658594367</v>
      </c>
      <c r="GH15" s="513">
        <f t="shared" ref="GH15" si="410">GH12*GH16/100</f>
        <v>10.197101945347709</v>
      </c>
      <c r="GI15" s="513">
        <f t="shared" ref="GI15" si="411">GI12*GI16/100</f>
        <v>5.0340841949778428</v>
      </c>
      <c r="GJ15" s="513"/>
      <c r="GK15" s="513"/>
      <c r="GL15" s="513">
        <f t="shared" ref="GL15" si="412">GL12*GL16/100</f>
        <v>3.6568164113217345</v>
      </c>
      <c r="GM15" s="513"/>
      <c r="GN15" s="513"/>
      <c r="GO15" s="513">
        <f t="shared" ref="GO15" si="413">GO12*GO16/100</f>
        <v>5.2150346954510409</v>
      </c>
      <c r="GP15" s="513">
        <f>GP12*GP16/100</f>
        <v>11.28666592855034</v>
      </c>
      <c r="GQ15" s="513">
        <f>GQ12*GQ16/100</f>
        <v>4.0915585021944159</v>
      </c>
      <c r="GR15" s="513"/>
      <c r="GS15" s="513">
        <f t="shared" ref="GS15" si="414">GS12*GS16/100</f>
        <v>3.113556889352818</v>
      </c>
      <c r="GT15" s="513">
        <f t="shared" ref="GT15" si="415">GT12*GT16/100</f>
        <v>4.6247721843758294</v>
      </c>
      <c r="GU15" s="513">
        <f t="shared" ref="GU15:GV15" si="416">GU12*GU16/100</f>
        <v>5.8119446978735345</v>
      </c>
      <c r="GV15" s="513">
        <f t="shared" si="416"/>
        <v>0.45854145854145856</v>
      </c>
      <c r="GW15" s="513">
        <f t="shared" ref="GW15" si="417">GW12*GW16/100</f>
        <v>8.0090000000000003</v>
      </c>
      <c r="GX15" s="513"/>
      <c r="GY15" s="513"/>
      <c r="GZ15" s="513"/>
      <c r="HA15" s="513"/>
      <c r="HB15" s="513">
        <f t="shared" ref="HB15" si="418">HB12*HB16/100</f>
        <v>33.753723690679656</v>
      </c>
      <c r="HC15" s="513"/>
      <c r="HD15" s="513"/>
      <c r="HE15" s="513"/>
      <c r="HF15" s="513">
        <f t="shared" ref="HF15" si="419">HF12*HF16/100</f>
        <v>6.4686533505154644</v>
      </c>
      <c r="HG15" s="579">
        <f>SUM(B15:HF15)/SUM(B12:HF12)</f>
        <v>0.32341363717070454</v>
      </c>
      <c r="HH15" s="566"/>
      <c r="HI15" s="566"/>
      <c r="HJ15" s="566"/>
      <c r="HK15" s="566"/>
      <c r="HS15">
        <f t="shared" ref="HS15:HS26" si="420">COUNTIFS($B$16:$HF$16,"&gt;"&amp;$HV15,$B$16:$HF$16,"&lt;="&amp;$HU15)</f>
        <v>12</v>
      </c>
      <c r="HT15">
        <f t="shared" ref="HT15:HT26" si="421">COUNTIFS($B$7:$HF$7,"&gt;"&amp;$HV15,$B$7:$HF$7,"&lt;="&amp;$HU15)</f>
        <v>12</v>
      </c>
      <c r="HU15">
        <f t="shared" si="19"/>
        <v>44</v>
      </c>
      <c r="HV15">
        <f t="shared" si="20"/>
        <v>42</v>
      </c>
      <c r="HW15" t="str">
        <f t="shared" si="7"/>
        <v>42-44</v>
      </c>
      <c r="HY15">
        <f t="shared" si="31"/>
        <v>12</v>
      </c>
      <c r="HZ15">
        <f t="shared" si="32"/>
        <v>13</v>
      </c>
      <c r="IA15">
        <f t="shared" si="21"/>
        <v>12</v>
      </c>
      <c r="IB15">
        <f t="shared" si="22"/>
        <v>11</v>
      </c>
      <c r="IC15" t="str">
        <f t="shared" si="10"/>
        <v>11-12</v>
      </c>
    </row>
    <row r="16" spans="1:237" ht="48" x14ac:dyDescent="0.2">
      <c r="A16" s="551" t="s">
        <v>1082</v>
      </c>
      <c r="B16" s="552">
        <v>37.727272727272727</v>
      </c>
      <c r="C16" s="552">
        <v>36.075124568800305</v>
      </c>
      <c r="D16" s="552">
        <v>32.236479571754707</v>
      </c>
      <c r="E16" s="553">
        <v>43.083582030555171</v>
      </c>
      <c r="F16" s="554">
        <v>33.688282683257555</v>
      </c>
      <c r="G16" s="554">
        <v>28.742329561447953</v>
      </c>
      <c r="H16" s="554">
        <v>26.968599033816425</v>
      </c>
      <c r="I16" s="552">
        <v>35.260949383687382</v>
      </c>
      <c r="J16" s="552">
        <v>26.528716216216218</v>
      </c>
      <c r="K16" s="554">
        <v>26.485251350228499</v>
      </c>
      <c r="L16" s="552">
        <v>41.03092783505155</v>
      </c>
      <c r="M16" s="552">
        <v>33.73959571938169</v>
      </c>
      <c r="N16" s="554">
        <v>60.611827729611619</v>
      </c>
      <c r="O16" s="552">
        <v>35.302650665963341</v>
      </c>
      <c r="P16" s="552">
        <v>37.070524412296564</v>
      </c>
      <c r="Q16" s="552">
        <v>37.927663734115349</v>
      </c>
      <c r="R16" s="552">
        <v>41.45601617795753</v>
      </c>
      <c r="S16" s="554">
        <v>23.378849024268892</v>
      </c>
      <c r="T16" s="554">
        <v>31.806236172757966</v>
      </c>
      <c r="U16" s="554">
        <v>26.929493513014464</v>
      </c>
      <c r="V16" s="552">
        <v>35.192055247988129</v>
      </c>
      <c r="W16" s="554">
        <v>26.509275888709404</v>
      </c>
      <c r="X16" s="552">
        <v>41.514629948364885</v>
      </c>
      <c r="Y16" s="552">
        <v>36.175040518638575</v>
      </c>
      <c r="Z16" s="552">
        <v>40.687160940325498</v>
      </c>
      <c r="AA16" s="552">
        <v>50.567892863197152</v>
      </c>
      <c r="AB16" s="552">
        <v>36.233225358630264</v>
      </c>
      <c r="AC16" s="552">
        <v>33.566621803499324</v>
      </c>
      <c r="AD16" s="552">
        <v>30.721707385565853</v>
      </c>
      <c r="AE16" s="554">
        <v>31.50089787406592</v>
      </c>
      <c r="AF16" s="554">
        <v>52.107495561768488</v>
      </c>
      <c r="AG16" s="554">
        <v>63.765664299864227</v>
      </c>
      <c r="AH16" s="554">
        <v>46.264312838797579</v>
      </c>
      <c r="AI16" s="552">
        <v>23.542989036353145</v>
      </c>
      <c r="AJ16" s="552">
        <v>43.619653587840226</v>
      </c>
      <c r="AK16" s="552">
        <v>39.138290479499652</v>
      </c>
      <c r="AL16" s="554">
        <v>20.453787120453786</v>
      </c>
      <c r="AM16" s="552">
        <v>39.1110883797054</v>
      </c>
      <c r="AN16" s="552">
        <v>31.96652719665272</v>
      </c>
      <c r="AO16" s="552">
        <v>42.687486254673409</v>
      </c>
      <c r="AP16" s="552">
        <v>45.096433092560879</v>
      </c>
      <c r="AQ16" s="552">
        <v>30.514705882352942</v>
      </c>
      <c r="AR16" s="552">
        <v>38.023555648477249</v>
      </c>
      <c r="AS16" s="554">
        <v>35.002491280518186</v>
      </c>
      <c r="AT16" s="554">
        <v>23.164586264000427</v>
      </c>
      <c r="AU16" s="552">
        <v>37.740336967294354</v>
      </c>
      <c r="AV16" s="552">
        <v>36.140549196929015</v>
      </c>
      <c r="AW16" s="552">
        <v>31.659870312186644</v>
      </c>
      <c r="AX16" s="552">
        <v>39.23149408438907</v>
      </c>
      <c r="AY16" s="552">
        <v>37.014486668066347</v>
      </c>
      <c r="AZ16" s="554">
        <v>29.23044473906231</v>
      </c>
      <c r="BA16" s="554">
        <v>30.163815626370692</v>
      </c>
      <c r="BB16" s="552">
        <v>36.225712004258718</v>
      </c>
      <c r="BC16" s="554">
        <v>23.302862614543553</v>
      </c>
      <c r="BD16" s="552">
        <v>34.723777528928707</v>
      </c>
      <c r="BE16" s="552">
        <v>38.317162398600288</v>
      </c>
      <c r="BF16" s="552">
        <v>42.06203087381391</v>
      </c>
      <c r="BG16" s="554">
        <v>26.325280747567245</v>
      </c>
      <c r="BH16" s="554">
        <v>25.326852611870237</v>
      </c>
      <c r="BI16" s="552">
        <v>58.650320179519454</v>
      </c>
      <c r="BJ16" s="552">
        <v>35.81886278515492</v>
      </c>
      <c r="BK16" s="554">
        <v>22.296533017054877</v>
      </c>
      <c r="BL16" s="552">
        <v>32.841203651527103</v>
      </c>
      <c r="BM16" s="554">
        <v>29.623189786585368</v>
      </c>
      <c r="BN16" s="552">
        <v>39.260242162879415</v>
      </c>
      <c r="BO16" s="552">
        <v>40.47544816835542</v>
      </c>
      <c r="BP16" s="554">
        <v>40.911044262999567</v>
      </c>
      <c r="BQ16" s="554">
        <v>35.706562422024454</v>
      </c>
      <c r="BR16" s="554">
        <v>24.755960953752599</v>
      </c>
      <c r="BS16" s="554">
        <v>39.176780324921339</v>
      </c>
      <c r="BT16" s="552">
        <v>37.442547603414312</v>
      </c>
      <c r="BU16" s="552">
        <v>41.921072226358895</v>
      </c>
      <c r="BV16" s="554">
        <v>28.685695502109244</v>
      </c>
      <c r="BW16" s="552">
        <v>32.234432234432234</v>
      </c>
      <c r="BX16" s="552">
        <v>38.06155935272151</v>
      </c>
      <c r="BY16" s="554">
        <v>33.75722543352601</v>
      </c>
      <c r="BZ16" s="552">
        <v>35.260511882998173</v>
      </c>
      <c r="CA16" s="554">
        <v>39.752826671390338</v>
      </c>
      <c r="CB16" s="552">
        <v>37.719853220296088</v>
      </c>
      <c r="CC16" s="552">
        <v>39.610998281518512</v>
      </c>
      <c r="CD16" s="552">
        <v>37.757364586632882</v>
      </c>
      <c r="CE16" s="552">
        <v>27.906976744186046</v>
      </c>
      <c r="CF16" s="552">
        <v>54.949238578680202</v>
      </c>
      <c r="CG16" s="552">
        <v>40.442297915607526</v>
      </c>
      <c r="CH16" s="552">
        <v>42.188156236875265</v>
      </c>
      <c r="CI16" s="552">
        <v>46.577055329790561</v>
      </c>
      <c r="CJ16" s="552">
        <v>29.151880766501066</v>
      </c>
      <c r="CK16" s="552">
        <v>31.639149670875149</v>
      </c>
      <c r="CL16" s="552">
        <v>34.75128978876667</v>
      </c>
      <c r="CM16" s="552">
        <v>28.809752967597049</v>
      </c>
      <c r="CN16" s="552">
        <v>41.830766231234158</v>
      </c>
      <c r="CO16" s="552">
        <v>44.450716947047532</v>
      </c>
      <c r="CP16" s="554">
        <v>26.110577762262174</v>
      </c>
      <c r="CQ16" s="554">
        <v>42.883628066172278</v>
      </c>
      <c r="CR16" s="552">
        <v>37.868269062481772</v>
      </c>
      <c r="CS16" s="552">
        <v>25.347415230683712</v>
      </c>
      <c r="CT16" s="552">
        <v>32.470588235294116</v>
      </c>
      <c r="CU16" s="554">
        <v>25.0519959745052</v>
      </c>
      <c r="CV16" s="552">
        <v>29.656160458452721</v>
      </c>
      <c r="CW16" s="554">
        <v>32.938778928561462</v>
      </c>
      <c r="CX16" s="552">
        <v>53.270509977827054</v>
      </c>
      <c r="CY16" s="552">
        <v>28.070460264631869</v>
      </c>
      <c r="CZ16" s="552">
        <v>34.158607350096709</v>
      </c>
      <c r="DA16" s="552">
        <v>35.962503550800115</v>
      </c>
      <c r="DB16" s="552">
        <v>31.643454038997213</v>
      </c>
      <c r="DC16" s="554">
        <v>30.108827085852479</v>
      </c>
      <c r="DD16" s="554">
        <v>63.101622089731208</v>
      </c>
      <c r="DE16" s="552">
        <v>34.450701707338872</v>
      </c>
      <c r="DF16" s="552">
        <v>28.954045672399211</v>
      </c>
      <c r="DG16" s="552">
        <v>21.803069053708441</v>
      </c>
      <c r="DH16" s="552">
        <v>33.76511226252159</v>
      </c>
      <c r="DI16" s="552">
        <v>37.303703703703704</v>
      </c>
      <c r="DJ16" s="552">
        <v>28.402177393531861</v>
      </c>
      <c r="DK16" s="554">
        <v>34.961494964726157</v>
      </c>
      <c r="DL16" s="552">
        <v>25.956284153005466</v>
      </c>
      <c r="DM16" s="552">
        <v>41.913272780544972</v>
      </c>
      <c r="DN16" s="554">
        <v>28.046009656347628</v>
      </c>
      <c r="DO16" s="552">
        <v>35.367073414682935</v>
      </c>
      <c r="DP16" s="552">
        <v>41.243086647353174</v>
      </c>
      <c r="DQ16" s="554">
        <v>26.32939853850478</v>
      </c>
      <c r="DR16" s="552">
        <v>43.155194527575887</v>
      </c>
      <c r="DS16" s="554">
        <v>32.707295830634898</v>
      </c>
      <c r="DT16" s="554">
        <v>34.896386643895482</v>
      </c>
      <c r="DU16" s="554">
        <v>22.607513593672763</v>
      </c>
      <c r="DV16" s="554">
        <v>22.256529010677987</v>
      </c>
      <c r="DW16" s="554">
        <v>42.104371973314372</v>
      </c>
      <c r="DX16" s="554">
        <v>27.3025414005625</v>
      </c>
      <c r="DY16" s="552">
        <v>35.861019528277964</v>
      </c>
      <c r="DZ16" s="552">
        <v>27.298933410204668</v>
      </c>
      <c r="EA16" s="554">
        <v>38.626670457776513</v>
      </c>
      <c r="EB16" s="552">
        <v>40.872511647606949</v>
      </c>
      <c r="EC16" s="552">
        <v>28.145194555204181</v>
      </c>
      <c r="ED16" s="552">
        <v>32.394894894894897</v>
      </c>
      <c r="EE16" s="552">
        <v>42.334064728469556</v>
      </c>
      <c r="EF16" s="552">
        <v>40.472440944881889</v>
      </c>
      <c r="EG16" s="552">
        <v>36.257928118393238</v>
      </c>
      <c r="EH16" s="554">
        <v>27.489081587442243</v>
      </c>
      <c r="EI16" s="552">
        <v>51.364365971107546</v>
      </c>
      <c r="EJ16" s="554">
        <v>26.425064297404724</v>
      </c>
      <c r="EK16" s="552">
        <v>43.011546141158085</v>
      </c>
      <c r="EL16" s="554">
        <v>27.479654645350518</v>
      </c>
      <c r="EM16" s="552">
        <v>40.193725355734614</v>
      </c>
      <c r="EN16" s="552">
        <v>58.190295985944047</v>
      </c>
      <c r="EO16" s="552">
        <v>39.004044489383219</v>
      </c>
      <c r="EP16" s="552">
        <v>27.429149797570851</v>
      </c>
      <c r="EQ16" s="552">
        <v>30.89682829019322</v>
      </c>
      <c r="ER16" s="552">
        <v>31.036506960362274</v>
      </c>
      <c r="ES16" s="552">
        <v>24.569754668619552</v>
      </c>
      <c r="ET16" s="554">
        <v>28.792127786669585</v>
      </c>
      <c r="EU16" s="554">
        <v>40.001823652776508</v>
      </c>
      <c r="EV16" s="552">
        <v>46.118830857690462</v>
      </c>
      <c r="EW16" s="554">
        <v>44.281908452409787</v>
      </c>
      <c r="EX16" s="552">
        <v>28.206650831353919</v>
      </c>
      <c r="EY16" s="554">
        <v>29.935857761773477</v>
      </c>
      <c r="EZ16" s="552">
        <v>42.85514931621546</v>
      </c>
      <c r="FA16" s="554">
        <v>25.19764697066207</v>
      </c>
      <c r="FB16" s="554">
        <v>22.282397450182685</v>
      </c>
      <c r="FC16" s="554">
        <v>29.350380936942777</v>
      </c>
      <c r="FD16" s="552">
        <v>25.718209911869064</v>
      </c>
      <c r="FE16" s="554">
        <v>19.924510741707817</v>
      </c>
      <c r="FF16" s="552">
        <v>46.407347379794707</v>
      </c>
      <c r="FG16" s="554">
        <v>21.953706536147649</v>
      </c>
      <c r="FH16" s="554">
        <v>31.992875890513687</v>
      </c>
      <c r="FI16" s="552">
        <v>27.887665609255457</v>
      </c>
      <c r="FJ16" s="554">
        <v>26.689452280003461</v>
      </c>
      <c r="FK16" s="552">
        <v>34.283536585365852</v>
      </c>
      <c r="FL16" s="552">
        <v>30.551375017102202</v>
      </c>
      <c r="FM16" s="554">
        <v>30.68442257122868</v>
      </c>
      <c r="FN16" s="552">
        <v>28.717047451669597</v>
      </c>
      <c r="FO16" s="554">
        <v>24.547738376276623</v>
      </c>
      <c r="FP16" s="554">
        <v>54.281819730788889</v>
      </c>
      <c r="FQ16" s="554">
        <v>29.590040643901816</v>
      </c>
      <c r="FR16" s="552">
        <v>38.093361112675261</v>
      </c>
      <c r="FS16" s="552">
        <v>49.658043413618792</v>
      </c>
      <c r="FT16" s="554">
        <v>30.612451835327519</v>
      </c>
      <c r="FU16" s="554">
        <v>21.857828522534327</v>
      </c>
      <c r="FV16" s="554">
        <v>27.402102766437842</v>
      </c>
      <c r="FW16" s="552">
        <v>29.123571039738703</v>
      </c>
      <c r="FX16" s="554">
        <v>26.886901327178304</v>
      </c>
      <c r="FY16" s="552">
        <v>42.193784277879345</v>
      </c>
      <c r="FZ16" s="552">
        <v>56.396375191243969</v>
      </c>
      <c r="GA16" s="554">
        <v>27.763813354051461</v>
      </c>
      <c r="GB16" s="552">
        <v>35.179053537771892</v>
      </c>
      <c r="GC16" s="552">
        <v>30.904401096243753</v>
      </c>
      <c r="GD16" s="552">
        <v>38.75568092775427</v>
      </c>
      <c r="GE16" s="554">
        <v>35.769816876307566</v>
      </c>
      <c r="GF16" s="554">
        <v>20.263503667072793</v>
      </c>
      <c r="GG16" s="552">
        <v>36.755286478897958</v>
      </c>
      <c r="GH16" s="552">
        <v>58.269153973415484</v>
      </c>
      <c r="GI16" s="552">
        <v>31.074593796159526</v>
      </c>
      <c r="GL16" s="552">
        <v>31.52427940794599</v>
      </c>
      <c r="GO16" s="552">
        <v>36.468774094063221</v>
      </c>
      <c r="GP16" s="555">
        <v>41.648213758488339</v>
      </c>
      <c r="GQ16" s="552">
        <v>38.238864506489868</v>
      </c>
      <c r="GS16" s="552">
        <v>40.435803757828808</v>
      </c>
      <c r="GT16" s="552">
        <v>40.927187472352472</v>
      </c>
      <c r="GU16" s="552">
        <v>40.929188013193908</v>
      </c>
      <c r="GV16" s="552">
        <v>45.854145854145855</v>
      </c>
      <c r="GW16" s="554">
        <v>28.400709219858157</v>
      </c>
      <c r="HB16" s="554">
        <v>39.524266616720908</v>
      </c>
      <c r="HF16" s="552">
        <v>34.777706185567013</v>
      </c>
      <c r="HG16" s="563">
        <f>AVERAGE(B16:HF16)</f>
        <v>35.186685877758563</v>
      </c>
      <c r="HH16" s="566">
        <f>MAX(B16:HF16)</f>
        <v>63.765664299864227</v>
      </c>
      <c r="HI16" s="566">
        <f>MIN(B16:HF16)</f>
        <v>19.924510741707817</v>
      </c>
      <c r="HJ16" s="566">
        <f>MEDIAN(B16:HF16)</f>
        <v>34.896386643895482</v>
      </c>
      <c r="HK16" s="566">
        <f>STDEV(B16:HF16)</f>
        <v>8.5838004844166989</v>
      </c>
      <c r="HS16">
        <f t="shared" si="420"/>
        <v>4</v>
      </c>
      <c r="HT16">
        <f t="shared" si="421"/>
        <v>20</v>
      </c>
      <c r="HU16">
        <f t="shared" si="19"/>
        <v>46</v>
      </c>
      <c r="HV16">
        <f t="shared" si="20"/>
        <v>44</v>
      </c>
      <c r="HW16" t="str">
        <f t="shared" si="7"/>
        <v>44-46</v>
      </c>
      <c r="HY16">
        <f t="shared" si="31"/>
        <v>5</v>
      </c>
      <c r="HZ16">
        <f t="shared" si="32"/>
        <v>5</v>
      </c>
      <c r="IA16">
        <f t="shared" si="21"/>
        <v>13</v>
      </c>
      <c r="IB16">
        <f t="shared" si="22"/>
        <v>12</v>
      </c>
      <c r="IC16" t="str">
        <f t="shared" si="10"/>
        <v>12-13</v>
      </c>
    </row>
    <row r="17" spans="1:237" x14ac:dyDescent="0.2">
      <c r="A17" t="s">
        <v>1110</v>
      </c>
      <c r="B17" s="557">
        <f>IF(B14&lt;3,-2%,IF(B14&gt;9,2%,0))</f>
        <v>0</v>
      </c>
      <c r="C17" s="557">
        <f t="shared" ref="C17:BN17" si="422">IF(C14&lt;3,-2%,IF(C14&gt;9,2%,0))</f>
        <v>0</v>
      </c>
      <c r="D17" s="557">
        <f t="shared" si="422"/>
        <v>0.02</v>
      </c>
      <c r="E17" s="557">
        <f t="shared" si="422"/>
        <v>0</v>
      </c>
      <c r="F17" s="557">
        <f t="shared" si="422"/>
        <v>0.02</v>
      </c>
      <c r="G17" s="557">
        <f t="shared" si="422"/>
        <v>0.02</v>
      </c>
      <c r="H17" s="557">
        <f t="shared" si="422"/>
        <v>0.02</v>
      </c>
      <c r="I17" s="557">
        <f t="shared" si="422"/>
        <v>0</v>
      </c>
      <c r="J17" s="557">
        <f t="shared" si="422"/>
        <v>0.02</v>
      </c>
      <c r="K17" s="557">
        <f t="shared" si="422"/>
        <v>0</v>
      </c>
      <c r="L17" s="557">
        <f t="shared" si="422"/>
        <v>0</v>
      </c>
      <c r="M17" s="557">
        <f t="shared" si="422"/>
        <v>0</v>
      </c>
      <c r="N17" s="557">
        <f t="shared" si="422"/>
        <v>-0.02</v>
      </c>
      <c r="O17" s="557">
        <f t="shared" si="422"/>
        <v>0</v>
      </c>
      <c r="P17" s="557">
        <f t="shared" si="422"/>
        <v>0.02</v>
      </c>
      <c r="Q17" s="557">
        <f t="shared" si="422"/>
        <v>0</v>
      </c>
      <c r="R17" s="557">
        <f t="shared" si="422"/>
        <v>0</v>
      </c>
      <c r="S17" s="557">
        <f t="shared" si="422"/>
        <v>0.02</v>
      </c>
      <c r="T17" s="557">
        <f t="shared" si="422"/>
        <v>0.02</v>
      </c>
      <c r="U17" s="557">
        <f t="shared" si="422"/>
        <v>0.02</v>
      </c>
      <c r="V17" s="557">
        <f t="shared" si="422"/>
        <v>0</v>
      </c>
      <c r="W17" s="557">
        <f t="shared" si="422"/>
        <v>0.02</v>
      </c>
      <c r="X17" s="557">
        <f t="shared" si="422"/>
        <v>0</v>
      </c>
      <c r="Y17" s="557">
        <f t="shared" si="422"/>
        <v>0</v>
      </c>
      <c r="Z17" s="557">
        <f t="shared" si="422"/>
        <v>0</v>
      </c>
      <c r="AA17" s="557">
        <f t="shared" si="422"/>
        <v>0</v>
      </c>
      <c r="AB17" s="557">
        <f t="shared" si="422"/>
        <v>0</v>
      </c>
      <c r="AC17" s="557">
        <f t="shared" si="422"/>
        <v>0</v>
      </c>
      <c r="AD17" s="557">
        <f t="shared" si="422"/>
        <v>0.02</v>
      </c>
      <c r="AE17" s="557">
        <f t="shared" si="422"/>
        <v>0</v>
      </c>
      <c r="AF17" s="557">
        <f t="shared" si="422"/>
        <v>0</v>
      </c>
      <c r="AG17" s="557">
        <f t="shared" si="422"/>
        <v>-0.02</v>
      </c>
      <c r="AH17" s="557">
        <f t="shared" si="422"/>
        <v>0</v>
      </c>
      <c r="AI17" s="557">
        <f t="shared" si="422"/>
        <v>0.02</v>
      </c>
      <c r="AJ17" s="557">
        <f t="shared" si="422"/>
        <v>0</v>
      </c>
      <c r="AK17" s="557">
        <f t="shared" si="422"/>
        <v>0</v>
      </c>
      <c r="AL17" s="557">
        <f t="shared" si="422"/>
        <v>0.02</v>
      </c>
      <c r="AM17" s="557">
        <f t="shared" si="422"/>
        <v>0</v>
      </c>
      <c r="AN17" s="557">
        <f t="shared" si="422"/>
        <v>0</v>
      </c>
      <c r="AO17" s="557">
        <f t="shared" si="422"/>
        <v>0</v>
      </c>
      <c r="AP17" s="557">
        <f t="shared" si="422"/>
        <v>-0.02</v>
      </c>
      <c r="AQ17" s="557">
        <f t="shared" si="422"/>
        <v>0.02</v>
      </c>
      <c r="AR17" s="557">
        <f t="shared" si="422"/>
        <v>0</v>
      </c>
      <c r="AS17" s="557">
        <f t="shared" si="422"/>
        <v>0.02</v>
      </c>
      <c r="AT17" s="557">
        <f t="shared" si="422"/>
        <v>0.02</v>
      </c>
      <c r="AU17" s="557">
        <f t="shared" si="422"/>
        <v>0.02</v>
      </c>
      <c r="AV17" s="557">
        <f t="shared" si="422"/>
        <v>0</v>
      </c>
      <c r="AW17" s="557">
        <f t="shared" si="422"/>
        <v>0.02</v>
      </c>
      <c r="AX17" s="557">
        <f t="shared" si="422"/>
        <v>0</v>
      </c>
      <c r="AY17" s="557">
        <f t="shared" si="422"/>
        <v>0</v>
      </c>
      <c r="AZ17" s="557">
        <f t="shared" si="422"/>
        <v>0.02</v>
      </c>
      <c r="BA17" s="557">
        <f t="shared" si="422"/>
        <v>0.02</v>
      </c>
      <c r="BB17" s="557">
        <f t="shared" si="422"/>
        <v>0</v>
      </c>
      <c r="BC17" s="557">
        <f t="shared" si="422"/>
        <v>0.02</v>
      </c>
      <c r="BD17" s="557">
        <f t="shared" si="422"/>
        <v>0</v>
      </c>
      <c r="BE17" s="557">
        <f t="shared" si="422"/>
        <v>0</v>
      </c>
      <c r="BF17" s="557">
        <f t="shared" si="422"/>
        <v>0</v>
      </c>
      <c r="BG17" s="557">
        <f t="shared" si="422"/>
        <v>0.02</v>
      </c>
      <c r="BH17" s="557">
        <f t="shared" si="422"/>
        <v>0.02</v>
      </c>
      <c r="BI17" s="557">
        <f t="shared" si="422"/>
        <v>-0.02</v>
      </c>
      <c r="BJ17" s="557">
        <f t="shared" si="422"/>
        <v>0</v>
      </c>
      <c r="BK17" s="557">
        <f t="shared" si="422"/>
        <v>0.02</v>
      </c>
      <c r="BL17" s="557">
        <f t="shared" si="422"/>
        <v>0.02</v>
      </c>
      <c r="BM17" s="557">
        <f t="shared" si="422"/>
        <v>0.02</v>
      </c>
      <c r="BN17" s="557">
        <f t="shared" si="422"/>
        <v>0</v>
      </c>
      <c r="BO17" s="557">
        <f t="shared" ref="BO17:DZ17" si="423">IF(BO14&lt;3,-2%,IF(BO14&gt;9,2%,0))</f>
        <v>0</v>
      </c>
      <c r="BP17" s="557">
        <f t="shared" si="423"/>
        <v>0</v>
      </c>
      <c r="BQ17" s="557">
        <f t="shared" si="423"/>
        <v>0</v>
      </c>
      <c r="BR17" s="557">
        <f t="shared" si="423"/>
        <v>0.02</v>
      </c>
      <c r="BS17" s="557">
        <f t="shared" si="423"/>
        <v>0</v>
      </c>
      <c r="BT17" s="557">
        <f t="shared" si="423"/>
        <v>0</v>
      </c>
      <c r="BU17" s="557">
        <f t="shared" si="423"/>
        <v>0.02</v>
      </c>
      <c r="BV17" s="557">
        <f t="shared" si="423"/>
        <v>0</v>
      </c>
      <c r="BW17" s="557">
        <f t="shared" si="423"/>
        <v>0.02</v>
      </c>
      <c r="BX17" s="557">
        <f t="shared" si="423"/>
        <v>0</v>
      </c>
      <c r="BY17" s="557">
        <f t="shared" si="423"/>
        <v>0</v>
      </c>
      <c r="BZ17" s="557">
        <f t="shared" si="423"/>
        <v>0</v>
      </c>
      <c r="CA17" s="557">
        <f t="shared" si="423"/>
        <v>0</v>
      </c>
      <c r="CB17" s="557">
        <f t="shared" si="423"/>
        <v>0</v>
      </c>
      <c r="CC17" s="557">
        <f t="shared" si="423"/>
        <v>0</v>
      </c>
      <c r="CD17" s="557">
        <f t="shared" si="423"/>
        <v>0</v>
      </c>
      <c r="CE17" s="557">
        <f t="shared" si="423"/>
        <v>0</v>
      </c>
      <c r="CF17" s="557">
        <f t="shared" si="423"/>
        <v>-0.02</v>
      </c>
      <c r="CG17" s="557">
        <f t="shared" si="423"/>
        <v>0</v>
      </c>
      <c r="CH17" s="557">
        <f t="shared" si="423"/>
        <v>0</v>
      </c>
      <c r="CI17" s="557">
        <f t="shared" si="423"/>
        <v>0</v>
      </c>
      <c r="CJ17" s="557">
        <f t="shared" si="423"/>
        <v>0.02</v>
      </c>
      <c r="CK17" s="557">
        <f t="shared" si="423"/>
        <v>0</v>
      </c>
      <c r="CL17" s="557">
        <f t="shared" si="423"/>
        <v>0</v>
      </c>
      <c r="CM17" s="557">
        <f t="shared" si="423"/>
        <v>0.02</v>
      </c>
      <c r="CN17" s="557">
        <f t="shared" si="423"/>
        <v>0</v>
      </c>
      <c r="CO17" s="557">
        <f t="shared" si="423"/>
        <v>0</v>
      </c>
      <c r="CP17" s="557">
        <f t="shared" si="423"/>
        <v>0.02</v>
      </c>
      <c r="CQ17" s="557">
        <f t="shared" si="423"/>
        <v>0</v>
      </c>
      <c r="CR17" s="557">
        <f t="shared" si="423"/>
        <v>0</v>
      </c>
      <c r="CS17" s="557">
        <f t="shared" si="423"/>
        <v>0.02</v>
      </c>
      <c r="CT17" s="557">
        <f t="shared" si="423"/>
        <v>0</v>
      </c>
      <c r="CU17" s="557">
        <f t="shared" si="423"/>
        <v>0.02</v>
      </c>
      <c r="CV17" s="557">
        <f t="shared" si="423"/>
        <v>0</v>
      </c>
      <c r="CW17" s="557">
        <f t="shared" si="423"/>
        <v>0.02</v>
      </c>
      <c r="CX17" s="557">
        <f t="shared" si="423"/>
        <v>-0.02</v>
      </c>
      <c r="CY17" s="557">
        <f t="shared" si="423"/>
        <v>0.02</v>
      </c>
      <c r="CZ17" s="557">
        <f t="shared" si="423"/>
        <v>0</v>
      </c>
      <c r="DA17" s="557">
        <f t="shared" si="423"/>
        <v>0</v>
      </c>
      <c r="DB17" s="557">
        <f t="shared" si="423"/>
        <v>0</v>
      </c>
      <c r="DC17" s="557">
        <f t="shared" si="423"/>
        <v>0.02</v>
      </c>
      <c r="DD17" s="557">
        <f t="shared" si="423"/>
        <v>-0.02</v>
      </c>
      <c r="DE17" s="557">
        <f t="shared" si="423"/>
        <v>0</v>
      </c>
      <c r="DF17" s="557">
        <f t="shared" si="423"/>
        <v>0</v>
      </c>
      <c r="DG17" s="557">
        <f t="shared" si="423"/>
        <v>0.02</v>
      </c>
      <c r="DH17" s="557">
        <f t="shared" si="423"/>
        <v>0</v>
      </c>
      <c r="DI17" s="557">
        <f t="shared" si="423"/>
        <v>0</v>
      </c>
      <c r="DJ17" s="557">
        <f t="shared" si="423"/>
        <v>0.02</v>
      </c>
      <c r="DK17" s="557">
        <f t="shared" si="423"/>
        <v>0</v>
      </c>
      <c r="DL17" s="557">
        <f t="shared" si="423"/>
        <v>0</v>
      </c>
      <c r="DM17" s="557">
        <f t="shared" si="423"/>
        <v>0</v>
      </c>
      <c r="DN17" s="557">
        <f t="shared" si="423"/>
        <v>0.02</v>
      </c>
      <c r="DO17" s="557">
        <f t="shared" si="423"/>
        <v>0</v>
      </c>
      <c r="DP17" s="557">
        <f t="shared" si="423"/>
        <v>0</v>
      </c>
      <c r="DQ17" s="557">
        <f t="shared" si="423"/>
        <v>0.02</v>
      </c>
      <c r="DR17" s="557">
        <f t="shared" si="423"/>
        <v>0</v>
      </c>
      <c r="DS17" s="557">
        <f t="shared" si="423"/>
        <v>0.02</v>
      </c>
      <c r="DT17" s="557">
        <f t="shared" si="423"/>
        <v>0</v>
      </c>
      <c r="DU17" s="557">
        <f t="shared" si="423"/>
        <v>0.02</v>
      </c>
      <c r="DV17" s="557">
        <f t="shared" si="423"/>
        <v>0.02</v>
      </c>
      <c r="DW17" s="557">
        <f t="shared" si="423"/>
        <v>0</v>
      </c>
      <c r="DX17" s="557">
        <f t="shared" si="423"/>
        <v>0.02</v>
      </c>
      <c r="DY17" s="557">
        <f t="shared" si="423"/>
        <v>0</v>
      </c>
      <c r="DZ17" s="557">
        <f t="shared" si="423"/>
        <v>0.02</v>
      </c>
      <c r="EA17" s="557">
        <f t="shared" ref="EA17:GI17" si="424">IF(EA14&lt;3,-2%,IF(EA14&gt;9,2%,0))</f>
        <v>0</v>
      </c>
      <c r="EB17" s="557">
        <f t="shared" si="424"/>
        <v>-0.02</v>
      </c>
      <c r="EC17" s="557">
        <f t="shared" si="424"/>
        <v>0.02</v>
      </c>
      <c r="ED17" s="557">
        <f t="shared" si="424"/>
        <v>0</v>
      </c>
      <c r="EE17" s="557">
        <f t="shared" si="424"/>
        <v>0</v>
      </c>
      <c r="EF17" s="557">
        <f t="shared" si="424"/>
        <v>0</v>
      </c>
      <c r="EG17" s="557">
        <f t="shared" si="424"/>
        <v>0</v>
      </c>
      <c r="EH17" s="557">
        <f t="shared" si="424"/>
        <v>0.02</v>
      </c>
      <c r="EI17" s="557">
        <f t="shared" si="424"/>
        <v>0</v>
      </c>
      <c r="EJ17" s="557">
        <f t="shared" si="424"/>
        <v>0.02</v>
      </c>
      <c r="EK17" s="557">
        <f t="shared" si="424"/>
        <v>0</v>
      </c>
      <c r="EL17" s="557">
        <f t="shared" si="424"/>
        <v>0.02</v>
      </c>
      <c r="EM17" s="557">
        <f t="shared" si="424"/>
        <v>0</v>
      </c>
      <c r="EN17" s="557">
        <f t="shared" si="424"/>
        <v>-0.02</v>
      </c>
      <c r="EO17" s="557">
        <f t="shared" si="424"/>
        <v>0</v>
      </c>
      <c r="EP17" s="557">
        <f t="shared" si="424"/>
        <v>0.02</v>
      </c>
      <c r="EQ17" s="557">
        <f t="shared" si="424"/>
        <v>0</v>
      </c>
      <c r="ER17" s="557">
        <f t="shared" si="424"/>
        <v>0.02</v>
      </c>
      <c r="ES17" s="557">
        <f t="shared" si="424"/>
        <v>0</v>
      </c>
      <c r="ET17" s="557">
        <f t="shared" si="424"/>
        <v>0.02</v>
      </c>
      <c r="EU17" s="557">
        <f t="shared" si="424"/>
        <v>0.02</v>
      </c>
      <c r="EV17" s="557">
        <f t="shared" si="424"/>
        <v>0</v>
      </c>
      <c r="EW17" s="557">
        <f t="shared" si="424"/>
        <v>0</v>
      </c>
      <c r="EX17" s="557">
        <f t="shared" si="424"/>
        <v>0.02</v>
      </c>
      <c r="EY17" s="557">
        <f t="shared" si="424"/>
        <v>0.02</v>
      </c>
      <c r="EZ17" s="557">
        <f t="shared" si="424"/>
        <v>0</v>
      </c>
      <c r="FA17" s="557">
        <f t="shared" si="424"/>
        <v>0.02</v>
      </c>
      <c r="FB17" s="557">
        <f t="shared" si="424"/>
        <v>0.02</v>
      </c>
      <c r="FC17" s="557">
        <f t="shared" si="424"/>
        <v>0.02</v>
      </c>
      <c r="FD17" s="557">
        <f t="shared" si="424"/>
        <v>0.02</v>
      </c>
      <c r="FE17" s="557">
        <f t="shared" si="424"/>
        <v>0.02</v>
      </c>
      <c r="FF17" s="557">
        <f t="shared" si="424"/>
        <v>-0.02</v>
      </c>
      <c r="FG17" s="557">
        <f t="shared" si="424"/>
        <v>0.02</v>
      </c>
      <c r="FH17" s="557">
        <f t="shared" si="424"/>
        <v>0</v>
      </c>
      <c r="FI17" s="557">
        <f t="shared" si="424"/>
        <v>0.02</v>
      </c>
      <c r="FJ17" s="557">
        <f t="shared" si="424"/>
        <v>0.02</v>
      </c>
      <c r="FK17" s="557">
        <f t="shared" si="424"/>
        <v>0</v>
      </c>
      <c r="FL17" s="557">
        <f t="shared" si="424"/>
        <v>0.02</v>
      </c>
      <c r="FM17" s="557">
        <f t="shared" si="424"/>
        <v>0</v>
      </c>
      <c r="FN17" s="557">
        <f t="shared" si="424"/>
        <v>0.02</v>
      </c>
      <c r="FO17" s="557">
        <f t="shared" si="424"/>
        <v>0.02</v>
      </c>
      <c r="FP17" s="557">
        <f t="shared" si="424"/>
        <v>-0.02</v>
      </c>
      <c r="FQ17" s="557">
        <f t="shared" si="424"/>
        <v>0.02</v>
      </c>
      <c r="FR17" s="557">
        <f t="shared" si="424"/>
        <v>0</v>
      </c>
      <c r="FS17" s="557">
        <f t="shared" si="424"/>
        <v>0</v>
      </c>
      <c r="FT17" s="557">
        <f t="shared" si="424"/>
        <v>0.02</v>
      </c>
      <c r="FU17" s="557">
        <f t="shared" si="424"/>
        <v>0.02</v>
      </c>
      <c r="FV17" s="557">
        <f t="shared" si="424"/>
        <v>0.02</v>
      </c>
      <c r="FW17" s="557">
        <f t="shared" si="424"/>
        <v>0</v>
      </c>
      <c r="FX17" s="557">
        <f t="shared" si="424"/>
        <v>0.02</v>
      </c>
      <c r="FY17" s="557">
        <f t="shared" si="424"/>
        <v>0</v>
      </c>
      <c r="FZ17" s="557">
        <f t="shared" si="424"/>
        <v>-0.02</v>
      </c>
      <c r="GA17" s="557">
        <f t="shared" si="424"/>
        <v>0.02</v>
      </c>
      <c r="GB17" s="557">
        <f t="shared" si="424"/>
        <v>0</v>
      </c>
      <c r="GC17" s="557">
        <f t="shared" si="424"/>
        <v>0.02</v>
      </c>
      <c r="GD17" s="557">
        <f t="shared" si="424"/>
        <v>0</v>
      </c>
      <c r="GE17" s="557">
        <f t="shared" si="424"/>
        <v>0</v>
      </c>
      <c r="GF17" s="557">
        <f t="shared" si="424"/>
        <v>0.02</v>
      </c>
      <c r="GG17" s="557">
        <f t="shared" si="424"/>
        <v>0</v>
      </c>
      <c r="GH17" s="557">
        <f t="shared" si="424"/>
        <v>-0.02</v>
      </c>
      <c r="GI17" s="557">
        <f t="shared" si="424"/>
        <v>0</v>
      </c>
      <c r="GL17" s="557">
        <f>IF(GL14&lt;3,-2%,IF(GL14&gt;9,2%,0))</f>
        <v>0</v>
      </c>
      <c r="GO17" s="557">
        <f>IF(GO14&lt;3,-2%,IF(GO14&gt;9,2%,0))</f>
        <v>0</v>
      </c>
      <c r="GP17" s="557">
        <f>IF(GP14&lt;3,-2%,IF(GP14&gt;9,2%,0))</f>
        <v>0</v>
      </c>
      <c r="GQ17" s="557">
        <f>IF(GQ14&lt;3,-2%,IF(GQ14&gt;9,2%,0))</f>
        <v>0</v>
      </c>
      <c r="GS17" s="557">
        <f t="shared" ref="GS17:GW17" si="425">IF(GS14&lt;3,-2%,IF(GS14&gt;9,2%,0))</f>
        <v>0</v>
      </c>
      <c r="GT17" s="557">
        <f t="shared" si="425"/>
        <v>0</v>
      </c>
      <c r="GU17" s="557">
        <f t="shared" si="425"/>
        <v>0</v>
      </c>
      <c r="GV17" s="557">
        <f t="shared" si="425"/>
        <v>0</v>
      </c>
      <c r="GW17" s="557">
        <f t="shared" si="425"/>
        <v>0.02</v>
      </c>
      <c r="HB17" s="557">
        <f>IF(HB14&lt;3,-2%,IF(HB14&gt;9,2%,0))</f>
        <v>0</v>
      </c>
      <c r="HF17" s="557">
        <f>IF(HF14&lt;3,-2%,IF(HF14&gt;9,2%,0))</f>
        <v>0</v>
      </c>
      <c r="HS17">
        <f t="shared" si="420"/>
        <v>4</v>
      </c>
      <c r="HT17">
        <f t="shared" si="421"/>
        <v>15</v>
      </c>
      <c r="HU17">
        <f t="shared" si="19"/>
        <v>48</v>
      </c>
      <c r="HV17">
        <f t="shared" si="20"/>
        <v>46</v>
      </c>
      <c r="HW17" t="str">
        <f t="shared" si="7"/>
        <v>46-48</v>
      </c>
      <c r="HY17">
        <f t="shared" si="31"/>
        <v>7</v>
      </c>
      <c r="HZ17">
        <f t="shared" si="32"/>
        <v>5</v>
      </c>
      <c r="IA17">
        <f t="shared" si="21"/>
        <v>14</v>
      </c>
      <c r="IB17">
        <f t="shared" si="22"/>
        <v>13</v>
      </c>
      <c r="IC17" t="str">
        <f t="shared" si="10"/>
        <v>13-14</v>
      </c>
    </row>
    <row r="18" spans="1:237" x14ac:dyDescent="0.2">
      <c r="A18" t="s">
        <v>1111</v>
      </c>
      <c r="B18" s="556">
        <f>IF(B16&lt;34,-3%,IF(B16&gt;52,4%,IF(B16&gt;46,2%,0)))</f>
        <v>0</v>
      </c>
      <c r="C18" s="556">
        <f t="shared" ref="C18:BN18" si="426">IF(C16&lt;34,-3%,IF(C16&gt;52,4%,IF(C16&gt;46,2%,0)))</f>
        <v>0</v>
      </c>
      <c r="D18" s="556">
        <f t="shared" si="426"/>
        <v>-0.03</v>
      </c>
      <c r="E18" s="556">
        <f t="shared" si="426"/>
        <v>0</v>
      </c>
      <c r="F18" s="556">
        <f t="shared" si="426"/>
        <v>-0.03</v>
      </c>
      <c r="G18" s="556">
        <f t="shared" si="426"/>
        <v>-0.03</v>
      </c>
      <c r="H18" s="556">
        <f t="shared" si="426"/>
        <v>-0.03</v>
      </c>
      <c r="I18" s="556">
        <f t="shared" si="426"/>
        <v>0</v>
      </c>
      <c r="J18" s="556">
        <f t="shared" si="426"/>
        <v>-0.03</v>
      </c>
      <c r="K18" s="556">
        <f t="shared" si="426"/>
        <v>-0.03</v>
      </c>
      <c r="L18" s="556">
        <f t="shared" si="426"/>
        <v>0</v>
      </c>
      <c r="M18" s="556">
        <f t="shared" si="426"/>
        <v>-0.03</v>
      </c>
      <c r="N18" s="556">
        <f t="shared" si="426"/>
        <v>0.04</v>
      </c>
      <c r="O18" s="556">
        <f t="shared" si="426"/>
        <v>0</v>
      </c>
      <c r="P18" s="556">
        <f t="shared" si="426"/>
        <v>0</v>
      </c>
      <c r="Q18" s="556">
        <f t="shared" si="426"/>
        <v>0</v>
      </c>
      <c r="R18" s="556">
        <f t="shared" si="426"/>
        <v>0</v>
      </c>
      <c r="S18" s="556">
        <f t="shared" si="426"/>
        <v>-0.03</v>
      </c>
      <c r="T18" s="556">
        <f t="shared" si="426"/>
        <v>-0.03</v>
      </c>
      <c r="U18" s="556">
        <f t="shared" si="426"/>
        <v>-0.03</v>
      </c>
      <c r="V18" s="556">
        <f t="shared" si="426"/>
        <v>0</v>
      </c>
      <c r="W18" s="556">
        <f t="shared" si="426"/>
        <v>-0.03</v>
      </c>
      <c r="X18" s="556">
        <f t="shared" si="426"/>
        <v>0</v>
      </c>
      <c r="Y18" s="556">
        <f t="shared" si="426"/>
        <v>0</v>
      </c>
      <c r="Z18" s="556">
        <f t="shared" si="426"/>
        <v>0</v>
      </c>
      <c r="AA18" s="556">
        <f t="shared" si="426"/>
        <v>0.02</v>
      </c>
      <c r="AB18" s="556">
        <f t="shared" si="426"/>
        <v>0</v>
      </c>
      <c r="AC18" s="556">
        <f t="shared" si="426"/>
        <v>-0.03</v>
      </c>
      <c r="AD18" s="556">
        <f t="shared" si="426"/>
        <v>-0.03</v>
      </c>
      <c r="AE18" s="556">
        <f t="shared" si="426"/>
        <v>-0.03</v>
      </c>
      <c r="AF18" s="556">
        <f t="shared" si="426"/>
        <v>0.04</v>
      </c>
      <c r="AG18" s="556">
        <f t="shared" si="426"/>
        <v>0.04</v>
      </c>
      <c r="AH18" s="556">
        <f t="shared" si="426"/>
        <v>0.02</v>
      </c>
      <c r="AI18" s="556">
        <f t="shared" si="426"/>
        <v>-0.03</v>
      </c>
      <c r="AJ18" s="556">
        <f t="shared" si="426"/>
        <v>0</v>
      </c>
      <c r="AK18" s="556">
        <f t="shared" si="426"/>
        <v>0</v>
      </c>
      <c r="AL18" s="556">
        <f t="shared" si="426"/>
        <v>-0.03</v>
      </c>
      <c r="AM18" s="556">
        <f t="shared" si="426"/>
        <v>0</v>
      </c>
      <c r="AN18" s="556">
        <f t="shared" si="426"/>
        <v>-0.03</v>
      </c>
      <c r="AO18" s="556">
        <f t="shared" si="426"/>
        <v>0</v>
      </c>
      <c r="AP18" s="556">
        <f t="shared" si="426"/>
        <v>0</v>
      </c>
      <c r="AQ18" s="556">
        <f t="shared" si="426"/>
        <v>-0.03</v>
      </c>
      <c r="AR18" s="556">
        <f t="shared" si="426"/>
        <v>0</v>
      </c>
      <c r="AS18" s="556">
        <f t="shared" si="426"/>
        <v>0</v>
      </c>
      <c r="AT18" s="556">
        <f t="shared" si="426"/>
        <v>-0.03</v>
      </c>
      <c r="AU18" s="556">
        <f t="shared" si="426"/>
        <v>0</v>
      </c>
      <c r="AV18" s="556">
        <f t="shared" si="426"/>
        <v>0</v>
      </c>
      <c r="AW18" s="556">
        <f t="shared" si="426"/>
        <v>-0.03</v>
      </c>
      <c r="AX18" s="556">
        <f t="shared" si="426"/>
        <v>0</v>
      </c>
      <c r="AY18" s="556">
        <f t="shared" si="426"/>
        <v>0</v>
      </c>
      <c r="AZ18" s="556">
        <f t="shared" si="426"/>
        <v>-0.03</v>
      </c>
      <c r="BA18" s="556">
        <f t="shared" si="426"/>
        <v>-0.03</v>
      </c>
      <c r="BB18" s="556">
        <f t="shared" si="426"/>
        <v>0</v>
      </c>
      <c r="BC18" s="556">
        <f t="shared" si="426"/>
        <v>-0.03</v>
      </c>
      <c r="BD18" s="556">
        <f t="shared" si="426"/>
        <v>0</v>
      </c>
      <c r="BE18" s="556">
        <f t="shared" si="426"/>
        <v>0</v>
      </c>
      <c r="BF18" s="556">
        <f t="shared" si="426"/>
        <v>0</v>
      </c>
      <c r="BG18" s="556">
        <f t="shared" si="426"/>
        <v>-0.03</v>
      </c>
      <c r="BH18" s="556">
        <f t="shared" si="426"/>
        <v>-0.03</v>
      </c>
      <c r="BI18" s="556">
        <f t="shared" si="426"/>
        <v>0.04</v>
      </c>
      <c r="BJ18" s="556">
        <f t="shared" si="426"/>
        <v>0</v>
      </c>
      <c r="BK18" s="556">
        <f t="shared" si="426"/>
        <v>-0.03</v>
      </c>
      <c r="BL18" s="556">
        <f t="shared" si="426"/>
        <v>-0.03</v>
      </c>
      <c r="BM18" s="556">
        <f t="shared" si="426"/>
        <v>-0.03</v>
      </c>
      <c r="BN18" s="556">
        <f t="shared" si="426"/>
        <v>0</v>
      </c>
      <c r="BO18" s="556">
        <f t="shared" ref="BO18:DZ18" si="427">IF(BO16&lt;34,-3%,IF(BO16&gt;52,4%,IF(BO16&gt;46,2%,0)))</f>
        <v>0</v>
      </c>
      <c r="BP18" s="556">
        <f t="shared" si="427"/>
        <v>0</v>
      </c>
      <c r="BQ18" s="556">
        <f t="shared" si="427"/>
        <v>0</v>
      </c>
      <c r="BR18" s="556">
        <f t="shared" si="427"/>
        <v>-0.03</v>
      </c>
      <c r="BS18" s="556">
        <f t="shared" si="427"/>
        <v>0</v>
      </c>
      <c r="BT18" s="556">
        <f t="shared" si="427"/>
        <v>0</v>
      </c>
      <c r="BU18" s="556">
        <f t="shared" si="427"/>
        <v>0</v>
      </c>
      <c r="BV18" s="556">
        <f t="shared" si="427"/>
        <v>-0.03</v>
      </c>
      <c r="BW18" s="556">
        <f t="shared" si="427"/>
        <v>-0.03</v>
      </c>
      <c r="BX18" s="556">
        <f t="shared" si="427"/>
        <v>0</v>
      </c>
      <c r="BY18" s="556">
        <f t="shared" si="427"/>
        <v>-0.03</v>
      </c>
      <c r="BZ18" s="556">
        <f t="shared" si="427"/>
        <v>0</v>
      </c>
      <c r="CA18" s="556">
        <f t="shared" si="427"/>
        <v>0</v>
      </c>
      <c r="CB18" s="556">
        <f t="shared" si="427"/>
        <v>0</v>
      </c>
      <c r="CC18" s="556">
        <f t="shared" si="427"/>
        <v>0</v>
      </c>
      <c r="CD18" s="556">
        <f t="shared" si="427"/>
        <v>0</v>
      </c>
      <c r="CE18" s="556">
        <f t="shared" si="427"/>
        <v>-0.03</v>
      </c>
      <c r="CF18" s="556">
        <f t="shared" si="427"/>
        <v>0.04</v>
      </c>
      <c r="CG18" s="556">
        <f t="shared" si="427"/>
        <v>0</v>
      </c>
      <c r="CH18" s="556">
        <f t="shared" si="427"/>
        <v>0</v>
      </c>
      <c r="CI18" s="556">
        <f t="shared" si="427"/>
        <v>0.02</v>
      </c>
      <c r="CJ18" s="556">
        <f t="shared" si="427"/>
        <v>-0.03</v>
      </c>
      <c r="CK18" s="556">
        <f t="shared" si="427"/>
        <v>-0.03</v>
      </c>
      <c r="CL18" s="556">
        <f t="shared" si="427"/>
        <v>0</v>
      </c>
      <c r="CM18" s="556">
        <f t="shared" si="427"/>
        <v>-0.03</v>
      </c>
      <c r="CN18" s="556">
        <f t="shared" si="427"/>
        <v>0</v>
      </c>
      <c r="CO18" s="556">
        <f t="shared" si="427"/>
        <v>0</v>
      </c>
      <c r="CP18" s="556">
        <f t="shared" si="427"/>
        <v>-0.03</v>
      </c>
      <c r="CQ18" s="556">
        <f t="shared" si="427"/>
        <v>0</v>
      </c>
      <c r="CR18" s="556">
        <f t="shared" si="427"/>
        <v>0</v>
      </c>
      <c r="CS18" s="556">
        <f t="shared" si="427"/>
        <v>-0.03</v>
      </c>
      <c r="CT18" s="556">
        <f t="shared" si="427"/>
        <v>-0.03</v>
      </c>
      <c r="CU18" s="556">
        <f t="shared" si="427"/>
        <v>-0.03</v>
      </c>
      <c r="CV18" s="556">
        <f t="shared" si="427"/>
        <v>-0.03</v>
      </c>
      <c r="CW18" s="556">
        <f t="shared" si="427"/>
        <v>-0.03</v>
      </c>
      <c r="CX18" s="556">
        <f t="shared" si="427"/>
        <v>0.04</v>
      </c>
      <c r="CY18" s="556">
        <f t="shared" si="427"/>
        <v>-0.03</v>
      </c>
      <c r="CZ18" s="556">
        <f t="shared" si="427"/>
        <v>0</v>
      </c>
      <c r="DA18" s="556">
        <f t="shared" si="427"/>
        <v>0</v>
      </c>
      <c r="DB18" s="556">
        <f t="shared" si="427"/>
        <v>-0.03</v>
      </c>
      <c r="DC18" s="556">
        <f t="shared" si="427"/>
        <v>-0.03</v>
      </c>
      <c r="DD18" s="556">
        <f t="shared" si="427"/>
        <v>0.04</v>
      </c>
      <c r="DE18" s="556">
        <f t="shared" si="427"/>
        <v>0</v>
      </c>
      <c r="DF18" s="556">
        <f t="shared" si="427"/>
        <v>-0.03</v>
      </c>
      <c r="DG18" s="556">
        <f t="shared" si="427"/>
        <v>-0.03</v>
      </c>
      <c r="DH18" s="556">
        <f t="shared" si="427"/>
        <v>-0.03</v>
      </c>
      <c r="DI18" s="556">
        <f t="shared" si="427"/>
        <v>0</v>
      </c>
      <c r="DJ18" s="556">
        <f t="shared" si="427"/>
        <v>-0.03</v>
      </c>
      <c r="DK18" s="556">
        <f t="shared" si="427"/>
        <v>0</v>
      </c>
      <c r="DL18" s="556">
        <f t="shared" si="427"/>
        <v>-0.03</v>
      </c>
      <c r="DM18" s="556">
        <f t="shared" si="427"/>
        <v>0</v>
      </c>
      <c r="DN18" s="556">
        <f t="shared" si="427"/>
        <v>-0.03</v>
      </c>
      <c r="DO18" s="556">
        <f t="shared" si="427"/>
        <v>0</v>
      </c>
      <c r="DP18" s="556">
        <f t="shared" si="427"/>
        <v>0</v>
      </c>
      <c r="DQ18" s="556">
        <f t="shared" si="427"/>
        <v>-0.03</v>
      </c>
      <c r="DR18" s="556">
        <f t="shared" si="427"/>
        <v>0</v>
      </c>
      <c r="DS18" s="556">
        <f t="shared" si="427"/>
        <v>-0.03</v>
      </c>
      <c r="DT18" s="556">
        <f t="shared" si="427"/>
        <v>0</v>
      </c>
      <c r="DU18" s="556">
        <f t="shared" si="427"/>
        <v>-0.03</v>
      </c>
      <c r="DV18" s="556">
        <f t="shared" si="427"/>
        <v>-0.03</v>
      </c>
      <c r="DW18" s="556">
        <f t="shared" si="427"/>
        <v>0</v>
      </c>
      <c r="DX18" s="556">
        <f t="shared" si="427"/>
        <v>-0.03</v>
      </c>
      <c r="DY18" s="556">
        <f t="shared" si="427"/>
        <v>0</v>
      </c>
      <c r="DZ18" s="556">
        <f t="shared" si="427"/>
        <v>-0.03</v>
      </c>
      <c r="EA18" s="556">
        <f t="shared" ref="EA18:GI18" si="428">IF(EA16&lt;34,-3%,IF(EA16&gt;52,4%,IF(EA16&gt;46,2%,0)))</f>
        <v>0</v>
      </c>
      <c r="EB18" s="556">
        <f t="shared" si="428"/>
        <v>0</v>
      </c>
      <c r="EC18" s="556">
        <f t="shared" si="428"/>
        <v>-0.03</v>
      </c>
      <c r="ED18" s="556">
        <f t="shared" si="428"/>
        <v>-0.03</v>
      </c>
      <c r="EE18" s="556">
        <f t="shared" si="428"/>
        <v>0</v>
      </c>
      <c r="EF18" s="556">
        <f t="shared" si="428"/>
        <v>0</v>
      </c>
      <c r="EG18" s="556">
        <f t="shared" si="428"/>
        <v>0</v>
      </c>
      <c r="EH18" s="556">
        <f t="shared" si="428"/>
        <v>-0.03</v>
      </c>
      <c r="EI18" s="556">
        <f t="shared" si="428"/>
        <v>0.02</v>
      </c>
      <c r="EJ18" s="556">
        <f t="shared" si="428"/>
        <v>-0.03</v>
      </c>
      <c r="EK18" s="556">
        <f t="shared" si="428"/>
        <v>0</v>
      </c>
      <c r="EL18" s="556">
        <f t="shared" si="428"/>
        <v>-0.03</v>
      </c>
      <c r="EM18" s="556">
        <f t="shared" si="428"/>
        <v>0</v>
      </c>
      <c r="EN18" s="556">
        <f t="shared" si="428"/>
        <v>0.04</v>
      </c>
      <c r="EO18" s="556">
        <f t="shared" si="428"/>
        <v>0</v>
      </c>
      <c r="EP18" s="556">
        <f t="shared" si="428"/>
        <v>-0.03</v>
      </c>
      <c r="EQ18" s="556">
        <f t="shared" si="428"/>
        <v>-0.03</v>
      </c>
      <c r="ER18" s="556">
        <f t="shared" si="428"/>
        <v>-0.03</v>
      </c>
      <c r="ES18" s="556">
        <f t="shared" si="428"/>
        <v>-0.03</v>
      </c>
      <c r="ET18" s="556">
        <f t="shared" si="428"/>
        <v>-0.03</v>
      </c>
      <c r="EU18" s="556">
        <f t="shared" si="428"/>
        <v>0</v>
      </c>
      <c r="EV18" s="556">
        <f t="shared" si="428"/>
        <v>0.02</v>
      </c>
      <c r="EW18" s="556">
        <f t="shared" si="428"/>
        <v>0</v>
      </c>
      <c r="EX18" s="556">
        <f t="shared" si="428"/>
        <v>-0.03</v>
      </c>
      <c r="EY18" s="556">
        <f t="shared" si="428"/>
        <v>-0.03</v>
      </c>
      <c r="EZ18" s="556">
        <f t="shared" si="428"/>
        <v>0</v>
      </c>
      <c r="FA18" s="556">
        <f t="shared" si="428"/>
        <v>-0.03</v>
      </c>
      <c r="FB18" s="556">
        <f t="shared" si="428"/>
        <v>-0.03</v>
      </c>
      <c r="FC18" s="556">
        <f t="shared" si="428"/>
        <v>-0.03</v>
      </c>
      <c r="FD18" s="556">
        <f t="shared" si="428"/>
        <v>-0.03</v>
      </c>
      <c r="FE18" s="556">
        <f t="shared" si="428"/>
        <v>-0.03</v>
      </c>
      <c r="FF18" s="556">
        <f t="shared" si="428"/>
        <v>0.02</v>
      </c>
      <c r="FG18" s="556">
        <f t="shared" si="428"/>
        <v>-0.03</v>
      </c>
      <c r="FH18" s="556">
        <f t="shared" si="428"/>
        <v>-0.03</v>
      </c>
      <c r="FI18" s="556">
        <f t="shared" si="428"/>
        <v>-0.03</v>
      </c>
      <c r="FJ18" s="556">
        <f t="shared" si="428"/>
        <v>-0.03</v>
      </c>
      <c r="FK18" s="556">
        <f t="shared" si="428"/>
        <v>0</v>
      </c>
      <c r="FL18" s="556">
        <f t="shared" si="428"/>
        <v>-0.03</v>
      </c>
      <c r="FM18" s="556">
        <f t="shared" si="428"/>
        <v>-0.03</v>
      </c>
      <c r="FN18" s="556">
        <f t="shared" si="428"/>
        <v>-0.03</v>
      </c>
      <c r="FO18" s="556">
        <f t="shared" si="428"/>
        <v>-0.03</v>
      </c>
      <c r="FP18" s="556">
        <f t="shared" si="428"/>
        <v>0.04</v>
      </c>
      <c r="FQ18" s="556">
        <f t="shared" si="428"/>
        <v>-0.03</v>
      </c>
      <c r="FR18" s="556">
        <f t="shared" si="428"/>
        <v>0</v>
      </c>
      <c r="FS18" s="556">
        <f t="shared" si="428"/>
        <v>0.02</v>
      </c>
      <c r="FT18" s="556">
        <f t="shared" si="428"/>
        <v>-0.03</v>
      </c>
      <c r="FU18" s="556">
        <f t="shared" si="428"/>
        <v>-0.03</v>
      </c>
      <c r="FV18" s="556">
        <f t="shared" si="428"/>
        <v>-0.03</v>
      </c>
      <c r="FW18" s="556">
        <f t="shared" si="428"/>
        <v>-0.03</v>
      </c>
      <c r="FX18" s="556">
        <f t="shared" si="428"/>
        <v>-0.03</v>
      </c>
      <c r="FY18" s="556">
        <f t="shared" si="428"/>
        <v>0</v>
      </c>
      <c r="FZ18" s="556">
        <f t="shared" si="428"/>
        <v>0.04</v>
      </c>
      <c r="GA18" s="556">
        <f t="shared" si="428"/>
        <v>-0.03</v>
      </c>
      <c r="GB18" s="556">
        <f t="shared" si="428"/>
        <v>0</v>
      </c>
      <c r="GC18" s="556">
        <f t="shared" si="428"/>
        <v>-0.03</v>
      </c>
      <c r="GD18" s="556">
        <f t="shared" si="428"/>
        <v>0</v>
      </c>
      <c r="GE18" s="556">
        <f t="shared" si="428"/>
        <v>0</v>
      </c>
      <c r="GF18" s="556">
        <f t="shared" si="428"/>
        <v>-0.03</v>
      </c>
      <c r="GG18" s="556">
        <f t="shared" si="428"/>
        <v>0</v>
      </c>
      <c r="GH18" s="556">
        <f t="shared" si="428"/>
        <v>0.04</v>
      </c>
      <c r="GI18" s="556">
        <f t="shared" si="428"/>
        <v>-0.03</v>
      </c>
      <c r="GL18" s="556">
        <f>IF(GL16&lt;34,-3%,IF(GL16&gt;52,4%,IF(GL16&gt;46,2%,0)))</f>
        <v>-0.03</v>
      </c>
      <c r="GO18" s="556">
        <f>IF(GO16&lt;34,-3%,IF(GO16&gt;52,4%,IF(GO16&gt;46,2%,0)))</f>
        <v>0</v>
      </c>
      <c r="GP18" s="556">
        <f>IF(GP16&lt;34,-3%,IF(GP16&gt;52,4%,IF(GP16&gt;46,2%,0)))</f>
        <v>0</v>
      </c>
      <c r="GQ18" s="556">
        <f>IF(GQ16&lt;34,-3%,IF(GQ16&gt;52,4%,IF(GQ16&gt;46,2%,0)))</f>
        <v>0</v>
      </c>
      <c r="GS18" s="556">
        <f t="shared" ref="GS18:GW18" si="429">IF(GS16&lt;34,-3%,IF(GS16&gt;52,4%,IF(GS16&gt;46,2%,0)))</f>
        <v>0</v>
      </c>
      <c r="GT18" s="556">
        <f t="shared" si="429"/>
        <v>0</v>
      </c>
      <c r="GU18" s="556">
        <f t="shared" si="429"/>
        <v>0</v>
      </c>
      <c r="GV18" s="556">
        <f t="shared" si="429"/>
        <v>0</v>
      </c>
      <c r="GW18" s="556">
        <f t="shared" si="429"/>
        <v>-0.03</v>
      </c>
      <c r="HB18" s="556">
        <f>IF(HB16&lt;34,-3%,IF(HB16&gt;52,4%,IF(HB16&gt;46,2%,0)))</f>
        <v>0</v>
      </c>
      <c r="HF18" s="556">
        <f>IF(HF16&lt;34,-3%,IF(HF16&gt;52,4%,IF(HF16&gt;46,2%,0)))</f>
        <v>0</v>
      </c>
      <c r="HS18">
        <f t="shared" si="420"/>
        <v>1</v>
      </c>
      <c r="HT18">
        <f t="shared" si="421"/>
        <v>11</v>
      </c>
      <c r="HU18">
        <f t="shared" si="19"/>
        <v>50</v>
      </c>
      <c r="HV18">
        <f t="shared" si="20"/>
        <v>48</v>
      </c>
      <c r="HW18" t="str">
        <f t="shared" si="7"/>
        <v>48-50</v>
      </c>
      <c r="HY18">
        <f t="shared" si="31"/>
        <v>6</v>
      </c>
      <c r="HZ18">
        <f t="shared" si="32"/>
        <v>3</v>
      </c>
      <c r="IA18">
        <f t="shared" si="21"/>
        <v>15</v>
      </c>
      <c r="IB18">
        <f t="shared" si="22"/>
        <v>14</v>
      </c>
      <c r="IC18" t="str">
        <f t="shared" si="10"/>
        <v>14-15</v>
      </c>
    </row>
    <row r="19" spans="1:237" x14ac:dyDescent="0.2">
      <c r="HS19">
        <f t="shared" si="420"/>
        <v>2</v>
      </c>
      <c r="HT19">
        <f t="shared" si="421"/>
        <v>7</v>
      </c>
      <c r="HU19">
        <f t="shared" si="19"/>
        <v>52</v>
      </c>
      <c r="HV19">
        <f t="shared" si="20"/>
        <v>50</v>
      </c>
      <c r="HW19" t="str">
        <f t="shared" si="7"/>
        <v>50-52</v>
      </c>
      <c r="HY19">
        <f t="shared" si="31"/>
        <v>6</v>
      </c>
      <c r="HZ19">
        <f t="shared" si="32"/>
        <v>4</v>
      </c>
      <c r="IA19">
        <f t="shared" si="21"/>
        <v>16</v>
      </c>
      <c r="IB19">
        <f t="shared" si="22"/>
        <v>15</v>
      </c>
      <c r="IC19" t="str">
        <f t="shared" si="10"/>
        <v>15-16</v>
      </c>
    </row>
    <row r="20" spans="1:237" x14ac:dyDescent="0.2">
      <c r="A20" s="558">
        <v>2002</v>
      </c>
      <c r="B20" s="558" t="s">
        <v>1112</v>
      </c>
      <c r="C20" s="558" t="s">
        <v>1113</v>
      </c>
      <c r="D20" s="558" t="s">
        <v>1114</v>
      </c>
      <c r="E20" s="558" t="s">
        <v>1115</v>
      </c>
      <c r="F20" s="558" t="s">
        <v>1116</v>
      </c>
      <c r="I20" s="558">
        <v>2013</v>
      </c>
      <c r="J20" s="558" t="s">
        <v>1112</v>
      </c>
      <c r="K20" s="558" t="s">
        <v>1113</v>
      </c>
      <c r="L20" s="558" t="s">
        <v>1114</v>
      </c>
      <c r="M20" s="558" t="s">
        <v>1115</v>
      </c>
      <c r="N20" s="558" t="s">
        <v>1116</v>
      </c>
      <c r="HS20">
        <f t="shared" si="420"/>
        <v>2</v>
      </c>
      <c r="HT20">
        <f t="shared" si="421"/>
        <v>3</v>
      </c>
      <c r="HU20">
        <f t="shared" si="19"/>
        <v>54</v>
      </c>
      <c r="HV20">
        <f t="shared" si="20"/>
        <v>52</v>
      </c>
      <c r="HW20" t="str">
        <f t="shared" si="7"/>
        <v>52-54</v>
      </c>
      <c r="HY20">
        <f t="shared" si="31"/>
        <v>2</v>
      </c>
      <c r="HZ20">
        <f t="shared" si="32"/>
        <v>1</v>
      </c>
      <c r="IA20">
        <f t="shared" si="21"/>
        <v>17</v>
      </c>
      <c r="IB20">
        <f t="shared" si="22"/>
        <v>16</v>
      </c>
      <c r="IC20" t="str">
        <f t="shared" si="10"/>
        <v>16-17</v>
      </c>
    </row>
    <row r="21" spans="1:237" x14ac:dyDescent="0.2">
      <c r="A21" s="558" t="s">
        <v>1117</v>
      </c>
      <c r="B21" s="558"/>
      <c r="C21" s="559">
        <v>-0.03</v>
      </c>
      <c r="D21" s="560">
        <v>0</v>
      </c>
      <c r="E21" s="559">
        <v>0.02</v>
      </c>
      <c r="F21" s="559">
        <v>0.04</v>
      </c>
      <c r="I21" s="558" t="s">
        <v>1117</v>
      </c>
      <c r="J21" s="558"/>
      <c r="K21" s="559">
        <v>-0.03</v>
      </c>
      <c r="L21" s="560">
        <v>0</v>
      </c>
      <c r="M21" s="559">
        <v>0.02</v>
      </c>
      <c r="N21" s="559">
        <v>0.04</v>
      </c>
      <c r="HS21">
        <f t="shared" si="420"/>
        <v>2</v>
      </c>
      <c r="HT21">
        <f t="shared" si="421"/>
        <v>2</v>
      </c>
      <c r="HU21">
        <f t="shared" si="19"/>
        <v>56</v>
      </c>
      <c r="HV21">
        <f t="shared" si="20"/>
        <v>54</v>
      </c>
      <c r="HW21" t="str">
        <f t="shared" si="7"/>
        <v>54-56</v>
      </c>
      <c r="HY21">
        <f t="shared" si="31"/>
        <v>8</v>
      </c>
      <c r="HZ21">
        <f t="shared" si="32"/>
        <v>4</v>
      </c>
      <c r="IA21">
        <f t="shared" si="21"/>
        <v>18</v>
      </c>
      <c r="IB21">
        <f t="shared" si="22"/>
        <v>17</v>
      </c>
      <c r="IC21" t="str">
        <f t="shared" si="10"/>
        <v>17-18</v>
      </c>
    </row>
    <row r="22" spans="1:237" x14ac:dyDescent="0.2">
      <c r="A22" s="558" t="s">
        <v>1118</v>
      </c>
      <c r="B22" s="559">
        <v>-0.02</v>
      </c>
      <c r="C22" s="561">
        <f>COUNTIFS($B$9:$HF$9,C$21,$B$8:$HF$8,$B22)</f>
        <v>4</v>
      </c>
      <c r="D22" s="561">
        <f t="shared" ref="D22:F24" si="430">COUNTIFS($B$9:$HF$9,D$21,$B$8:$HF$8,$B22)</f>
        <v>15</v>
      </c>
      <c r="E22" s="561">
        <f t="shared" si="430"/>
        <v>24</v>
      </c>
      <c r="F22" s="561">
        <f t="shared" si="430"/>
        <v>13</v>
      </c>
      <c r="G22" s="562">
        <f>SUM(C22:F22)</f>
        <v>56</v>
      </c>
      <c r="H22" s="565">
        <f>G22/$G$25</f>
        <v>0.27450980392156865</v>
      </c>
      <c r="I22" s="558" t="s">
        <v>1118</v>
      </c>
      <c r="J22" s="559">
        <v>-0.02</v>
      </c>
      <c r="K22" s="561">
        <f t="shared" ref="K22:N24" si="431">COUNTIFS($B$18:$HF$18,K$21,$B$17:$HF$17,$J22)</f>
        <v>0</v>
      </c>
      <c r="L22" s="561">
        <f t="shared" si="431"/>
        <v>2</v>
      </c>
      <c r="M22" s="561">
        <f t="shared" si="431"/>
        <v>1</v>
      </c>
      <c r="N22" s="561">
        <f t="shared" si="431"/>
        <v>10</v>
      </c>
      <c r="O22" s="562">
        <f>SUM(K22:N22)</f>
        <v>13</v>
      </c>
      <c r="P22" s="565">
        <f>O22/$O$25</f>
        <v>6.4676616915422883E-2</v>
      </c>
      <c r="GY22" s="558"/>
      <c r="GZ22" s="558"/>
      <c r="HA22" s="582" t="s">
        <v>1120</v>
      </c>
      <c r="HB22" s="582" t="s">
        <v>1121</v>
      </c>
      <c r="HC22" s="582" t="s">
        <v>1122</v>
      </c>
      <c r="HD22" s="582" t="s">
        <v>1123</v>
      </c>
      <c r="HE22" s="582" t="s">
        <v>1124</v>
      </c>
      <c r="HS22">
        <f t="shared" si="420"/>
        <v>1</v>
      </c>
      <c r="HT22">
        <f t="shared" si="421"/>
        <v>3</v>
      </c>
      <c r="HU22">
        <f t="shared" si="19"/>
        <v>58</v>
      </c>
      <c r="HV22">
        <f t="shared" si="20"/>
        <v>56</v>
      </c>
      <c r="HW22" t="str">
        <f t="shared" si="7"/>
        <v>56-58</v>
      </c>
      <c r="HY22">
        <f t="shared" si="31"/>
        <v>1</v>
      </c>
      <c r="HZ22">
        <f t="shared" si="32"/>
        <v>1</v>
      </c>
      <c r="IA22">
        <f t="shared" si="21"/>
        <v>19</v>
      </c>
      <c r="IB22">
        <f t="shared" si="22"/>
        <v>18</v>
      </c>
      <c r="IC22" t="str">
        <f t="shared" si="10"/>
        <v>18-19</v>
      </c>
    </row>
    <row r="23" spans="1:237" x14ac:dyDescent="0.2">
      <c r="A23" s="558"/>
      <c r="B23" s="560">
        <v>0</v>
      </c>
      <c r="C23" s="561">
        <f t="shared" ref="C23:C24" si="432">COUNTIFS($B$9:$HF$9,C$21,$B$8:$HF$8,$B23)</f>
        <v>24</v>
      </c>
      <c r="D23" s="561">
        <f t="shared" si="430"/>
        <v>60</v>
      </c>
      <c r="E23" s="561">
        <f t="shared" si="430"/>
        <v>9</v>
      </c>
      <c r="F23" s="561">
        <f t="shared" si="430"/>
        <v>1</v>
      </c>
      <c r="G23" s="562">
        <f>SUM(C23:F23)</f>
        <v>94</v>
      </c>
      <c r="H23" s="565">
        <f t="shared" ref="H23:H24" si="433">G23/$G$25</f>
        <v>0.46078431372549017</v>
      </c>
      <c r="I23" s="558"/>
      <c r="J23" s="560">
        <v>0</v>
      </c>
      <c r="K23" s="561">
        <f t="shared" si="431"/>
        <v>23</v>
      </c>
      <c r="L23" s="561">
        <f t="shared" si="431"/>
        <v>82</v>
      </c>
      <c r="M23" s="561">
        <f t="shared" si="431"/>
        <v>6</v>
      </c>
      <c r="N23" s="561">
        <f t="shared" si="431"/>
        <v>1</v>
      </c>
      <c r="O23" s="562">
        <f>SUM(K23:N23)</f>
        <v>112</v>
      </c>
      <c r="P23" s="565">
        <f t="shared" ref="P23:P24" si="434">O23/$O$25</f>
        <v>0.55721393034825872</v>
      </c>
      <c r="GY23" s="649" t="s">
        <v>1131</v>
      </c>
      <c r="GZ23" s="558">
        <v>2002</v>
      </c>
      <c r="HA23" s="583">
        <f>HG5</f>
        <v>6.4832645044296866</v>
      </c>
      <c r="HB23" s="583">
        <f t="shared" ref="HB23:HE23" si="435">HH5</f>
        <v>20.335195530726256</v>
      </c>
      <c r="HC23" s="583">
        <f t="shared" si="435"/>
        <v>0.51155992559128349</v>
      </c>
      <c r="HD23" s="583">
        <f t="shared" si="435"/>
        <v>4.8393386538508629</v>
      </c>
      <c r="HE23" s="583">
        <f t="shared" si="435"/>
        <v>4.5045425326386521</v>
      </c>
      <c r="HS23">
        <f t="shared" si="420"/>
        <v>3</v>
      </c>
      <c r="HT23">
        <f t="shared" si="421"/>
        <v>0</v>
      </c>
      <c r="HU23">
        <f t="shared" si="19"/>
        <v>60</v>
      </c>
      <c r="HV23">
        <f t="shared" si="20"/>
        <v>58</v>
      </c>
      <c r="HW23" t="str">
        <f t="shared" si="7"/>
        <v>58-60</v>
      </c>
      <c r="HY23">
        <f t="shared" si="31"/>
        <v>2</v>
      </c>
      <c r="HZ23">
        <f t="shared" si="32"/>
        <v>0</v>
      </c>
      <c r="IA23">
        <f t="shared" si="21"/>
        <v>20</v>
      </c>
      <c r="IB23">
        <f t="shared" si="22"/>
        <v>19</v>
      </c>
      <c r="IC23" t="str">
        <f t="shared" si="10"/>
        <v>19-20</v>
      </c>
    </row>
    <row r="24" spans="1:237" x14ac:dyDescent="0.2">
      <c r="A24" s="558" t="s">
        <v>1119</v>
      </c>
      <c r="B24" s="559">
        <v>0.02</v>
      </c>
      <c r="C24" s="561">
        <f t="shared" si="432"/>
        <v>49</v>
      </c>
      <c r="D24" s="561">
        <f t="shared" si="430"/>
        <v>5</v>
      </c>
      <c r="E24" s="561">
        <f t="shared" si="430"/>
        <v>0</v>
      </c>
      <c r="F24" s="561">
        <f t="shared" si="430"/>
        <v>0</v>
      </c>
      <c r="G24" s="562">
        <f>SUM(C24:F24)</f>
        <v>54</v>
      </c>
      <c r="H24" s="565">
        <f t="shared" si="433"/>
        <v>0.26470588235294118</v>
      </c>
      <c r="I24" s="558" t="s">
        <v>1119</v>
      </c>
      <c r="J24" s="559">
        <v>0.02</v>
      </c>
      <c r="K24" s="561">
        <f t="shared" si="431"/>
        <v>71</v>
      </c>
      <c r="L24" s="561">
        <f t="shared" si="431"/>
        <v>5</v>
      </c>
      <c r="M24" s="561">
        <f t="shared" si="431"/>
        <v>0</v>
      </c>
      <c r="N24" s="561">
        <f t="shared" si="431"/>
        <v>0</v>
      </c>
      <c r="O24" s="562">
        <f>SUM(K24:N24)</f>
        <v>76</v>
      </c>
      <c r="P24" s="565">
        <f t="shared" si="434"/>
        <v>0.37810945273631841</v>
      </c>
      <c r="GY24" s="649"/>
      <c r="GZ24" s="558">
        <v>2013</v>
      </c>
      <c r="HA24" s="583">
        <f>HG14</f>
        <v>8.1005359180173482</v>
      </c>
      <c r="HB24" s="583">
        <f t="shared" ref="HB24:HE24" si="436">HH14</f>
        <v>21.40077821011673</v>
      </c>
      <c r="HC24" s="583">
        <f t="shared" si="436"/>
        <v>0.73277154181793958</v>
      </c>
      <c r="HD24" s="583">
        <f t="shared" si="436"/>
        <v>6.9385993309593177</v>
      </c>
      <c r="HE24" s="583">
        <f t="shared" si="436"/>
        <v>4.6321298672111144</v>
      </c>
      <c r="HS24">
        <f t="shared" si="420"/>
        <v>1</v>
      </c>
      <c r="HT24">
        <f t="shared" si="421"/>
        <v>5</v>
      </c>
      <c r="HU24">
        <f t="shared" si="19"/>
        <v>62</v>
      </c>
      <c r="HV24">
        <f t="shared" si="20"/>
        <v>60</v>
      </c>
      <c r="HW24" t="str">
        <f t="shared" si="7"/>
        <v>60-62</v>
      </c>
      <c r="HY24">
        <f t="shared" si="31"/>
        <v>1</v>
      </c>
      <c r="HZ24">
        <f t="shared" si="32"/>
        <v>2</v>
      </c>
      <c r="IA24">
        <f t="shared" si="21"/>
        <v>21</v>
      </c>
      <c r="IB24">
        <f t="shared" si="22"/>
        <v>20</v>
      </c>
      <c r="IC24" t="str">
        <f t="shared" si="10"/>
        <v>20-21</v>
      </c>
    </row>
    <row r="25" spans="1:237" x14ac:dyDescent="0.2">
      <c r="C25" s="562">
        <f>SUM(C22:C24)</f>
        <v>77</v>
      </c>
      <c r="D25" s="562">
        <f t="shared" ref="D25:F25" si="437">SUM(D22:D24)</f>
        <v>80</v>
      </c>
      <c r="E25" s="562">
        <f t="shared" si="437"/>
        <v>33</v>
      </c>
      <c r="F25" s="562">
        <f t="shared" si="437"/>
        <v>14</v>
      </c>
      <c r="G25" s="562">
        <f>SUM(G22:G24)</f>
        <v>204</v>
      </c>
      <c r="K25" s="562">
        <f>SUM(K22:K24)</f>
        <v>94</v>
      </c>
      <c r="L25" s="562">
        <f t="shared" ref="L25" si="438">SUM(L22:L24)</f>
        <v>89</v>
      </c>
      <c r="M25" s="562">
        <f t="shared" ref="M25" si="439">SUM(M22:M24)</f>
        <v>7</v>
      </c>
      <c r="N25" s="562">
        <f t="shared" ref="N25" si="440">SUM(N22:N24)</f>
        <v>11</v>
      </c>
      <c r="O25" s="562">
        <f>SUM(O22:O24)</f>
        <v>201</v>
      </c>
      <c r="GY25" s="649" t="s">
        <v>1132</v>
      </c>
      <c r="GZ25" s="558">
        <v>2002</v>
      </c>
      <c r="HA25" s="583">
        <f>HG7</f>
        <v>38.360987265449808</v>
      </c>
      <c r="HB25" s="583">
        <f t="shared" ref="HB25:HE25" si="441">HH7</f>
        <v>62.871997131588387</v>
      </c>
      <c r="HC25" s="583">
        <f t="shared" si="441"/>
        <v>20.146224386454129</v>
      </c>
      <c r="HD25" s="583">
        <f t="shared" si="441"/>
        <v>37.101762027858101</v>
      </c>
      <c r="HE25" s="583">
        <f t="shared" si="441"/>
        <v>9.5642223787194318</v>
      </c>
      <c r="HS25">
        <f t="shared" si="420"/>
        <v>2</v>
      </c>
      <c r="HT25">
        <f t="shared" si="421"/>
        <v>1</v>
      </c>
      <c r="HU25">
        <f t="shared" si="19"/>
        <v>64</v>
      </c>
      <c r="HV25">
        <f t="shared" si="20"/>
        <v>62</v>
      </c>
      <c r="HW25" t="str">
        <f t="shared" si="7"/>
        <v>62-64</v>
      </c>
    </row>
    <row r="26" spans="1:237" x14ac:dyDescent="0.2">
      <c r="C26" s="564">
        <f t="shared" ref="C26" si="442">C25/$G$25</f>
        <v>0.37745098039215685</v>
      </c>
      <c r="D26" s="564">
        <f>D25/$G$25</f>
        <v>0.39215686274509803</v>
      </c>
      <c r="E26" s="564">
        <f t="shared" ref="E26:F26" si="443">E25/$G$25</f>
        <v>0.16176470588235295</v>
      </c>
      <c r="F26" s="564">
        <f t="shared" si="443"/>
        <v>6.8627450980392163E-2</v>
      </c>
      <c r="K26" s="564">
        <f>K25/$O$25</f>
        <v>0.46766169154228854</v>
      </c>
      <c r="L26" s="564">
        <f>L25/$O$25</f>
        <v>0.44278606965174128</v>
      </c>
      <c r="M26" s="564">
        <f>M25/$O$25</f>
        <v>3.482587064676617E-2</v>
      </c>
      <c r="N26" s="564">
        <f>N25/$O$25</f>
        <v>5.4726368159203981E-2</v>
      </c>
      <c r="GY26" s="649"/>
      <c r="GZ26" s="558">
        <v>2013</v>
      </c>
      <c r="HA26" s="583">
        <f>HG16</f>
        <v>35.186685877758563</v>
      </c>
      <c r="HB26" s="583">
        <f t="shared" ref="HB26:HE26" si="444">HH16</f>
        <v>63.765664299864227</v>
      </c>
      <c r="HC26" s="583">
        <f t="shared" si="444"/>
        <v>19.924510741707817</v>
      </c>
      <c r="HD26" s="583">
        <f t="shared" si="444"/>
        <v>34.896386643895482</v>
      </c>
      <c r="HE26" s="583">
        <f t="shared" si="444"/>
        <v>8.5838004844166989</v>
      </c>
      <c r="HS26">
        <f t="shared" si="420"/>
        <v>0</v>
      </c>
      <c r="HT26">
        <f t="shared" si="421"/>
        <v>0</v>
      </c>
      <c r="HU26">
        <f t="shared" si="19"/>
        <v>66</v>
      </c>
      <c r="HV26">
        <f t="shared" si="20"/>
        <v>64</v>
      </c>
      <c r="HW26" t="str">
        <f t="shared" si="7"/>
        <v>64-66</v>
      </c>
    </row>
    <row r="27" spans="1:237" x14ac:dyDescent="0.2">
      <c r="C27" s="562">
        <f>SUM(D22,C22,C23,C24)</f>
        <v>92</v>
      </c>
      <c r="D27" s="562">
        <f>G25-C27-F27</f>
        <v>84</v>
      </c>
      <c r="F27" s="562">
        <f>SUM(F22:F23,E23,D24)</f>
        <v>28</v>
      </c>
      <c r="K27" s="562">
        <f>SUM(L22,K22,K23,K24)</f>
        <v>96</v>
      </c>
      <c r="L27" s="562">
        <f>O25-K27-N27</f>
        <v>83</v>
      </c>
      <c r="N27" s="562">
        <f>SUM(N22:N23,M23,L24)</f>
        <v>22</v>
      </c>
    </row>
    <row r="28" spans="1:237" x14ac:dyDescent="0.2">
      <c r="K28">
        <v>2002</v>
      </c>
      <c r="L28">
        <v>2013</v>
      </c>
    </row>
    <row r="29" spans="1:237" x14ac:dyDescent="0.2">
      <c r="B29" s="558"/>
      <c r="C29" s="558" t="s">
        <v>1113</v>
      </c>
      <c r="D29" s="558" t="s">
        <v>1114</v>
      </c>
      <c r="E29" s="558" t="s">
        <v>1115</v>
      </c>
      <c r="F29" s="558" t="s">
        <v>1116</v>
      </c>
      <c r="J29" s="558" t="s">
        <v>1118</v>
      </c>
      <c r="K29" s="562">
        <f>G22</f>
        <v>56</v>
      </c>
      <c r="L29" s="562">
        <f>O22</f>
        <v>13</v>
      </c>
    </row>
    <row r="30" spans="1:237" x14ac:dyDescent="0.2">
      <c r="B30" s="558">
        <v>2002</v>
      </c>
      <c r="C30" s="580">
        <f>C25</f>
        <v>77</v>
      </c>
      <c r="D30" s="580">
        <f t="shared" ref="D30:F30" si="445">D25</f>
        <v>80</v>
      </c>
      <c r="E30" s="580">
        <f t="shared" si="445"/>
        <v>33</v>
      </c>
      <c r="F30" s="580">
        <f t="shared" si="445"/>
        <v>14</v>
      </c>
      <c r="J30" s="558"/>
      <c r="K30" s="562">
        <f>G23</f>
        <v>94</v>
      </c>
      <c r="L30" s="562">
        <f>O23</f>
        <v>112</v>
      </c>
    </row>
    <row r="31" spans="1:237" x14ac:dyDescent="0.2">
      <c r="B31" s="558">
        <v>2013</v>
      </c>
      <c r="C31" s="580">
        <f>K25</f>
        <v>94</v>
      </c>
      <c r="D31" s="580">
        <f t="shared" ref="D31:F31" si="446">L25</f>
        <v>89</v>
      </c>
      <c r="E31" s="580">
        <f t="shared" si="446"/>
        <v>7</v>
      </c>
      <c r="F31" s="580">
        <f t="shared" si="446"/>
        <v>11</v>
      </c>
      <c r="J31" s="558" t="s">
        <v>1119</v>
      </c>
      <c r="K31" s="562">
        <f>G24</f>
        <v>54</v>
      </c>
      <c r="L31" s="562">
        <f>O24</f>
        <v>76</v>
      </c>
    </row>
    <row r="32" spans="1:237" x14ac:dyDescent="0.2">
      <c r="B32" s="558"/>
      <c r="C32" s="558" t="s">
        <v>1129</v>
      </c>
      <c r="D32" s="581" t="s">
        <v>1128</v>
      </c>
      <c r="E32" s="558" t="s">
        <v>1130</v>
      </c>
    </row>
    <row r="33" spans="2:5" x14ac:dyDescent="0.2">
      <c r="B33" s="558">
        <v>2002</v>
      </c>
      <c r="C33" s="558">
        <v>56</v>
      </c>
      <c r="D33" s="558">
        <v>94</v>
      </c>
      <c r="E33" s="558">
        <v>54</v>
      </c>
    </row>
    <row r="34" spans="2:5" x14ac:dyDescent="0.2">
      <c r="B34" s="558">
        <v>2013</v>
      </c>
      <c r="C34" s="558">
        <v>13</v>
      </c>
      <c r="D34" s="558">
        <v>112</v>
      </c>
      <c r="E34" s="558">
        <v>76</v>
      </c>
    </row>
  </sheetData>
  <mergeCells count="2">
    <mergeCell ref="GY23:GY24"/>
    <mergeCell ref="GY25:GY2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B3F1064D7DA04DA854D9922D193BCD" ma:contentTypeVersion="10" ma:contentTypeDescription="Create a new document." ma:contentTypeScope="" ma:versionID="c4aebee15e6794ab9d4c90bcfe46b8e0">
  <xsd:schema xmlns:xsd="http://www.w3.org/2001/XMLSchema" xmlns:xs="http://www.w3.org/2001/XMLSchema" xmlns:p="http://schemas.microsoft.com/office/2006/metadata/properties" xmlns:ns3="1c5a91d9-e8db-481b-bdac-5ced0438064a" targetNamespace="http://schemas.microsoft.com/office/2006/metadata/properties" ma:root="true" ma:fieldsID="bd67d048baa343528ac7c4812d2ba987" ns3:_="">
    <xsd:import namespace="1c5a91d9-e8db-481b-bdac-5ced043806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a91d9-e8db-481b-bdac-5ced043806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E76E391-58B8-48A8-AE37-BFAF83F31F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5a91d9-e8db-481b-bdac-5ced043806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3C2E3D-B723-4545-B559-1594A9EB23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6572D5-E3B0-448E-BAE3-252E0F78876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1c5a91d9-e8db-481b-bdac-5ced0438064a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התפלגות האוכלוסיה רשם האוכלוסין</vt:lpstr>
      <vt:lpstr>אזורים סטטיסטיים עירוני 2008</vt:lpstr>
      <vt:lpstr>א1</vt:lpstr>
      <vt:lpstr>שינויים דמוגרפיים</vt:lpstr>
      <vt:lpstr>א1!Print_Titles</vt:lpstr>
      <vt:lpstr>'אזורים סטטיסטיים עירוני 2008'!Print_Titles</vt:lpstr>
      <vt:lpstr>א1!table_1</vt:lpstr>
    </vt:vector>
  </TitlesOfParts>
  <Company>Honeywell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Yogev Sharvit</dc:creator>
  <cp:lastModifiedBy>אלון טרכטנברג</cp:lastModifiedBy>
  <dcterms:created xsi:type="dcterms:W3CDTF">2015-08-16T13:05:59Z</dcterms:created>
  <dcterms:modified xsi:type="dcterms:W3CDTF">2020-05-12T19:30:29Z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0x01010017B3F1064D7DA04DA854D9922D193BCD</vt:lpwstr>
  </property>
</Properties>
</file>