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.00"/>
    <numFmt numFmtId="165" formatCode="0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2" fillId="0" borderId="0"/>
    <xf numFmtId="43" fontId="2" fillId="0" borderId="0"/>
  </cellStyleXfs>
  <cellXfs count="44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0" borderId="1" pivotButton="0" quotePrefix="0" xfId="0"/>
    <xf numFmtId="0" fontId="1" fillId="0" borderId="1" pivotButton="0" quotePrefix="0" xfId="0"/>
    <xf numFmtId="164" fontId="0" fillId="0" borderId="0" pivotButton="0" quotePrefix="0" xfId="1"/>
    <xf numFmtId="164" fontId="0" fillId="0" borderId="0" pivotButton="0" quotePrefix="0" xfId="0"/>
    <xf numFmtId="164" fontId="1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0" pivotButton="0" quotePrefix="0" xfId="0"/>
    <xf numFmtId="0" fontId="0" fillId="5" borderId="1" pivotButton="0" quotePrefix="0" xfId="0"/>
    <xf numFmtId="0" fontId="0" fillId="0" borderId="4" pivotButton="0" quotePrefix="0" xfId="0"/>
    <xf numFmtId="165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5" fontId="0" fillId="0" borderId="9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pivotButton="0" quotePrefix="0" xfId="0"/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7" borderId="1" pivotButton="0" quotePrefix="0" xfId="0"/>
    <xf numFmtId="0" fontId="0" fillId="7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165" fontId="0" fillId="7" borderId="4" pivotButton="0" quotePrefix="0" xfId="0"/>
    <xf numFmtId="165" fontId="0" fillId="0" borderId="4" pivotButton="0" quotePrefix="0" xfId="0"/>
    <xf numFmtId="0" fontId="0" fillId="7" borderId="2" pivotButton="0" quotePrefix="0" xfId="0"/>
    <xf numFmtId="0" fontId="0" fillId="0" borderId="2" pivotButton="0" quotePrefix="0" xfId="0"/>
    <xf numFmtId="0" fontId="4" fillId="6" borderId="6" pivotButton="0" quotePrefix="0" xfId="0"/>
    <xf numFmtId="0" fontId="4" fillId="6" borderId="7" pivotButton="0" quotePrefix="0" xfId="0"/>
    <xf numFmtId="0" fontId="4" fillId="6" borderId="8" pivotButton="0" quotePrefix="0" xfId="0"/>
    <xf numFmtId="165" fontId="0" fillId="7" borderId="9" pivotButton="0" quotePrefix="0" xfId="0"/>
    <xf numFmtId="0" fontId="0" fillId="7" borderId="10" pivotButton="0" quotePrefix="0" xfId="0"/>
    <xf numFmtId="0" fontId="0" fillId="7" borderId="10" applyAlignment="1" pivotButton="0" quotePrefix="0" xfId="0">
      <alignment horizontal="center"/>
    </xf>
    <xf numFmtId="0" fontId="0" fillId="7" borderId="11" pivotButton="0" quotePrefix="0" xfId="0"/>
    <xf numFmtId="0" fontId="0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5" pivotButton="0" quotePrefix="0" xfId="0"/>
  </cellXfs>
  <cellStyles count="2">
    <cellStyle name="Normal" xfId="0" builtinId="0"/>
    <cellStyle name="Millares" xfId="1" builtinId="3"/>
  </cellStyles>
  <dxfs count="71">
    <dxf>
      <numFmt numFmtId="0" formatCode="General"/>
    </dxf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0"/>
      <fill>
        <patternFill patternType="solid">
          <fgColor theme="4" tint="0.7999816888943144"/>
          <bgColor theme="4" tint="0.7999816888943144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3300"/>
        </patternFill>
      </fill>
    </dxf>
    <dxf>
      <font>
        <color theme="1"/>
      </font>
      <fill>
        <patternFill>
          <bgColor rgb="FF66FF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indexed="64"/>
          <bgColor auto="1"/>
        </patternFill>
      </fill>
    </dxf>
    <dxf>
      <fill>
        <patternFill>
          <bgColor theme="9" tint="-0.249946592608417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0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a2" displayName="Tabla2" ref="T2:AC27" headerRowCount="1" totalsRowShown="0" headerRowDxfId="70" headerRowBorderDxfId="69" tableBorderDxfId="68" totalsRowBorderDxfId="67">
  <autoFilter ref="T2:AC27"/>
  <tableColumns count="10">
    <tableColumn id="1" name="No." dataDxfId="66"/>
    <tableColumn id="2" name="Residuo" dataDxfId="65"/>
    <tableColumn id="3" name="Origen" dataDxfId="64"/>
    <tableColumn id="4" name="Estanterias ocupadas" dataDxfId="63"/>
    <tableColumn id="5" name="Almacen" dataDxfId="62"/>
    <tableColumn id="6" name="Mes de ingreso" dataDxfId="61"/>
    <tableColumn id="7" name="Responsable" dataDxfId="60"/>
    <tableColumn id="9" name="Revision inorganicos" dataDxfId="59">
      <calculatedColumnFormula>IF(V3="Inorganico","",IF(OR(Y3="Enero",Y3="Febrero",Y3="Marzo"),"En periodo",""))</calculatedColumnFormula>
    </tableColumn>
    <tableColumn id="11" name="Procesar PET" dataDxfId="58">
      <calculatedColumnFormula>IF(AND(Y3="Enero",U3="PET"),"Proximamente","")</calculatedColumnFormula>
    </tableColumn>
    <tableColumn id="8" name="Estatus de almacen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AE2:AH7" headerRowCount="1" totalsRowShown="0" headerRowDxfId="56" headerRowBorderDxfId="55" tableBorderDxfId="54" totalsRowBorderDxfId="53">
  <autoFilter ref="AE2:AH7"/>
  <tableColumns count="4">
    <tableColumn id="1" name="Almacen" dataDxfId="52"/>
    <tableColumn id="2" name="Estanterias ocupadas" dataDxfId="51"/>
    <tableColumn id="3" name="Estanterias disponibles" dataDxfId="50">
      <calculatedColumnFormula>300-AF3</calculatedColumnFormula>
    </tableColumn>
    <tableColumn id="4" name="Estatus del almacen" dataDxfId="49">
      <calculatedColumnFormula>IF(AG3&lt;=100,"Suficiente",IF(AG3&lt;=200,"Moderado","Limitado"))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AJ2:AK8" headerRowCount="1" totalsRowShown="0" headerRowDxfId="48" headerRowBorderDxfId="47" tableBorderDxfId="46" totalsRowBorderDxfId="45">
  <autoFilter ref="AJ2:AK8"/>
  <tableColumns count="2">
    <tableColumn id="1" name="Residuo" dataDxfId="44"/>
    <tableColumn id="2" name="Estanterias ocupadas" dataDxfId="4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AM2:AN8" headerRowCount="1" totalsRowShown="0" headerRowDxfId="42" headerRowBorderDxfId="41" tableBorderDxfId="40" totalsRowBorderDxfId="39">
  <autoFilter ref="AM2:AN8"/>
  <tableColumns count="2">
    <tableColumn id="1" name="Responsable" dataDxfId="38"/>
    <tableColumn id="2" name="Entradas" dataDxfId="3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a1" displayName="Tabla1" ref="A1:I26" headerRowCount="1" totalsRowShown="0" headerRowDxfId="2" headerRowBorderDxfId="11" tableBorderDxfId="12" totalsRowBorderDxfId="10">
  <autoFilter ref="A1:I26"/>
  <tableColumns count="9">
    <tableColumn id="1" name="No." dataDxfId="9"/>
    <tableColumn id="2" name="Residuo" dataDxfId="8"/>
    <tableColumn id="3" name="Origen" dataDxfId="7"/>
    <tableColumn id="4" name="Estanterias ocupadas" dataDxfId="6"/>
    <tableColumn id="5" name="Almacen" dataDxfId="5"/>
    <tableColumn id="6" name="Mes de ingreso" dataDxfId="4"/>
    <tableColumn id="7" name="Responsable" dataDxfId="3"/>
    <tableColumn id="8" name="Revision de inorganicos" dataDxfId="1">
      <calculatedColumnFormula>IF(C2="Organico",IF(OR(F2="Enero",F2="Febrero",F2="Marzo"),"En progreso",""),"")</calculatedColumnFormula>
    </tableColumn>
    <tableColumn id="9" name="Procesar Pet" dataDxfId="0">
      <calculatedColumnFormula>IF(AND(B2="PET",F2="Enero"),"Proximamnte","")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"/>
  <sheetViews>
    <sheetView topLeftCell="H1" workbookViewId="0">
      <selection activeCell="T2" sqref="T2"/>
    </sheetView>
  </sheetViews>
  <sheetFormatPr baseColWidth="10" defaultRowHeight="15"/>
  <cols>
    <col width="21.28515625" customWidth="1" min="1" max="1"/>
    <col width="14.140625" customWidth="1" min="6" max="6"/>
    <col width="12.85546875" customWidth="1" min="7" max="7"/>
    <col width="15" customWidth="1" min="8" max="8"/>
    <col width="11.85546875" bestFit="1" customWidth="1" min="9" max="9"/>
    <col width="14.28515625" customWidth="1" min="12" max="12"/>
  </cols>
  <sheetData>
    <row r="1">
      <c r="A1" s="1" t="inlineStr">
        <is>
          <t>Materias</t>
        </is>
      </c>
      <c r="B1" s="1" t="inlineStr">
        <is>
          <t>Parcial 1</t>
        </is>
      </c>
      <c r="C1" s="1" t="inlineStr">
        <is>
          <t>Parcial 2</t>
        </is>
      </c>
      <c r="D1" s="1" t="inlineStr">
        <is>
          <t>Parcial 3</t>
        </is>
      </c>
      <c r="E1" s="1" t="inlineStr">
        <is>
          <t>Parcial 4</t>
        </is>
      </c>
      <c r="F1" s="1" t="inlineStr">
        <is>
          <t>Traba social</t>
        </is>
      </c>
      <c r="G1" s="1" t="inlineStr">
        <is>
          <t>Promedio</t>
        </is>
      </c>
      <c r="H1" s="1" t="inlineStr">
        <is>
          <t>Promedio final</t>
        </is>
      </c>
      <c r="I1" s="1" t="inlineStr">
        <is>
          <t>Estado</t>
        </is>
      </c>
      <c r="K1" s="6" t="inlineStr">
        <is>
          <t>Edades</t>
        </is>
      </c>
      <c r="L1" s="9" t="inlineStr">
        <is>
          <t>Dictamen</t>
        </is>
      </c>
      <c r="N1" s="10" t="inlineStr">
        <is>
          <t>Nombre</t>
        </is>
      </c>
      <c r="O1" s="10" t="inlineStr">
        <is>
          <t>Ruta 1</t>
        </is>
      </c>
      <c r="P1" s="10" t="inlineStr">
        <is>
          <t>Ruta 2</t>
        </is>
      </c>
      <c r="Q1" s="10" t="inlineStr">
        <is>
          <t>Ruta 3</t>
        </is>
      </c>
      <c r="R1" s="10" t="inlineStr">
        <is>
          <t>Ruta 4</t>
        </is>
      </c>
      <c r="S1" s="10" t="inlineStr">
        <is>
          <t>Ruta 5</t>
        </is>
      </c>
      <c r="T1" s="10" t="inlineStr">
        <is>
          <t>Destino</t>
        </is>
      </c>
    </row>
    <row r="2">
      <c r="A2" s="2" t="inlineStr">
        <is>
          <t>Matematicas</t>
        </is>
      </c>
      <c r="B2" s="7" t="n">
        <v>5</v>
      </c>
      <c r="C2" s="7" t="n">
        <v>7</v>
      </c>
      <c r="D2" s="7" t="n">
        <v>5</v>
      </c>
      <c r="E2" s="7" t="n">
        <v>5</v>
      </c>
      <c r="F2" s="7" t="inlineStr">
        <is>
          <t>SI</t>
        </is>
      </c>
      <c r="G2" s="7">
        <f>AVERAGE(B2:E2)</f>
        <v/>
      </c>
      <c r="H2" s="7">
        <f>IF(F2="SI",G2+1,G2*1)</f>
        <v/>
      </c>
      <c r="I2" s="28">
        <f>IF(H2&lt;6,"Reprobado",IF(H2&gt;=8.5,"Excento","P.E."))</f>
        <v/>
      </c>
      <c r="K2" s="6" t="n">
        <v>12</v>
      </c>
      <c r="L2">
        <f>IF(18&gt;K2,"Menor",IF(K2&gt;=60,"Adulto mayor","Adulto"))</f>
        <v/>
      </c>
      <c r="N2" s="1" t="inlineStr">
        <is>
          <t>Roberto</t>
        </is>
      </c>
      <c r="O2" s="28" t="inlineStr">
        <is>
          <t>NO</t>
        </is>
      </c>
      <c r="P2" s="28" t="inlineStr">
        <is>
          <t>NO</t>
        </is>
      </c>
      <c r="Q2" s="28" t="inlineStr">
        <is>
          <t>NO</t>
        </is>
      </c>
      <c r="R2" s="28" t="inlineStr">
        <is>
          <t>SI</t>
        </is>
      </c>
      <c r="S2" s="28" t="inlineStr">
        <is>
          <t>NO</t>
        </is>
      </c>
      <c r="T2" s="1">
        <f>IF(O2="SI","Italia",IF(P2="SI","Paris",IF(Q2="SI","Dubai",IF(R2="SI","Japon","Mexico"))))</f>
        <v/>
      </c>
    </row>
    <row r="3">
      <c r="A3" s="2" t="inlineStr">
        <is>
          <t>Literatura</t>
        </is>
      </c>
      <c r="B3" s="7" t="n">
        <v>8</v>
      </c>
      <c r="C3" s="7" t="n">
        <v>8</v>
      </c>
      <c r="D3" s="7" t="n">
        <v>5</v>
      </c>
      <c r="E3" s="7" t="n">
        <v>9</v>
      </c>
      <c r="F3" s="7" t="inlineStr">
        <is>
          <t>NO</t>
        </is>
      </c>
      <c r="G3" s="7">
        <f>AVERAGE(B3:E3)</f>
        <v/>
      </c>
      <c r="H3" s="7">
        <f>IF(F3="SI",G3+1,G3*1)</f>
        <v/>
      </c>
      <c r="I3" s="28">
        <f>IF(H3&lt;6,"Reprobado",IF(H3&gt;=8.5,"Excento","P.E."))</f>
        <v/>
      </c>
      <c r="K3" s="6" t="n">
        <v>18</v>
      </c>
      <c r="L3">
        <f>IF(18&gt;K3,"Menor",IF(K3&gt;=60,"Adulto mayor","Adulto"))</f>
        <v/>
      </c>
      <c r="N3" s="1" t="inlineStr">
        <is>
          <t>Luis</t>
        </is>
      </c>
      <c r="O3" s="28" t="inlineStr">
        <is>
          <t>NO</t>
        </is>
      </c>
      <c r="P3" s="28" t="inlineStr">
        <is>
          <t>NO</t>
        </is>
      </c>
      <c r="Q3" s="28" t="inlineStr">
        <is>
          <t>SI</t>
        </is>
      </c>
      <c r="R3" s="28" t="inlineStr">
        <is>
          <t>NO</t>
        </is>
      </c>
      <c r="S3" s="28" t="inlineStr">
        <is>
          <t>NO</t>
        </is>
      </c>
      <c r="T3" s="1">
        <f>IF(O3="SI","Italia",IF(P3="SI","Paris",IF(Q3="SI","Dubai",IF(R3="SI","Japon","Mexico"))))</f>
        <v/>
      </c>
    </row>
    <row r="4">
      <c r="A4" s="2" t="inlineStr">
        <is>
          <t>Quimica</t>
        </is>
      </c>
      <c r="B4" s="7" t="n">
        <v>5</v>
      </c>
      <c r="C4" s="7" t="n">
        <v>6</v>
      </c>
      <c r="D4" s="7" t="n">
        <v>3</v>
      </c>
      <c r="E4" s="7" t="n">
        <v>9</v>
      </c>
      <c r="F4" s="7" t="inlineStr">
        <is>
          <t>SI</t>
        </is>
      </c>
      <c r="G4" s="7">
        <f>AVERAGE(B4:E4)</f>
        <v/>
      </c>
      <c r="H4" s="7">
        <f>IF(F4="SI",G4+1,G4*1)</f>
        <v/>
      </c>
      <c r="I4" s="28">
        <f>IF(H4&lt;6,"Reprobado",IF(H4&gt;=8.5,"Excento","P.E."))</f>
        <v/>
      </c>
      <c r="K4" s="5" t="n">
        <v>23</v>
      </c>
      <c r="L4">
        <f>IF(18&gt;K4,"Menor",IF(K4&gt;=60,"Adulto mayor","Adulto"))</f>
        <v/>
      </c>
      <c r="N4" s="1" t="inlineStr">
        <is>
          <t>Dana</t>
        </is>
      </c>
      <c r="O4" s="28" t="inlineStr">
        <is>
          <t>NO</t>
        </is>
      </c>
      <c r="P4" s="28" t="inlineStr">
        <is>
          <t>NO</t>
        </is>
      </c>
      <c r="Q4" s="28" t="inlineStr">
        <is>
          <t>NO</t>
        </is>
      </c>
      <c r="R4" s="28" t="inlineStr">
        <is>
          <t>NO</t>
        </is>
      </c>
      <c r="S4" s="28" t="inlineStr">
        <is>
          <t>NO</t>
        </is>
      </c>
      <c r="T4" s="1">
        <f>IF(O4="SI","Italia",IF(P4="SI","Paris",IF(Q4="SI","Dubai",IF(R4="SI","Japon","Mexico"))))</f>
        <v/>
      </c>
    </row>
    <row r="5">
      <c r="A5" s="2" t="inlineStr">
        <is>
          <t>Biologia</t>
        </is>
      </c>
      <c r="B5" s="7" t="n">
        <v>6</v>
      </c>
      <c r="C5" s="7" t="n">
        <v>6</v>
      </c>
      <c r="D5" s="7" t="n">
        <v>6</v>
      </c>
      <c r="E5" s="7" t="n">
        <v>5</v>
      </c>
      <c r="F5" s="7" t="inlineStr">
        <is>
          <t>NO</t>
        </is>
      </c>
      <c r="G5" s="7">
        <f>AVERAGE(B5:E5)</f>
        <v/>
      </c>
      <c r="H5" s="7">
        <f>IF(F5="SI",G5+1,G5*1)</f>
        <v/>
      </c>
      <c r="I5" s="28">
        <f>IF(H5&lt;6,"Reprobado",IF(H5&gt;=8.5,"Excento","P.E."))</f>
        <v/>
      </c>
      <c r="K5" s="5" t="n">
        <v>45</v>
      </c>
      <c r="L5">
        <f>IF(18&gt;K5,"Menor",IF(K5&gt;=60,"Adulto mayor","Adulto"))</f>
        <v/>
      </c>
      <c r="N5" s="1" t="inlineStr">
        <is>
          <t>Vanesa</t>
        </is>
      </c>
      <c r="O5" s="28" t="inlineStr">
        <is>
          <t>NO</t>
        </is>
      </c>
      <c r="P5" s="28" t="inlineStr">
        <is>
          <t>SI</t>
        </is>
      </c>
      <c r="Q5" s="28" t="inlineStr">
        <is>
          <t>NO</t>
        </is>
      </c>
      <c r="R5" s="28" t="inlineStr">
        <is>
          <t>NO</t>
        </is>
      </c>
      <c r="S5" s="28" t="inlineStr">
        <is>
          <t>NO</t>
        </is>
      </c>
      <c r="T5" s="1">
        <f>IF(O5="SI","Italia",IF(P5="SI","Paris",IF(Q5="SI","Dubai",IF(R5="SI","Japon","Mexico"))))</f>
        <v/>
      </c>
    </row>
    <row r="6">
      <c r="A6" s="2" t="inlineStr">
        <is>
          <t>Fisica</t>
        </is>
      </c>
      <c r="B6" s="7" t="n">
        <v>8</v>
      </c>
      <c r="C6" s="7" t="n">
        <v>10</v>
      </c>
      <c r="D6" s="7" t="n">
        <v>10</v>
      </c>
      <c r="E6" s="7" t="n">
        <v>6</v>
      </c>
      <c r="F6" s="7" t="inlineStr">
        <is>
          <t>NO</t>
        </is>
      </c>
      <c r="G6" s="7">
        <f>AVERAGE(B6:E6)</f>
        <v/>
      </c>
      <c r="H6" s="7">
        <f>IF(F6="SI",G6+1,G6*1)</f>
        <v/>
      </c>
      <c r="I6" s="28">
        <f>IF(H6&lt;6,"Reprobado",IF(H6&gt;=8.5,"Excento","P.E."))</f>
        <v/>
      </c>
      <c r="K6" s="5" t="n">
        <v>77</v>
      </c>
      <c r="L6">
        <f>IF(18&gt;K6,"Menor",IF(K6&gt;=60,"Adulto mayor","Adulto"))</f>
        <v/>
      </c>
      <c r="N6" s="1" t="inlineStr">
        <is>
          <t>Carlos</t>
        </is>
      </c>
      <c r="O6" s="28" t="inlineStr">
        <is>
          <t>NO</t>
        </is>
      </c>
      <c r="P6" s="28" t="inlineStr">
        <is>
          <t>SI</t>
        </is>
      </c>
      <c r="Q6" s="28" t="inlineStr">
        <is>
          <t>NO</t>
        </is>
      </c>
      <c r="R6" s="28" t="inlineStr">
        <is>
          <t>NO</t>
        </is>
      </c>
      <c r="S6" s="28" t="inlineStr">
        <is>
          <t>NO</t>
        </is>
      </c>
      <c r="T6" s="1">
        <f>IF(O6="SI","Italia",IF(P6="SI","Paris",IF(Q6="SI","Dubai",IF(R6="SI","Japon","Mexico"))))</f>
        <v/>
      </c>
    </row>
    <row r="7">
      <c r="A7" s="2" t="inlineStr">
        <is>
          <t>TICS</t>
        </is>
      </c>
      <c r="B7" s="7" t="n">
        <v>5</v>
      </c>
      <c r="C7" s="7" t="n">
        <v>2</v>
      </c>
      <c r="D7" s="7" t="n">
        <v>7</v>
      </c>
      <c r="E7" s="7" t="n">
        <v>3</v>
      </c>
      <c r="F7" s="7" t="inlineStr">
        <is>
          <t>NO</t>
        </is>
      </c>
      <c r="G7" s="7">
        <f>AVERAGE(B7:E7)</f>
        <v/>
      </c>
      <c r="H7" s="7">
        <f>IF(F7="SI",G7+1,G7*1)</f>
        <v/>
      </c>
      <c r="I7" s="28">
        <f>IF(H7&lt;6,"Reprobado",IF(H7&gt;=8.5,"Excento","P.E."))</f>
        <v/>
      </c>
      <c r="K7" s="5" t="n">
        <v>34</v>
      </c>
      <c r="L7">
        <f>IF(18&gt;K7,"Menor",IF(K7&gt;=60,"Adulto mayor","Adulto"))</f>
        <v/>
      </c>
      <c r="N7" s="1" t="inlineStr">
        <is>
          <t>Rosa</t>
        </is>
      </c>
      <c r="O7" s="28" t="inlineStr">
        <is>
          <t>SI</t>
        </is>
      </c>
      <c r="P7" s="28" t="inlineStr">
        <is>
          <t>NO</t>
        </is>
      </c>
      <c r="Q7" s="28" t="inlineStr">
        <is>
          <t>NO</t>
        </is>
      </c>
      <c r="R7" s="28" t="inlineStr">
        <is>
          <t>NO</t>
        </is>
      </c>
      <c r="S7" s="28" t="inlineStr">
        <is>
          <t>NO</t>
        </is>
      </c>
      <c r="T7" s="1">
        <f>IF(O7="SI","Italia",IF(P7="SI","Paris",IF(Q7="SI","Dubai",IF(R7="SI","Japon","Mexico"))))</f>
        <v/>
      </c>
    </row>
    <row r="8">
      <c r="A8" s="2" t="inlineStr">
        <is>
          <t>Artes</t>
        </is>
      </c>
      <c r="B8" s="7" t="n">
        <v>3</v>
      </c>
      <c r="C8" s="7" t="n">
        <v>8</v>
      </c>
      <c r="D8" s="7" t="n">
        <v>7</v>
      </c>
      <c r="E8" s="7" t="n">
        <v>6</v>
      </c>
      <c r="F8" s="7" t="inlineStr">
        <is>
          <t>SI</t>
        </is>
      </c>
      <c r="G8" s="7">
        <f>AVERAGE(B8:E8)</f>
        <v/>
      </c>
      <c r="H8" s="7">
        <f>IF(F8="SI",G8+1,G8*1)</f>
        <v/>
      </c>
      <c r="I8" s="28">
        <f>IF(H8&lt;6,"Reprobado",IF(H8&gt;=8.5,"Excento","P.E."))</f>
        <v/>
      </c>
      <c r="K8" s="5" t="n">
        <v>86</v>
      </c>
      <c r="L8">
        <f>IF(18&gt;K8,"Menor",IF(K8&gt;=60,"Adulto mayor","Adulto"))</f>
        <v/>
      </c>
      <c r="N8" s="1" t="inlineStr">
        <is>
          <t>Alberto</t>
        </is>
      </c>
      <c r="O8" s="28" t="inlineStr">
        <is>
          <t>NO</t>
        </is>
      </c>
      <c r="P8" s="28" t="inlineStr">
        <is>
          <t>SI</t>
        </is>
      </c>
      <c r="Q8" s="28" t="inlineStr">
        <is>
          <t>NO</t>
        </is>
      </c>
      <c r="R8" s="28" t="inlineStr">
        <is>
          <t>NO</t>
        </is>
      </c>
      <c r="S8" s="28" t="inlineStr">
        <is>
          <t>SI</t>
        </is>
      </c>
      <c r="T8" s="1">
        <f>IF(O8="SI","Italia",IF(P8="SI","Paris",IF(Q8="SI","Dubai",IF(R8="SI","Japon","Mexico"))))</f>
        <v/>
      </c>
    </row>
    <row r="9">
      <c r="A9" s="2" t="inlineStr">
        <is>
          <t>Educacion fisica</t>
        </is>
      </c>
      <c r="B9" s="7" t="n">
        <v>5</v>
      </c>
      <c r="C9" s="7" t="n">
        <v>5</v>
      </c>
      <c r="D9" s="7" t="n">
        <v>5</v>
      </c>
      <c r="E9" s="7" t="n">
        <v>7</v>
      </c>
      <c r="F9" s="7" t="inlineStr">
        <is>
          <t>SI</t>
        </is>
      </c>
      <c r="G9" s="7">
        <f>AVERAGE(B9:E9)</f>
        <v/>
      </c>
      <c r="H9" s="7">
        <f>IF(F9="SI",G9+1,G9*1)</f>
        <v/>
      </c>
      <c r="I9" s="28">
        <f>IF(H9&lt;6,"Reprobado",IF(H9&gt;=8.5,"Excento","P.E."))</f>
        <v/>
      </c>
      <c r="K9" s="6" t="n">
        <v>7</v>
      </c>
      <c r="L9">
        <f>IF(18&gt;K9,"Menor",IF(K9&gt;=60,"Adulto mayor","Adulto"))</f>
        <v/>
      </c>
      <c r="N9" s="1" t="inlineStr">
        <is>
          <t>Kanye W.</t>
        </is>
      </c>
      <c r="O9" s="28" t="inlineStr">
        <is>
          <t>NO</t>
        </is>
      </c>
      <c r="P9" s="28" t="inlineStr">
        <is>
          <t>NO</t>
        </is>
      </c>
      <c r="Q9" s="28" t="inlineStr">
        <is>
          <t>SI</t>
        </is>
      </c>
      <c r="R9" s="28" t="inlineStr">
        <is>
          <t>NO</t>
        </is>
      </c>
      <c r="S9" s="28" t="inlineStr">
        <is>
          <t>NO</t>
        </is>
      </c>
      <c r="T9" s="1">
        <f>IF(O9="SI","Italia",IF(P9="SI","Paris",IF(Q9="SI","Dubai",IF(R9="SI","Japon","Mexico"))))</f>
        <v/>
      </c>
    </row>
    <row r="10">
      <c r="A10" s="2" t="inlineStr">
        <is>
          <t>Filosofia</t>
        </is>
      </c>
      <c r="B10" s="7" t="n">
        <v>8</v>
      </c>
      <c r="C10" s="7" t="n">
        <v>4</v>
      </c>
      <c r="D10" s="7" t="n">
        <v>10</v>
      </c>
      <c r="E10" s="7" t="n">
        <v>5</v>
      </c>
      <c r="F10" s="7" t="inlineStr">
        <is>
          <t>NO</t>
        </is>
      </c>
      <c r="G10" s="7">
        <f>AVERAGE(B10:E10)</f>
        <v/>
      </c>
      <c r="H10" s="7">
        <f>IF(F10="SI",G10+1,G10*1)</f>
        <v/>
      </c>
      <c r="I10" s="28">
        <f>IF(H10&lt;6,"Reprobado",IF(H10&gt;=8.5,"Excento","P.E."))</f>
        <v/>
      </c>
      <c r="K10" s="6" t="n">
        <v>63</v>
      </c>
      <c r="L10">
        <f>IF(18&gt;K10,"Menor",IF(K10&gt;=60,"Adulto mayor","Adulto"))</f>
        <v/>
      </c>
      <c r="N10" s="1" t="inlineStr">
        <is>
          <t>Felix</t>
        </is>
      </c>
      <c r="O10" s="28" t="inlineStr">
        <is>
          <t>NO</t>
        </is>
      </c>
      <c r="P10" s="28" t="inlineStr">
        <is>
          <t>NO</t>
        </is>
      </c>
      <c r="Q10" s="28" t="inlineStr">
        <is>
          <t>NO</t>
        </is>
      </c>
      <c r="R10" s="28" t="inlineStr">
        <is>
          <t>SI</t>
        </is>
      </c>
      <c r="S10" s="28" t="inlineStr">
        <is>
          <t>NO</t>
        </is>
      </c>
      <c r="T10" s="1">
        <f>IF(O10="SI","Italia",IF(P10="SI","Paris",IF(Q10="SI","Dubai",IF(R10="SI","Japon","Mexico"))))</f>
        <v/>
      </c>
    </row>
    <row r="11">
      <c r="A11" s="2" t="inlineStr">
        <is>
          <t>Musica</t>
        </is>
      </c>
      <c r="B11" s="7" t="n">
        <v>10</v>
      </c>
      <c r="C11" s="7" t="n">
        <v>6</v>
      </c>
      <c r="D11" s="7" t="n">
        <v>8</v>
      </c>
      <c r="E11" s="7" t="n">
        <v>8</v>
      </c>
      <c r="F11" s="7" t="inlineStr">
        <is>
          <t>SI</t>
        </is>
      </c>
      <c r="G11" s="7">
        <f>AVERAGE(B11:E11)</f>
        <v/>
      </c>
      <c r="H11" s="7">
        <f>IF(F11="SI",G11+1,G11*1)</f>
        <v/>
      </c>
      <c r="I11" s="28">
        <f>IF(H11&lt;6,"Reprobado",IF(H11&gt;=8.5,"Excento","P.E."))</f>
        <v/>
      </c>
      <c r="K11" s="6" t="n">
        <v>33</v>
      </c>
      <c r="L11">
        <f>IF(18&gt;K11,"Menor",IF(K11&gt;=60,"Adulto mayor","Adulto"))</f>
        <v/>
      </c>
      <c r="N11" s="1" t="inlineStr">
        <is>
          <t>Diego</t>
        </is>
      </c>
      <c r="O11" s="28" t="inlineStr">
        <is>
          <t>SI</t>
        </is>
      </c>
      <c r="P11" s="28" t="inlineStr">
        <is>
          <t>NO</t>
        </is>
      </c>
      <c r="Q11" s="28" t="inlineStr">
        <is>
          <t>NO</t>
        </is>
      </c>
      <c r="R11" s="28" t="inlineStr">
        <is>
          <t>NO</t>
        </is>
      </c>
      <c r="S11" s="28" t="inlineStr">
        <is>
          <t>NO</t>
        </is>
      </c>
      <c r="T11" s="1">
        <f>IF(O11="SI","Italia",IF(P11="SI","Paris",IF(Q11="SI","Dubai",IF(R11="SI","Japon","Mexico"))))</f>
        <v/>
      </c>
    </row>
    <row r="12">
      <c r="A12" s="2" t="inlineStr">
        <is>
          <t>Medicina</t>
        </is>
      </c>
      <c r="B12" s="7" t="n">
        <v>5</v>
      </c>
      <c r="C12" s="7" t="n">
        <v>10</v>
      </c>
      <c r="D12" s="7" t="n">
        <v>5</v>
      </c>
      <c r="E12" s="7" t="n">
        <v>10</v>
      </c>
      <c r="F12" s="7" t="inlineStr">
        <is>
          <t>NO</t>
        </is>
      </c>
      <c r="G12" s="7">
        <f>AVERAGE(B12:E12)</f>
        <v/>
      </c>
      <c r="H12" s="7">
        <f>IF(F12="SI",G12+1,G12*1)</f>
        <v/>
      </c>
      <c r="I12" s="28">
        <f>IF(H12&lt;6,"Reprobado",IF(H12&gt;=8.5,"Excento","P.E."))</f>
        <v/>
      </c>
      <c r="K12" s="6" t="n">
        <v>56</v>
      </c>
      <c r="L12">
        <f>IF(18&gt;K12,"Menor",IF(K12&gt;=60,"Adulto mayor","Adulto"))</f>
        <v/>
      </c>
    </row>
    <row r="13">
      <c r="A13" s="2" t="inlineStr">
        <is>
          <t>Cocina</t>
        </is>
      </c>
      <c r="B13" s="7" t="n">
        <v>6</v>
      </c>
      <c r="C13" s="7" t="n">
        <v>10</v>
      </c>
      <c r="D13" s="7" t="n">
        <v>7</v>
      </c>
      <c r="E13" s="7" t="n">
        <v>7</v>
      </c>
      <c r="F13" s="7" t="inlineStr">
        <is>
          <t>NO</t>
        </is>
      </c>
      <c r="G13" s="7">
        <f>AVERAGE(B13:E13)</f>
        <v/>
      </c>
      <c r="H13" s="7">
        <f>IF(F13="SI",G13+1,G13*1)</f>
        <v/>
      </c>
      <c r="I13" s="28">
        <f>IF(H13&lt;6,"Reprobado",IF(H13&gt;=8.5,"Excento","P.E."))</f>
        <v/>
      </c>
      <c r="K13" s="6" t="n">
        <v>78</v>
      </c>
      <c r="L13">
        <f>IF(18&gt;K13,"Menor",IF(K13&gt;=60,"Adulto mayor","Adulto"))</f>
        <v/>
      </c>
    </row>
    <row r="14">
      <c r="A14" s="2" t="inlineStr">
        <is>
          <t>Orientacion educativa</t>
        </is>
      </c>
      <c r="B14" s="7" t="n">
        <v>4</v>
      </c>
      <c r="C14" s="7" t="n">
        <v>5</v>
      </c>
      <c r="D14" s="7" t="n">
        <v>10</v>
      </c>
      <c r="E14" s="7" t="n">
        <v>9</v>
      </c>
      <c r="F14" s="7" t="inlineStr">
        <is>
          <t>NO</t>
        </is>
      </c>
      <c r="G14" s="7">
        <f>AVERAGE(B14:E14)</f>
        <v/>
      </c>
      <c r="H14" s="7">
        <f>IF(F14="SI",G14+1,G14*1)</f>
        <v/>
      </c>
      <c r="I14" s="28">
        <f>IF(H14&lt;6,"Reprobado",IF(H14&gt;=8.5,"Excento","P.E."))</f>
        <v/>
      </c>
      <c r="K14" s="6" t="n">
        <v>16</v>
      </c>
      <c r="L14">
        <f>IF(18&gt;K14,"Menor",IF(K14&gt;=60,"Adulto mayor","Adulto"))</f>
        <v/>
      </c>
    </row>
    <row r="15">
      <c r="A15" s="2" t="inlineStr">
        <is>
          <t>Laboratorio de fisica</t>
        </is>
      </c>
      <c r="B15" s="7" t="n">
        <v>8</v>
      </c>
      <c r="C15" s="7" t="n">
        <v>8</v>
      </c>
      <c r="D15" s="7" t="n">
        <v>6</v>
      </c>
      <c r="E15" s="7" t="n">
        <v>8</v>
      </c>
      <c r="F15" s="7" t="inlineStr">
        <is>
          <t>SI</t>
        </is>
      </c>
      <c r="G15" s="7">
        <f>AVERAGE(B15:E15)</f>
        <v/>
      </c>
      <c r="H15" s="7">
        <f>IF(F15="SI",G15+1,G15*1)</f>
        <v/>
      </c>
      <c r="I15" s="28">
        <f>IF(H15&lt;6,"Reprobado",IF(H15&gt;=8.5,"Excento","P.E."))</f>
        <v/>
      </c>
      <c r="K15" s="6" t="n">
        <v>28</v>
      </c>
      <c r="L15">
        <f>IF(18&gt;K15,"Menor",IF(K15&gt;=60,"Adulto mayor","Adulto"))</f>
        <v/>
      </c>
    </row>
    <row r="16">
      <c r="A16" s="2" t="inlineStr">
        <is>
          <t>Laboratorio de quimica</t>
        </is>
      </c>
      <c r="B16" s="7" t="n">
        <v>5</v>
      </c>
      <c r="C16" s="7" t="n">
        <v>8</v>
      </c>
      <c r="D16" s="7" t="n">
        <v>8</v>
      </c>
      <c r="E16" s="7" t="n">
        <v>3</v>
      </c>
      <c r="F16" s="7" t="inlineStr">
        <is>
          <t>NO</t>
        </is>
      </c>
      <c r="G16" s="7">
        <f>AVERAGE(B16:E16)</f>
        <v/>
      </c>
      <c r="H16" s="7">
        <f>IF(F16="SI",G16+1,G16*1)</f>
        <v/>
      </c>
      <c r="I16" s="28">
        <f>IF(H16&lt;6,"Reprobado",IF(H16&gt;=8.5,"Excento","P.E."))</f>
        <v/>
      </c>
      <c r="K16" s="6" t="n">
        <v>13</v>
      </c>
      <c r="L16">
        <f>IF(18&gt;K16,"Menor",IF(K16&gt;=60,"Adulto mayor","Adulto"))</f>
        <v/>
      </c>
    </row>
    <row r="17">
      <c r="D17" s="41" t="inlineStr">
        <is>
          <t>Promedio total</t>
        </is>
      </c>
      <c r="E17" s="42" t="n"/>
      <c r="F17" s="11" t="n"/>
      <c r="G17" s="4">
        <f>AVERAGE(G2:G16)</f>
        <v/>
      </c>
      <c r="H17" s="7">
        <f>AVERAGE(H2:H16)</f>
        <v/>
      </c>
      <c r="I17" s="28">
        <f>IF(H17&lt;6,"Reprobado",IF(H17&gt;=8.5,"Excento","P.E."))</f>
        <v/>
      </c>
      <c r="K17" s="6" t="n"/>
    </row>
  </sheetData>
  <mergeCells count="1">
    <mergeCell ref="D17:F17"/>
  </mergeCells>
  <conditionalFormatting sqref="G2:H17">
    <cfRule type="cellIs" priority="5" operator="greaterThan" dxfId="13">
      <formula>5.9</formula>
    </cfRule>
    <cfRule type="cellIs" priority="10" operator="equal" dxfId="13">
      <formula>6</formula>
    </cfRule>
    <cfRule type="cellIs" priority="11" operator="lessThan" dxfId="14">
      <formula>6</formula>
    </cfRule>
    <cfRule type="cellIs" priority="12" operator="greaterThan" dxfId="13">
      <formula>6</formula>
    </cfRule>
  </conditionalFormatting>
  <conditionalFormatting sqref="I2:I17">
    <cfRule type="containsText" priority="3" operator="containsText" dxfId="32" text="P.E.">
      <formula>NOT(ISERROR(SEARCH("P.E.",I2)))</formula>
    </cfRule>
    <cfRule type="containsText" priority="4" operator="containsText" dxfId="31" text="Excento">
      <formula>NOT(ISERROR(SEARCH("Excento",I2)))</formula>
    </cfRule>
    <cfRule type="containsText" priority="6" operator="containsText" dxfId="30" text="Aprobado">
      <formula>NOT(ISERROR(SEARCH("Aprobado",I2)))</formula>
    </cfRule>
    <cfRule type="containsText" priority="7" operator="containsText" dxfId="29" text="Reprobado">
      <formula>NOT(ISERROR(SEARCH("Reprobado",I2)))</formula>
    </cfRule>
    <cfRule type="containsText" priority="8" operator="containsText" dxfId="14" text="Reprobado">
      <formula>NOT(ISERROR(SEARCH("Reprobado",I2)))</formula>
    </cfRule>
    <cfRule type="containsText" priority="9" operator="containsText" dxfId="13" text="Aprobado">
      <formula>NOT(ISERROR(SEARCH("Aprobado",I2)))</formula>
    </cfRule>
    <cfRule type="containsText" priority="14" operator="containsText" dxfId="23" text="Reprobado">
      <formula>NOT(ISERROR(SEARCH("Reprobado",I2)))</formula>
    </cfRule>
    <cfRule type="containsText" priority="15" operator="containsText" dxfId="25" text="Aprobado">
      <formula>NOT(ISERROR(SEARCH("Aprobado",I2)))</formula>
    </cfRule>
    <cfRule type="containsText" priority="16" operator="containsText" dxfId="24" text="Reprobado">
      <formula>NOT(ISERROR(SEARCH("Reprobado",I2)))</formula>
    </cfRule>
    <cfRule type="containsText" priority="17" operator="containsText" dxfId="23" text="Reorobado">
      <formula>NOT(ISERROR(SEARCH("Reorobado",I2)))</formula>
    </cfRule>
  </conditionalFormatting>
  <conditionalFormatting sqref="K2:K10">
    <cfRule type="cellIs" priority="13" operator="greaterThan" dxfId="14">
      <formula>"F2&gt;6"</formula>
    </cfRule>
  </conditionalFormatting>
  <conditionalFormatting sqref="O2:S11">
    <cfRule type="containsText" priority="1" operator="containsText" dxfId="21" text="SI">
      <formula>NOT(ISERROR(SEARCH("SI",O2)))</formula>
    </cfRule>
    <cfRule type="containsText" priority="2" operator="containsText" dxfId="20" text="NO">
      <formula>NOT(ISERROR(SEARCH("NO",O2)))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topLeftCell="S1" zoomScale="86" zoomScaleNormal="86" workbookViewId="0">
      <selection activeCell="AB3" sqref="AB3"/>
    </sheetView>
  </sheetViews>
  <sheetFormatPr baseColWidth="10" defaultRowHeight="15"/>
  <cols>
    <col width="14.28515625" customWidth="1" min="1" max="1"/>
    <col width="12.28515625" customWidth="1" min="3" max="3"/>
    <col width="5.42578125" customWidth="1" min="4" max="4"/>
    <col width="11.85546875" bestFit="1" customWidth="1" min="5" max="5"/>
    <col width="20.42578125" customWidth="1" min="6" max="6"/>
    <col width="14.140625" customWidth="1" min="8" max="8"/>
    <col width="14.42578125" customWidth="1" min="11" max="11"/>
    <col width="15" customWidth="1" min="12" max="12"/>
    <col width="13.7109375" customWidth="1" min="13" max="13"/>
    <col width="15.140625" customWidth="1" min="15" max="16"/>
    <col width="13" customWidth="1" min="18" max="18"/>
    <col width="15.5703125" customWidth="1" min="19" max="19"/>
    <col width="6.140625" customWidth="1" min="20" max="20"/>
    <col width="16.85546875" customWidth="1" min="21" max="21"/>
    <col width="22.85546875" customWidth="1" min="23" max="23"/>
    <col width="17" customWidth="1" min="25" max="25"/>
    <col width="19.140625" customWidth="1" min="26" max="26"/>
    <col width="22.28515625" customWidth="1" min="27" max="28"/>
    <col width="19.140625" customWidth="1" min="29" max="29"/>
    <col width="20.7109375" customWidth="1" min="30" max="30"/>
    <col width="22.85546875" customWidth="1" min="33" max="33"/>
    <col width="24.7109375" customWidth="1" min="34" max="34"/>
    <col width="21.42578125" customWidth="1" min="35" max="35"/>
    <col width="16.5703125" customWidth="1" min="37" max="37"/>
    <col width="22.85546875" customWidth="1" min="38" max="38"/>
    <col width="17.140625" customWidth="1" min="40" max="40"/>
    <col width="11.85546875" bestFit="1" customWidth="1" min="41" max="41"/>
  </cols>
  <sheetData>
    <row r="1">
      <c r="A1" s="28" t="inlineStr">
        <is>
          <t>Contribuyente</t>
        </is>
      </c>
      <c r="B1" s="28" t="inlineStr">
        <is>
          <t>Apellido</t>
        </is>
      </c>
      <c r="C1" s="28" t="inlineStr">
        <is>
          <t>Mes de pago</t>
        </is>
      </c>
      <c r="D1" s="28" t="inlineStr">
        <is>
          <t>Sexo</t>
        </is>
      </c>
      <c r="E1" s="28" t="inlineStr">
        <is>
          <t>Cantidad</t>
        </is>
      </c>
      <c r="F1" s="28" t="inlineStr">
        <is>
          <t>Bonificacion</t>
        </is>
      </c>
      <c r="G1" s="28" t="inlineStr">
        <is>
          <t>Pago neto</t>
        </is>
      </c>
      <c r="T1" t="inlineStr">
        <is>
          <t>TABLA GENERAL DE INGRESO DE LOS RESIDUOS</t>
        </is>
      </c>
      <c r="AF1" s="25" t="inlineStr">
        <is>
          <t>Almacen</t>
        </is>
      </c>
      <c r="AG1" s="43" t="n"/>
      <c r="AH1" s="43" t="n"/>
      <c r="AI1" s="43" t="n"/>
    </row>
    <row r="2">
      <c r="A2" s="28" t="inlineStr">
        <is>
          <t>Maria</t>
        </is>
      </c>
      <c r="B2" s="28" t="inlineStr">
        <is>
          <t>Mendez</t>
        </is>
      </c>
      <c r="C2" s="28" t="inlineStr">
        <is>
          <t>Diciembre</t>
        </is>
      </c>
      <c r="D2" s="28" t="inlineStr">
        <is>
          <t>M</t>
        </is>
      </c>
      <c r="E2" s="28" t="n">
        <v>3400</v>
      </c>
      <c r="F2" s="28">
        <f>IF(C2="Diciembre",E2*0.2,E2*0)</f>
        <v/>
      </c>
      <c r="G2" s="28">
        <f>IF(C2="Diciembre",E2*1.2,E2*1)</f>
        <v/>
      </c>
      <c r="I2" s="28" t="inlineStr">
        <is>
          <t>Genero</t>
        </is>
      </c>
      <c r="J2" s="28" t="inlineStr">
        <is>
          <t>Empleados</t>
        </is>
      </c>
      <c r="K2" s="29" t="inlineStr">
        <is>
          <t>Pago por dia</t>
        </is>
      </c>
      <c r="L2" s="28" t="inlineStr">
        <is>
          <t>Dias trabajados</t>
        </is>
      </c>
      <c r="M2" s="28" t="inlineStr">
        <is>
          <t>Pago mensual</t>
        </is>
      </c>
      <c r="N2" s="28" t="inlineStr">
        <is>
          <t>Impuesto</t>
        </is>
      </c>
      <c r="O2" s="28" t="inlineStr">
        <is>
          <t>Mes trabajado</t>
        </is>
      </c>
      <c r="P2" s="28" t="inlineStr">
        <is>
          <t>Sexo</t>
        </is>
      </c>
      <c r="Q2" s="28" t="inlineStr">
        <is>
          <t>Pago total</t>
        </is>
      </c>
      <c r="R2" s="28" t="inlineStr">
        <is>
          <t>Bonificacion</t>
        </is>
      </c>
      <c r="T2" s="14" t="inlineStr">
        <is>
          <t>No.</t>
        </is>
      </c>
      <c r="U2" s="15" t="inlineStr">
        <is>
          <t>Residuo</t>
        </is>
      </c>
      <c r="V2" s="15" t="inlineStr">
        <is>
          <t>Origen</t>
        </is>
      </c>
      <c r="W2" s="15" t="inlineStr">
        <is>
          <t>Estanterias ocupadas</t>
        </is>
      </c>
      <c r="X2" s="15" t="inlineStr">
        <is>
          <t>Almacen</t>
        </is>
      </c>
      <c r="Y2" s="15" t="inlineStr">
        <is>
          <t>Mes de ingreso</t>
        </is>
      </c>
      <c r="Z2" s="15" t="inlineStr">
        <is>
          <t>Responsable</t>
        </is>
      </c>
      <c r="AA2" s="16" t="inlineStr">
        <is>
          <t>Revision inorganicos</t>
        </is>
      </c>
      <c r="AB2" s="16" t="inlineStr">
        <is>
          <t>Procesar PET</t>
        </is>
      </c>
      <c r="AC2" s="16" t="inlineStr">
        <is>
          <t>Estatus de almacen</t>
        </is>
      </c>
      <c r="AE2" s="14" t="inlineStr">
        <is>
          <t>Almacen</t>
        </is>
      </c>
      <c r="AF2" s="15" t="inlineStr">
        <is>
          <t>Estanterias ocupadas</t>
        </is>
      </c>
      <c r="AG2" s="15" t="inlineStr">
        <is>
          <t>Estanterias disponibles</t>
        </is>
      </c>
      <c r="AH2" s="16" t="inlineStr">
        <is>
          <t>Estatus del almacen</t>
        </is>
      </c>
      <c r="AJ2" s="14" t="inlineStr">
        <is>
          <t>Residuo</t>
        </is>
      </c>
      <c r="AK2" s="16" t="inlineStr">
        <is>
          <t>Estanterias ocupadas</t>
        </is>
      </c>
      <c r="AM2" s="14" t="inlineStr">
        <is>
          <t>Responsable</t>
        </is>
      </c>
      <c r="AN2" s="16" t="inlineStr">
        <is>
          <t>Entradas</t>
        </is>
      </c>
    </row>
    <row r="3">
      <c r="A3" s="28" t="inlineStr">
        <is>
          <t>Rocio</t>
        </is>
      </c>
      <c r="B3" s="28" t="inlineStr">
        <is>
          <t>Rodriguez</t>
        </is>
      </c>
      <c r="C3" s="28" t="inlineStr">
        <is>
          <t>Diciembre</t>
        </is>
      </c>
      <c r="D3" s="28" t="inlineStr">
        <is>
          <t>M</t>
        </is>
      </c>
      <c r="E3" s="28" t="n">
        <v>4000</v>
      </c>
      <c r="F3" s="28">
        <f>IF(C3="Diciembre",E3*0.2,E3*0)</f>
        <v/>
      </c>
      <c r="G3" s="28">
        <f>IF(C3="Diciembre",E3*1.2,E3*1)</f>
        <v/>
      </c>
      <c r="I3" s="28" t="inlineStr">
        <is>
          <t>H</t>
        </is>
      </c>
      <c r="J3" s="28" t="inlineStr">
        <is>
          <t>Juan</t>
        </is>
      </c>
      <c r="K3" s="28" t="n">
        <v>300</v>
      </c>
      <c r="L3" s="28" t="n">
        <v>24</v>
      </c>
      <c r="M3" s="28">
        <f>K3*L3</f>
        <v/>
      </c>
      <c r="N3" s="28">
        <f>M3*0.16</f>
        <v/>
      </c>
      <c r="O3" s="28" t="inlineStr">
        <is>
          <t>Enero</t>
        </is>
      </c>
      <c r="P3" s="28">
        <f>IF(I3="H","Hombre","Mujer")</f>
        <v/>
      </c>
      <c r="Q3" s="28">
        <f>M3-N3</f>
        <v/>
      </c>
      <c r="R3" s="28">
        <f>IF(O3="Mayo",Q3*1.2,Q3)</f>
        <v/>
      </c>
      <c r="T3" s="31" t="n">
        <v>1</v>
      </c>
      <c r="U3" s="28" t="inlineStr">
        <is>
          <t>PET</t>
        </is>
      </c>
      <c r="V3" s="28" t="inlineStr">
        <is>
          <t>Inorganico</t>
        </is>
      </c>
      <c r="W3" s="29" t="n">
        <v>30</v>
      </c>
      <c r="X3" s="28" t="inlineStr">
        <is>
          <t>Almacen A</t>
        </is>
      </c>
      <c r="Y3" s="29" t="inlineStr">
        <is>
          <t>Febrero</t>
        </is>
      </c>
      <c r="Z3" s="28" t="inlineStr">
        <is>
          <t>Alfonso Mendez</t>
        </is>
      </c>
      <c r="AA3" s="33">
        <f>IF(V3="Inorganico","",IF(OR(Y3="Enero",Y3="Febrero",Y3="Marzo"),"En periodo",""))</f>
        <v/>
      </c>
      <c r="AB3" s="33">
        <f>IF(AND(Y3="Enero",U3="PET"),"Proximamente","")</f>
        <v/>
      </c>
      <c r="AC3" s="33">
        <f>VLOOKUP("Almacen A",AE2:AH7,4)</f>
        <v/>
      </c>
      <c r="AE3" s="11" t="inlineStr">
        <is>
          <t>Almacen A</t>
        </is>
      </c>
      <c r="AF3" s="28">
        <f>SUMIF(X3:X27,"Almacen A",W3:W27)</f>
        <v/>
      </c>
      <c r="AG3" s="28">
        <f>300-AF3</f>
        <v/>
      </c>
      <c r="AH3" s="33">
        <f>IF(AG3&lt;=100,"Suficiente",IF(AG3&lt;=200,"Moderado","Limitado"))</f>
        <v/>
      </c>
      <c r="AJ3" s="11" t="inlineStr">
        <is>
          <t>PET</t>
        </is>
      </c>
      <c r="AK3" s="33">
        <f>SUMIF(U3:U27,"PET",W3:W27)</f>
        <v/>
      </c>
      <c r="AM3" s="11" t="inlineStr">
        <is>
          <t>Alfonso Mendez</t>
        </is>
      </c>
      <c r="AN3" s="33">
        <f>COUNTIF(Z3:Z27,"Alfonso Mendez")</f>
        <v/>
      </c>
    </row>
    <row r="4">
      <c r="A4" s="28" t="inlineStr">
        <is>
          <t>Rodolfo</t>
        </is>
      </c>
      <c r="B4" s="28" t="inlineStr">
        <is>
          <t>Flores</t>
        </is>
      </c>
      <c r="C4" s="28" t="inlineStr">
        <is>
          <t>Enero</t>
        </is>
      </c>
      <c r="D4" s="28" t="inlineStr">
        <is>
          <t>H</t>
        </is>
      </c>
      <c r="E4" s="28" t="n">
        <v>6000</v>
      </c>
      <c r="F4" s="28">
        <f>IF(C4="Diciembre",E4*0.2,E4*0)</f>
        <v/>
      </c>
      <c r="G4" s="28">
        <f>IF(C4="Diciembre",E4*1.2,E4*1)</f>
        <v/>
      </c>
      <c r="I4" s="28" t="inlineStr">
        <is>
          <t>H</t>
        </is>
      </c>
      <c r="J4" s="28" t="inlineStr">
        <is>
          <t>Pedro</t>
        </is>
      </c>
      <c r="K4" s="28" t="n">
        <v>200</v>
      </c>
      <c r="L4" s="28" t="n">
        <v>30</v>
      </c>
      <c r="M4" s="28">
        <f>K4*L4</f>
        <v/>
      </c>
      <c r="N4" s="28">
        <f>M4*0.16</f>
        <v/>
      </c>
      <c r="O4" s="28" t="inlineStr">
        <is>
          <t>Mayo</t>
        </is>
      </c>
      <c r="P4" s="28">
        <f>IF(I4="H","Hombre","Mujer")</f>
        <v/>
      </c>
      <c r="Q4" s="28">
        <f>M4-N4</f>
        <v/>
      </c>
      <c r="R4" s="28">
        <f>IF(O4="Mayo",Q4*1.2,Q4)</f>
        <v/>
      </c>
      <c r="T4" s="31" t="n">
        <v>2</v>
      </c>
      <c r="U4" s="28" t="inlineStr">
        <is>
          <t>Carton/papel</t>
        </is>
      </c>
      <c r="V4" s="28" t="inlineStr">
        <is>
          <t>Organico</t>
        </is>
      </c>
      <c r="W4" s="29" t="n">
        <v>20</v>
      </c>
      <c r="X4" s="28" t="inlineStr">
        <is>
          <t>Almacen C</t>
        </is>
      </c>
      <c r="Y4" s="29" t="inlineStr">
        <is>
          <t>Enero</t>
        </is>
      </c>
      <c r="Z4" s="28" t="inlineStr">
        <is>
          <t>Antonio Morales</t>
        </is>
      </c>
      <c r="AA4" s="33">
        <f>IF(V4="Inorganico","",IF(OR(Y4="Enero",Y4="Febrero",Y4="Marzo"),"En periodo",""))</f>
        <v/>
      </c>
      <c r="AB4" s="33">
        <f>IF(AND(Y4="Enero",U4="PET"),"Proximamente","")</f>
        <v/>
      </c>
      <c r="AC4" s="33">
        <f>VLOOKUP("Almacen C",AE2:AH7,4)</f>
        <v/>
      </c>
      <c r="AE4" s="11" t="inlineStr">
        <is>
          <t>Almacen B</t>
        </is>
      </c>
      <c r="AF4" s="28">
        <f>SUMIF(X3:X27,"Almacen A",W4:W28)</f>
        <v/>
      </c>
      <c r="AG4" s="28">
        <f>300-AF4</f>
        <v/>
      </c>
      <c r="AH4" s="33">
        <f>IF(AG4&lt;=100,"Suficiente",IF(AG4&lt;=200,"Moderado","Limitado"))</f>
        <v/>
      </c>
      <c r="AJ4" s="11" t="inlineStr">
        <is>
          <t>Carton/papel</t>
        </is>
      </c>
      <c r="AK4" s="33">
        <f>SUMIF(U3:U27,"Carton/papel",W3:W27)</f>
        <v/>
      </c>
      <c r="AM4" s="11" t="inlineStr">
        <is>
          <t>Antonio Morales</t>
        </is>
      </c>
      <c r="AN4" s="33">
        <f>COUNTIF(Z3:Z27,"Antonio Morales")</f>
        <v/>
      </c>
    </row>
    <row r="5">
      <c r="A5" s="28" t="inlineStr">
        <is>
          <t>Rosa</t>
        </is>
      </c>
      <c r="B5" s="28" t="inlineStr">
        <is>
          <t>Ligonio</t>
        </is>
      </c>
      <c r="C5" s="28" t="inlineStr">
        <is>
          <t>Enero</t>
        </is>
      </c>
      <c r="D5" s="28" t="inlineStr">
        <is>
          <t>M</t>
        </is>
      </c>
      <c r="E5" s="28" t="n">
        <v>8000</v>
      </c>
      <c r="F5" s="28">
        <f>IF(C5="Diciembre",E5*0.2,E5*0)</f>
        <v/>
      </c>
      <c r="G5" s="28">
        <f>IF(C5="Diciembre",E5*1.2,E5*1)</f>
        <v/>
      </c>
      <c r="I5" s="28" t="inlineStr">
        <is>
          <t>M</t>
        </is>
      </c>
      <c r="J5" s="28" t="inlineStr">
        <is>
          <t>Luisa</t>
        </is>
      </c>
      <c r="K5" s="28" t="n">
        <v>275</v>
      </c>
      <c r="L5" s="28" t="n">
        <v>17</v>
      </c>
      <c r="M5" s="28">
        <f>K5*L5</f>
        <v/>
      </c>
      <c r="N5" s="28">
        <f>M5*0.16</f>
        <v/>
      </c>
      <c r="O5" s="28" t="inlineStr">
        <is>
          <t>Septiembre</t>
        </is>
      </c>
      <c r="P5" s="28">
        <f>IF(I5="H","Hombre","Mujer")</f>
        <v/>
      </c>
      <c r="Q5" s="28">
        <f>M5-N5</f>
        <v/>
      </c>
      <c r="R5" s="28">
        <f>IF(O5="Mayo",Q5*1.2,Q5)</f>
        <v/>
      </c>
      <c r="T5" s="31" t="n">
        <v>3</v>
      </c>
      <c r="U5" s="28" t="inlineStr">
        <is>
          <t>Aceite comestible</t>
        </is>
      </c>
      <c r="V5" s="28" t="inlineStr">
        <is>
          <t>Organico</t>
        </is>
      </c>
      <c r="W5" s="29" t="n">
        <v>5</v>
      </c>
      <c r="X5" s="28" t="inlineStr">
        <is>
          <t>Almacen D</t>
        </is>
      </c>
      <c r="Y5" s="29" t="inlineStr">
        <is>
          <t>Marzo</t>
        </is>
      </c>
      <c r="Z5" s="28" t="inlineStr">
        <is>
          <t>Ana Hernandez</t>
        </is>
      </c>
      <c r="AA5" s="33">
        <f>IF(V5="Inorganico","",IF(OR(Y5="Enero",Y5="Febrero",Y5="Marzo"),"En periodo",""))</f>
        <v/>
      </c>
      <c r="AB5" s="33">
        <f>IF(AND(Y5="Enero",U5="PET"),"Proximamente","")</f>
        <v/>
      </c>
      <c r="AC5" s="33">
        <f>VLOOKUP("Almacen D",AE2:AH7,4)</f>
        <v/>
      </c>
      <c r="AE5" s="11" t="inlineStr">
        <is>
          <t>Almacen C</t>
        </is>
      </c>
      <c r="AF5" s="28">
        <f>SUMIF(X3:X27,"Almacen A",W5:W29)</f>
        <v/>
      </c>
      <c r="AG5" s="28">
        <f>300-AF5</f>
        <v/>
      </c>
      <c r="AH5" s="33">
        <f>IF(AG5&lt;=100,"Suficiente",IF(AG5&lt;=200,"Moderado","Limitado"))</f>
        <v/>
      </c>
      <c r="AJ5" s="11" t="inlineStr">
        <is>
          <t>Vidrio</t>
        </is>
      </c>
      <c r="AK5" s="33">
        <f>SUMIF(U3:U27,"Vidrio",W3:W27)</f>
        <v/>
      </c>
      <c r="AM5" s="11" t="inlineStr">
        <is>
          <t>Ana Hernandez</t>
        </is>
      </c>
      <c r="AN5" s="33">
        <f>COUNTIF(Z3:Z27,"Ana Hernandez")</f>
        <v/>
      </c>
    </row>
    <row r="6">
      <c r="A6" s="28" t="inlineStr">
        <is>
          <t>Adolfo</t>
        </is>
      </c>
      <c r="B6" s="28" t="inlineStr">
        <is>
          <t>Ligonio</t>
        </is>
      </c>
      <c r="C6" s="28" t="inlineStr">
        <is>
          <t>Diciembre</t>
        </is>
      </c>
      <c r="D6" s="28" t="inlineStr">
        <is>
          <t>H</t>
        </is>
      </c>
      <c r="E6" s="28" t="n">
        <v>3000</v>
      </c>
      <c r="F6" s="28">
        <f>IF(C6="Diciembre",E6*0.2,E6*0)</f>
        <v/>
      </c>
      <c r="G6" s="28">
        <f>IF(C6="Diciembre",E6*1.2,E6*1)</f>
        <v/>
      </c>
      <c r="I6" s="28" t="inlineStr">
        <is>
          <t>H</t>
        </is>
      </c>
      <c r="J6" s="28" t="inlineStr">
        <is>
          <t>Fernando</t>
        </is>
      </c>
      <c r="K6" s="28" t="n">
        <v>325</v>
      </c>
      <c r="L6" s="28" t="n">
        <v>28</v>
      </c>
      <c r="M6" s="28">
        <f>K6*L6</f>
        <v/>
      </c>
      <c r="N6" s="28">
        <f>M6*0.16</f>
        <v/>
      </c>
      <c r="O6" s="28" t="inlineStr">
        <is>
          <t>Noviembre</t>
        </is>
      </c>
      <c r="P6" s="28">
        <f>IF(I6="H","Hombre","Mujer")</f>
        <v/>
      </c>
      <c r="Q6" s="28">
        <f>M6-N6</f>
        <v/>
      </c>
      <c r="R6" s="28">
        <f>IF(O6="Mayo",Q6*1.2,Q6)</f>
        <v/>
      </c>
      <c r="T6" s="31" t="n">
        <v>4</v>
      </c>
      <c r="U6" s="28" t="inlineStr">
        <is>
          <t>Vidrio</t>
        </is>
      </c>
      <c r="V6" s="28" t="inlineStr">
        <is>
          <t>Inorganico</t>
        </is>
      </c>
      <c r="W6" s="29" t="n">
        <v>8</v>
      </c>
      <c r="X6" s="28" t="inlineStr">
        <is>
          <t>Almacen B</t>
        </is>
      </c>
      <c r="Y6" s="29" t="inlineStr">
        <is>
          <t>Febrero</t>
        </is>
      </c>
      <c r="Z6" s="28" t="inlineStr">
        <is>
          <t>Kevin Olan</t>
        </is>
      </c>
      <c r="AA6" s="33">
        <f>IF(V6="Inorganico","",IF(OR(Y6="Enero",Y6="Febrero",Y6="Marzo"),"En periodo",""))</f>
        <v/>
      </c>
      <c r="AB6" s="33">
        <f>IF(AND(Y6="Enero",U6="PET"),"Proximamente","")</f>
        <v/>
      </c>
      <c r="AC6" s="33">
        <f>VLOOKUP("Almacen B",AE2:AH7,4)</f>
        <v/>
      </c>
      <c r="AE6" s="11" t="inlineStr">
        <is>
          <t>Almacen D</t>
        </is>
      </c>
      <c r="AF6" s="28">
        <f>SUMIF(X7:X27,"Almacen A",W6:W30)</f>
        <v/>
      </c>
      <c r="AG6" s="28">
        <f>300-AF6</f>
        <v/>
      </c>
      <c r="AH6" s="33">
        <f>IF(AG6&lt;=100,"Suficiente",IF(AG6&lt;=200,"Moderado","Limitado"))</f>
        <v/>
      </c>
      <c r="AJ6" s="11" t="inlineStr">
        <is>
          <t>Aluiminio</t>
        </is>
      </c>
      <c r="AK6" s="33">
        <f>SUMIF(U3:U27,"Aluminio",W4:W28)</f>
        <v/>
      </c>
      <c r="AM6" s="11" t="inlineStr">
        <is>
          <t>Kevin Olan</t>
        </is>
      </c>
      <c r="AN6" s="33">
        <f>COUNTIF(Z3:Z27,"Kevin Olan")</f>
        <v/>
      </c>
    </row>
    <row r="7">
      <c r="A7" s="28" t="inlineStr">
        <is>
          <t>Luisa</t>
        </is>
      </c>
      <c r="B7" s="28" t="inlineStr">
        <is>
          <t>Mendoza</t>
        </is>
      </c>
      <c r="C7" s="28" t="inlineStr">
        <is>
          <t>Abril</t>
        </is>
      </c>
      <c r="D7" s="28" t="inlineStr">
        <is>
          <t>M</t>
        </is>
      </c>
      <c r="E7" s="28" t="n">
        <v>2000</v>
      </c>
      <c r="F7" s="28">
        <f>IF(C7="Diciembre",E7*0.2,E7*0)</f>
        <v/>
      </c>
      <c r="G7" s="28">
        <f>IF(C7="Diciembre",E7*1.2,E7*1)</f>
        <v/>
      </c>
      <c r="I7" s="28" t="inlineStr">
        <is>
          <t>H</t>
        </is>
      </c>
      <c r="J7" s="28" t="inlineStr">
        <is>
          <t>Jorge</t>
        </is>
      </c>
      <c r="K7" s="28" t="n">
        <v>210</v>
      </c>
      <c r="L7" s="28" t="n">
        <v>14</v>
      </c>
      <c r="M7" s="28">
        <f>K7*L7</f>
        <v/>
      </c>
      <c r="N7" s="28">
        <f>M7*0.16</f>
        <v/>
      </c>
      <c r="O7" s="28" t="inlineStr">
        <is>
          <t>Diciembre</t>
        </is>
      </c>
      <c r="P7" s="28">
        <f>IF(I7="H","Hombre","Mujer")</f>
        <v/>
      </c>
      <c r="Q7" s="28">
        <f>M7-N7</f>
        <v/>
      </c>
      <c r="R7" s="28">
        <f>IF(O7="Mayo",Q7*1.2,Q7)</f>
        <v/>
      </c>
      <c r="T7" s="31" t="n">
        <v>5</v>
      </c>
      <c r="U7" s="28" t="inlineStr">
        <is>
          <t>Aluminio</t>
        </is>
      </c>
      <c r="V7" s="28" t="inlineStr">
        <is>
          <t>Inorganico</t>
        </is>
      </c>
      <c r="W7" s="29" t="n">
        <v>40</v>
      </c>
      <c r="X7" s="28" t="inlineStr">
        <is>
          <t>Almacen B</t>
        </is>
      </c>
      <c r="Y7" s="29" t="inlineStr">
        <is>
          <t>Febrero</t>
        </is>
      </c>
      <c r="Z7" s="28" t="inlineStr">
        <is>
          <t>Kevin Olan</t>
        </is>
      </c>
      <c r="AA7" s="33">
        <f>IF(V7="Inorganico","",IF(OR(Y7="Enero",Y7="Febrero",Y7="Marzo"),"En periodo",""))</f>
        <v/>
      </c>
      <c r="AB7" s="33">
        <f>IF(AND(Y7="Enero",U7="PET"),"Proximamente","")</f>
        <v/>
      </c>
      <c r="AC7" s="33">
        <f>VLOOKUP("Almacen B",AE3:AH7,4)</f>
        <v/>
      </c>
      <c r="AE7" s="21" t="inlineStr">
        <is>
          <t>Almacen E</t>
        </is>
      </c>
      <c r="AF7" s="18">
        <f>SUMIF(X3:X27,"Almacen A",W7:W31)</f>
        <v/>
      </c>
      <c r="AG7" s="18">
        <f>300-AF7</f>
        <v/>
      </c>
      <c r="AH7" s="20">
        <f>IF(AG7&lt;=100,"Suficiente",IF(AG7&lt;=200,"Moderado","Limitado"))</f>
        <v/>
      </c>
      <c r="AJ7" s="11" t="inlineStr">
        <is>
          <t>Material ferroso</t>
        </is>
      </c>
      <c r="AK7" s="33">
        <f>SUMIF(U3:U27,"Material Ferroso",W5:W29)</f>
        <v/>
      </c>
      <c r="AM7" s="11" t="inlineStr">
        <is>
          <t>Salvador Moreno</t>
        </is>
      </c>
      <c r="AN7" s="33">
        <f>COUNTIF(Z3:Z27,"Salvador Moreno")</f>
        <v/>
      </c>
    </row>
    <row r="8">
      <c r="I8" s="28" t="inlineStr">
        <is>
          <t>H</t>
        </is>
      </c>
      <c r="J8" s="28" t="inlineStr">
        <is>
          <t>Carlos</t>
        </is>
      </c>
      <c r="K8" s="28" t="n">
        <v>294</v>
      </c>
      <c r="L8" s="28" t="n">
        <v>22</v>
      </c>
      <c r="M8" s="28">
        <f>K8*L8</f>
        <v/>
      </c>
      <c r="N8" s="28">
        <f>M8*0.16</f>
        <v/>
      </c>
      <c r="O8" s="28" t="inlineStr">
        <is>
          <t>Mayo</t>
        </is>
      </c>
      <c r="P8" s="28">
        <f>IF(I8="H","Hombre","Mujer")</f>
        <v/>
      </c>
      <c r="Q8" s="28">
        <f>M8-N8</f>
        <v/>
      </c>
      <c r="R8" s="28">
        <f>IF(O8="Mayo",Q8*1.2,Q8)</f>
        <v/>
      </c>
      <c r="T8" s="31" t="n">
        <v>6</v>
      </c>
      <c r="U8" s="28" t="inlineStr">
        <is>
          <t>Material ferroso</t>
        </is>
      </c>
      <c r="V8" s="28" t="inlineStr">
        <is>
          <t>Inorganico</t>
        </is>
      </c>
      <c r="W8" s="29" t="n">
        <v>80</v>
      </c>
      <c r="X8" s="28" t="inlineStr">
        <is>
          <t>Almacen C</t>
        </is>
      </c>
      <c r="Y8" s="29" t="inlineStr">
        <is>
          <t>Marzo</t>
        </is>
      </c>
      <c r="Z8" s="28" t="inlineStr">
        <is>
          <t>Ana Hernandez</t>
        </is>
      </c>
      <c r="AA8" s="33">
        <f>IF(V8="Inorganico","",IF(OR(Y8="Enero",Y8="Febrero",Y8="Marzo"),"En periodo",""))</f>
        <v/>
      </c>
      <c r="AB8" s="33">
        <f>IF(AND(Y8="Enero",U8="PET"),"Proximamente","")</f>
        <v/>
      </c>
      <c r="AC8" s="33">
        <f>VLOOKUP("Almacen C",AE2:AH7,4)</f>
        <v/>
      </c>
      <c r="AJ8" s="21" t="inlineStr">
        <is>
          <t>Aceite comestible</t>
        </is>
      </c>
      <c r="AK8" s="20">
        <f>SUMIF(U3:U27,"Aceite comestible",W6:W30)</f>
        <v/>
      </c>
      <c r="AM8" s="21" t="inlineStr">
        <is>
          <t>Total de entradas</t>
        </is>
      </c>
      <c r="AN8" s="20">
        <f>SUM(AN3:AN7)</f>
        <v/>
      </c>
    </row>
    <row r="9">
      <c r="B9">
        <f>LOOKUP("Rosa",A2:A7,A2:C7)</f>
        <v/>
      </c>
      <c r="I9" s="28" t="inlineStr">
        <is>
          <t>M</t>
        </is>
      </c>
      <c r="J9" s="28" t="inlineStr">
        <is>
          <t>Miriam</t>
        </is>
      </c>
      <c r="K9" s="28" t="n">
        <v>300</v>
      </c>
      <c r="L9" s="28" t="n">
        <v>20</v>
      </c>
      <c r="M9" s="28">
        <f>K9*L9</f>
        <v/>
      </c>
      <c r="N9" s="28">
        <f>M9*0.16</f>
        <v/>
      </c>
      <c r="O9" s="28" t="inlineStr">
        <is>
          <t>Enero</t>
        </is>
      </c>
      <c r="P9" s="28">
        <f>IF(I9="H","Hombre","Mujer")</f>
        <v/>
      </c>
      <c r="Q9" s="28">
        <f>M9-N9</f>
        <v/>
      </c>
      <c r="R9" s="28">
        <f>IF(O9="Mayo",Q9*1.2,Q9)</f>
        <v/>
      </c>
      <c r="T9" s="31" t="n">
        <v>7</v>
      </c>
      <c r="U9" s="28" t="inlineStr">
        <is>
          <t>PET</t>
        </is>
      </c>
      <c r="V9" s="28" t="inlineStr">
        <is>
          <t>Inorganico</t>
        </is>
      </c>
      <c r="W9" s="29" t="n">
        <v>100</v>
      </c>
      <c r="X9" s="28" t="inlineStr">
        <is>
          <t>Almacen E</t>
        </is>
      </c>
      <c r="Y9" s="29" t="inlineStr">
        <is>
          <t>Abril</t>
        </is>
      </c>
      <c r="Z9" s="28" t="inlineStr">
        <is>
          <t>Ana Hernandez</t>
        </is>
      </c>
      <c r="AA9" s="33">
        <f>IF(V9="Inorganico","",IF(OR(Y9="Enero",Y9="Febrero",Y9="Marzo"),"En periodo",""))</f>
        <v/>
      </c>
      <c r="AB9" s="33">
        <f>IF(AND(Y9="Enero",U9="PET"),"Proximamente","")</f>
        <v/>
      </c>
      <c r="AC9" s="33">
        <f>VLOOKUP("Almacen D",AE3:AH7,4)</f>
        <v/>
      </c>
    </row>
    <row r="10">
      <c r="I10" s="28" t="inlineStr">
        <is>
          <t>M</t>
        </is>
      </c>
      <c r="J10" s="28" t="inlineStr">
        <is>
          <t>Lucia</t>
        </is>
      </c>
      <c r="K10" s="28" t="n">
        <v>250</v>
      </c>
      <c r="L10" s="28" t="n">
        <v>12</v>
      </c>
      <c r="M10" s="28">
        <f>K10*L10</f>
        <v/>
      </c>
      <c r="N10" s="28">
        <f>M10*0.16</f>
        <v/>
      </c>
      <c r="O10" s="28" t="inlineStr">
        <is>
          <t>Mayo</t>
        </is>
      </c>
      <c r="P10" s="28">
        <f>IF(I10="H","Hombre","Mujer")</f>
        <v/>
      </c>
      <c r="Q10" s="28">
        <f>M10-N10</f>
        <v/>
      </c>
      <c r="R10" s="28">
        <f>IF(O10="Mayo",Q10*1.2,Q10)</f>
        <v/>
      </c>
      <c r="T10" s="31" t="n">
        <v>8</v>
      </c>
      <c r="U10" s="28" t="inlineStr">
        <is>
          <t>PET</t>
        </is>
      </c>
      <c r="V10" s="28" t="inlineStr">
        <is>
          <t>Inorganico</t>
        </is>
      </c>
      <c r="W10" s="29" t="n">
        <v>50</v>
      </c>
      <c r="X10" s="28" t="inlineStr">
        <is>
          <t>Almacen B</t>
        </is>
      </c>
      <c r="Y10" s="29" t="inlineStr">
        <is>
          <t>Enero</t>
        </is>
      </c>
      <c r="Z10" s="28" t="inlineStr">
        <is>
          <t>Salvador Moreno</t>
        </is>
      </c>
      <c r="AA10" s="33">
        <f>IF(V10="Inorganico","",IF(OR(Y10="Enero",Y10="Febrero",Y10="Marzo"),"En periodo",""))</f>
        <v/>
      </c>
      <c r="AB10" s="33">
        <f>IF(AND(Y10="Enero",U10="PET"),"Proximamente","")</f>
        <v/>
      </c>
      <c r="AC10" s="33">
        <f>VLOOKUP("Almacen B",AE3:AH7,4)</f>
        <v/>
      </c>
    </row>
    <row r="11">
      <c r="I11" s="28" t="inlineStr">
        <is>
          <t>M</t>
        </is>
      </c>
      <c r="J11" s="28" t="inlineStr">
        <is>
          <t>Paty</t>
        </is>
      </c>
      <c r="K11" s="28" t="n">
        <v>275</v>
      </c>
      <c r="L11" s="28" t="n">
        <v>16</v>
      </c>
      <c r="M11" s="28">
        <f>K11*L11</f>
        <v/>
      </c>
      <c r="N11" s="28">
        <f>M11*0.16</f>
        <v/>
      </c>
      <c r="O11" s="28" t="inlineStr">
        <is>
          <t>Septiembre</t>
        </is>
      </c>
      <c r="P11" s="28">
        <f>IF(I11="H","Hombre","Mujer")</f>
        <v/>
      </c>
      <c r="Q11" s="28">
        <f>M11-N11</f>
        <v/>
      </c>
      <c r="R11" s="28">
        <f>IF(O11="Mayo",Q11*1.2,Q11)</f>
        <v/>
      </c>
      <c r="T11" s="31" t="n">
        <v>9</v>
      </c>
      <c r="U11" s="28" t="inlineStr">
        <is>
          <t>Aluminio</t>
        </is>
      </c>
      <c r="V11" s="28" t="inlineStr">
        <is>
          <t>Inorganico</t>
        </is>
      </c>
      <c r="W11" s="29" t="n">
        <v>30</v>
      </c>
      <c r="X11" s="28" t="inlineStr">
        <is>
          <t>Almacen D</t>
        </is>
      </c>
      <c r="Y11" s="29" t="inlineStr">
        <is>
          <t>Enero</t>
        </is>
      </c>
      <c r="Z11" s="28" t="inlineStr">
        <is>
          <t>Alfonso Mendez</t>
        </is>
      </c>
      <c r="AA11" s="33">
        <f>IF(V11="Inorganico","",IF(OR(Y11="Enero",Y11="Febrero",Y11="Marzo"),"En periodo",""))</f>
        <v/>
      </c>
      <c r="AB11" s="33">
        <f>IF(AND(Y11="Enero",U11="PET"),"Proximamente","")</f>
        <v/>
      </c>
      <c r="AC11" s="33">
        <f>VLOOKUP("Almacen D",AE2:AH7,4)</f>
        <v/>
      </c>
    </row>
    <row r="12">
      <c r="A12" s="28" t="inlineStr">
        <is>
          <t>Lista</t>
        </is>
      </c>
      <c r="C12" t="inlineStr">
        <is>
          <t>Suma</t>
        </is>
      </c>
      <c r="T12" s="31" t="n">
        <v>10</v>
      </c>
      <c r="U12" s="28" t="inlineStr">
        <is>
          <t>PET</t>
        </is>
      </c>
      <c r="V12" s="28" t="inlineStr">
        <is>
          <t>Inorganico</t>
        </is>
      </c>
      <c r="W12" s="29" t="n">
        <v>20</v>
      </c>
      <c r="X12" s="28" t="inlineStr">
        <is>
          <t>Almacen E</t>
        </is>
      </c>
      <c r="Y12" s="29" t="inlineStr">
        <is>
          <t>Abril</t>
        </is>
      </c>
      <c r="Z12" s="28" t="inlineStr">
        <is>
          <t>Salvador Moreno</t>
        </is>
      </c>
      <c r="AA12" s="33">
        <f>IF(V12="Inorganico","",IF(OR(Y12="Enero",Y12="Febrero",Y12="Marzo"),"En periodo",""))</f>
        <v/>
      </c>
      <c r="AB12" s="33">
        <f>IF(AND(Y12="Enero",U12="PET"),"Proximamente","")</f>
        <v/>
      </c>
      <c r="AC12" s="33">
        <f>VLOOKUP("Almacen E",AE2:AH7,4)</f>
        <v/>
      </c>
    </row>
    <row r="13">
      <c r="A13" s="28" t="n">
        <v>4</v>
      </c>
      <c r="C13">
        <f>SUMIF(A13:A22,"&gt;5")</f>
        <v/>
      </c>
      <c r="E13">
        <f>COUNTIF(A13:A22,"&gt;5")</f>
        <v/>
      </c>
      <c r="F13" t="inlineStr">
        <is>
          <t>BUSCAR(12,F16Nombre del producto</t>
        </is>
      </c>
      <c r="T13" s="31" t="n">
        <v>11</v>
      </c>
      <c r="U13" s="28" t="inlineStr">
        <is>
          <t>Carton/papel</t>
        </is>
      </c>
      <c r="V13" s="28" t="inlineStr">
        <is>
          <t>Organico</t>
        </is>
      </c>
      <c r="W13" s="29" t="n">
        <v>55</v>
      </c>
      <c r="X13" s="28" t="inlineStr">
        <is>
          <t>Almacen B</t>
        </is>
      </c>
      <c r="Y13" s="29" t="inlineStr">
        <is>
          <t>Febrero</t>
        </is>
      </c>
      <c r="Z13" s="28" t="inlineStr">
        <is>
          <t>Salvador Moreno</t>
        </is>
      </c>
      <c r="AA13" s="33">
        <f>IF(V13="Inorganico","",IF(OR(Y13="Enero",Y13="Febrero",Y13="Marzo"),"En periodo",""))</f>
        <v/>
      </c>
      <c r="AB13" s="33">
        <f>IF(AND(Y13="Enero",U13="PET"),"Proximamente","")</f>
        <v/>
      </c>
      <c r="AC13" s="33">
        <f>VLOOKUP("Almacen B",AE2:AH7,4)</f>
        <v/>
      </c>
    </row>
    <row r="14">
      <c r="A14" s="28" t="n">
        <v>5</v>
      </c>
      <c r="T14" s="31" t="n">
        <v>12</v>
      </c>
      <c r="U14" s="28" t="inlineStr">
        <is>
          <t>Vidrio</t>
        </is>
      </c>
      <c r="V14" s="28" t="inlineStr">
        <is>
          <t>Inorganico</t>
        </is>
      </c>
      <c r="W14" s="29" t="n">
        <v>7</v>
      </c>
      <c r="X14" s="28" t="inlineStr">
        <is>
          <t>Almacen A</t>
        </is>
      </c>
      <c r="Y14" s="29" t="inlineStr">
        <is>
          <t>Marzo</t>
        </is>
      </c>
      <c r="Z14" s="28" t="inlineStr">
        <is>
          <t>Kevin Olan</t>
        </is>
      </c>
      <c r="AA14" s="33">
        <f>IF(V14="Inorganico","",IF(OR(Y14="Enero",Y14="Febrero",Y14="Marzo"),"En periodo",""))</f>
        <v/>
      </c>
      <c r="AB14" s="33">
        <f>IF(AND(Y14="Enero",U14="PET"),"Proximamente","")</f>
        <v/>
      </c>
      <c r="AC14" s="33">
        <f>VLOOKUP("Almacen A",AE2:AH7,4)</f>
        <v/>
      </c>
    </row>
    <row r="15">
      <c r="A15" s="28" t="n">
        <v>12</v>
      </c>
      <c r="E15" t="inlineStr">
        <is>
          <t>Codigo</t>
        </is>
      </c>
      <c r="F15" t="inlineStr">
        <is>
          <t>Nombre del producto</t>
        </is>
      </c>
      <c r="G15" t="inlineStr">
        <is>
          <t>Existencia</t>
        </is>
      </c>
      <c r="H15" t="inlineStr">
        <is>
          <t>Precio</t>
        </is>
      </c>
      <c r="T15" s="31" t="n">
        <v>13</v>
      </c>
      <c r="U15" s="28" t="inlineStr">
        <is>
          <t>Aceite comestible</t>
        </is>
      </c>
      <c r="V15" s="28" t="inlineStr">
        <is>
          <t>Organico</t>
        </is>
      </c>
      <c r="W15" s="29" t="n">
        <v>100</v>
      </c>
      <c r="X15" s="28" t="inlineStr">
        <is>
          <t>Almacen C</t>
        </is>
      </c>
      <c r="Y15" s="29" t="inlineStr">
        <is>
          <t>Enero</t>
        </is>
      </c>
      <c r="Z15" s="28" t="inlineStr">
        <is>
          <t>Ana Hernandez</t>
        </is>
      </c>
      <c r="AA15" s="33">
        <f>IF(V15="Inorganico","",IF(OR(Y15="Enero",Y15="Febrero",Y15="Marzo"),"En periodo",""))</f>
        <v/>
      </c>
      <c r="AB15" s="33">
        <f>IF(AND(Y15="Enero",U15="PET"),"Proximamente","")</f>
        <v/>
      </c>
      <c r="AC15" s="33">
        <f>VLOOKUP("Almacen C",AE3:AH7,4)</f>
        <v/>
      </c>
    </row>
    <row r="16">
      <c r="A16" s="28" t="n">
        <v>3</v>
      </c>
      <c r="E16" t="inlineStr">
        <is>
          <t>#001</t>
        </is>
      </c>
      <c r="F16" t="inlineStr">
        <is>
          <t>Pollo asado</t>
        </is>
      </c>
      <c r="G16" t="n">
        <v>10</v>
      </c>
      <c r="H16" t="n">
        <v>23</v>
      </c>
      <c r="T16" s="31" t="n">
        <v>14</v>
      </c>
      <c r="U16" s="28" t="inlineStr">
        <is>
          <t>Carton/papel</t>
        </is>
      </c>
      <c r="V16" s="28" t="inlineStr">
        <is>
          <t>Organico</t>
        </is>
      </c>
      <c r="W16" s="29" t="n">
        <v>40</v>
      </c>
      <c r="X16" s="28" t="inlineStr">
        <is>
          <t>Almacen B</t>
        </is>
      </c>
      <c r="Y16" s="29" t="inlineStr">
        <is>
          <t>Marzo</t>
        </is>
      </c>
      <c r="Z16" s="28" t="inlineStr">
        <is>
          <t>Alfonso Mendez</t>
        </is>
      </c>
      <c r="AA16" s="33">
        <f>IF(V16="Inorganico","",IF(OR(Y16="Enero",Y16="Febrero",Y16="Marzo"),"En periodo",""))</f>
        <v/>
      </c>
      <c r="AB16" s="33">
        <f>IF(AND(Y16="Enero",U16="PET"),"Proximamente","")</f>
        <v/>
      </c>
      <c r="AC16" s="33">
        <f>VLOOKUP("Almacen B",AE3:AH7,4)</f>
        <v/>
      </c>
    </row>
    <row r="17">
      <c r="A17" s="28" t="n">
        <v>2</v>
      </c>
      <c r="E17" t="inlineStr">
        <is>
          <t>#002</t>
        </is>
      </c>
      <c r="F17" t="inlineStr">
        <is>
          <t>Tomate</t>
        </is>
      </c>
      <c r="G17" t="n">
        <v>18</v>
      </c>
      <c r="H17" t="n">
        <v>45</v>
      </c>
      <c r="T17" s="31" t="n">
        <v>15</v>
      </c>
      <c r="U17" s="28" t="inlineStr">
        <is>
          <t>Carton/papel</t>
        </is>
      </c>
      <c r="V17" s="28" t="inlineStr">
        <is>
          <t>Organico</t>
        </is>
      </c>
      <c r="W17" s="29" t="n">
        <v>80</v>
      </c>
      <c r="X17" s="28" t="inlineStr">
        <is>
          <t>Almacen D</t>
        </is>
      </c>
      <c r="Y17" s="29" t="inlineStr">
        <is>
          <t>Marzo</t>
        </is>
      </c>
      <c r="Z17" s="28" t="inlineStr">
        <is>
          <t>Kevin Olan</t>
        </is>
      </c>
      <c r="AA17" s="33">
        <f>IF(V17="Inorganico","",IF(OR(Y17="Enero",Y17="Febrero",Y17="Marzo"),"En periodo",""))</f>
        <v/>
      </c>
      <c r="AB17" s="33">
        <f>IF(AND(Y17="Enero",U17="PET"),"Proximamente","")</f>
        <v/>
      </c>
      <c r="AC17" s="33">
        <f>VLOOKUP("Almacen D",AE2:AH7,4)</f>
        <v/>
      </c>
    </row>
    <row r="18">
      <c r="A18" s="28" t="n">
        <v>2</v>
      </c>
      <c r="E18" t="inlineStr">
        <is>
          <t>#003</t>
        </is>
      </c>
      <c r="F18" t="inlineStr">
        <is>
          <t>Lechuga</t>
        </is>
      </c>
      <c r="G18" t="n">
        <v>17</v>
      </c>
      <c r="H18" t="n">
        <v>67</v>
      </c>
      <c r="T18" s="31" t="n">
        <v>16</v>
      </c>
      <c r="U18" s="28" t="inlineStr">
        <is>
          <t>PET</t>
        </is>
      </c>
      <c r="V18" s="28" t="inlineStr">
        <is>
          <t>Inorganico</t>
        </is>
      </c>
      <c r="W18" s="29" t="n">
        <v>20</v>
      </c>
      <c r="X18" s="28" t="inlineStr">
        <is>
          <t>Almacen C</t>
        </is>
      </c>
      <c r="Y18" s="29" t="inlineStr">
        <is>
          <t>Abril</t>
        </is>
      </c>
      <c r="Z18" s="28" t="inlineStr">
        <is>
          <t>Kevin Olan</t>
        </is>
      </c>
      <c r="AA18" s="33">
        <f>IF(V18="Inorganico","",IF(OR(Y18="Enero",Y18="Febrero",Y18="Marzo"),"En periodo",""))</f>
        <v/>
      </c>
      <c r="AB18" s="33">
        <f>IF(AND(Y18="Enero",U18="PET"),"Proximamente","")</f>
        <v/>
      </c>
      <c r="AC18" s="33">
        <f>VLOOKUP("Almacen C",AE3:AH7,4)</f>
        <v/>
      </c>
    </row>
    <row r="19">
      <c r="A19" s="28" t="n">
        <v>2</v>
      </c>
      <c r="E19" t="inlineStr">
        <is>
          <t>#004</t>
        </is>
      </c>
      <c r="F19" t="inlineStr">
        <is>
          <t>Papa</t>
        </is>
      </c>
      <c r="G19" t="n">
        <v>22</v>
      </c>
      <c r="H19" t="n">
        <v>200</v>
      </c>
      <c r="T19" s="31" t="n">
        <v>17</v>
      </c>
      <c r="U19" s="28" t="inlineStr">
        <is>
          <t>Material ferroso</t>
        </is>
      </c>
      <c r="V19" s="28" t="inlineStr">
        <is>
          <t>Inorganico</t>
        </is>
      </c>
      <c r="W19" s="29" t="n">
        <v>20</v>
      </c>
      <c r="X19" s="28" t="inlineStr">
        <is>
          <t>Almacen A</t>
        </is>
      </c>
      <c r="Y19" s="29" t="inlineStr">
        <is>
          <t>Enero</t>
        </is>
      </c>
      <c r="Z19" s="28" t="inlineStr">
        <is>
          <t>Salvador Moreno</t>
        </is>
      </c>
      <c r="AA19" s="33">
        <f>IF(V19="Inorganico","",IF(OR(Y19="Enero",Y19="Febrero",Y19="Marzo"),"En periodo",""))</f>
        <v/>
      </c>
      <c r="AB19" s="33">
        <f>IF(AND(Y19="Enero",U19="PET"),"Proximamente","")</f>
        <v/>
      </c>
      <c r="AC19" s="33">
        <f>VLOOKUP("Almacen A",AE3:AH7,4)</f>
        <v/>
      </c>
    </row>
    <row r="20">
      <c r="A20" s="28" t="n">
        <v>8</v>
      </c>
      <c r="E20" t="inlineStr">
        <is>
          <t>#005</t>
        </is>
      </c>
      <c r="F20" t="inlineStr">
        <is>
          <t>Zanahoria</t>
        </is>
      </c>
      <c r="G20" t="n">
        <v>37</v>
      </c>
      <c r="H20" t="n">
        <v>27</v>
      </c>
      <c r="T20" s="31" t="n">
        <v>18</v>
      </c>
      <c r="U20" s="28" t="inlineStr">
        <is>
          <t>PET</t>
        </is>
      </c>
      <c r="V20" s="28" t="inlineStr">
        <is>
          <t>Inorganico</t>
        </is>
      </c>
      <c r="W20" s="29" t="n">
        <v>50</v>
      </c>
      <c r="X20" s="28" t="inlineStr">
        <is>
          <t>Almacen A</t>
        </is>
      </c>
      <c r="Y20" s="29" t="inlineStr">
        <is>
          <t>Febrero</t>
        </is>
      </c>
      <c r="Z20" s="28" t="inlineStr">
        <is>
          <t>Salvador Moreno</t>
        </is>
      </c>
      <c r="AA20" s="33">
        <f>IF(V20="Inorganico","",IF(OR(Y20="Enero",Y20="Febrero",Y20="Marzo"),"En periodo",""))</f>
        <v/>
      </c>
      <c r="AB20" s="33">
        <f>IF(AND(Y20="Enero",U20="PET"),"Proximamente","")</f>
        <v/>
      </c>
      <c r="AC20" s="33">
        <f>VLOOKUP("Almacen A",AE3:AH7,4)</f>
        <v/>
      </c>
    </row>
    <row r="21">
      <c r="A21" s="28" t="n">
        <v>3</v>
      </c>
      <c r="E21" t="inlineStr">
        <is>
          <t>#006</t>
        </is>
      </c>
      <c r="F21" t="inlineStr">
        <is>
          <t>Jamon</t>
        </is>
      </c>
      <c r="G21" t="n">
        <v>21</v>
      </c>
      <c r="H21" t="n">
        <v>56</v>
      </c>
      <c r="T21" s="31" t="n">
        <v>19</v>
      </c>
      <c r="U21" s="28" t="inlineStr">
        <is>
          <t>Aluminio</t>
        </is>
      </c>
      <c r="V21" s="28" t="inlineStr">
        <is>
          <t>Inorganico</t>
        </is>
      </c>
      <c r="W21" s="29" t="n">
        <v>10</v>
      </c>
      <c r="X21" s="28" t="inlineStr">
        <is>
          <t>Almacen B</t>
        </is>
      </c>
      <c r="Y21" s="29" t="inlineStr">
        <is>
          <t>Abril</t>
        </is>
      </c>
      <c r="Z21" s="28" t="inlineStr">
        <is>
          <t>Ana Hernandez</t>
        </is>
      </c>
      <c r="AA21" s="33">
        <f>IF(V21="Inorganico","",IF(OR(Y21="Enero",Y21="Febrero",Y21="Marzo"),"En periodo",""))</f>
        <v/>
      </c>
      <c r="AB21" s="33">
        <f>IF(AND(Y21="Enero",U21="PET"),"Proximamente","")</f>
        <v/>
      </c>
      <c r="AC21" s="33">
        <f>VLOOKUP("Almacen B",AE3:AH7,4)</f>
        <v/>
      </c>
    </row>
    <row r="22">
      <c r="A22" s="28" t="n">
        <v>9</v>
      </c>
      <c r="E22" t="inlineStr">
        <is>
          <t>#007</t>
        </is>
      </c>
      <c r="F22" t="inlineStr">
        <is>
          <t>Limon</t>
        </is>
      </c>
      <c r="G22" t="n">
        <v>7</v>
      </c>
      <c r="H22" t="n">
        <v>78</v>
      </c>
      <c r="T22" s="31" t="n">
        <v>20</v>
      </c>
      <c r="U22" s="28" t="inlineStr">
        <is>
          <t>Vidrio</t>
        </is>
      </c>
      <c r="V22" s="28" t="inlineStr">
        <is>
          <t>Inorganico</t>
        </is>
      </c>
      <c r="W22" s="29" t="n">
        <v>25</v>
      </c>
      <c r="X22" s="28" t="inlineStr">
        <is>
          <t>Almacen D</t>
        </is>
      </c>
      <c r="Y22" s="29" t="inlineStr">
        <is>
          <t>Abril</t>
        </is>
      </c>
      <c r="Z22" s="28" t="inlineStr">
        <is>
          <t>Alfonso Mendez</t>
        </is>
      </c>
      <c r="AA22" s="33">
        <f>IF(V22="Inorganico","",IF(OR(Y22="Enero",Y22="Febrero",Y22="Marzo"),"En periodo",""))</f>
        <v/>
      </c>
      <c r="AB22" s="33">
        <f>IF(AND(Y22="Enero",U22="PET"),"Proximamente","")</f>
        <v/>
      </c>
      <c r="AC22" s="33">
        <f>VLOOKUP("Almacen D",AE3:AH7,4)</f>
        <v/>
      </c>
    </row>
    <row r="23">
      <c r="T23" s="31" t="n">
        <v>21</v>
      </c>
      <c r="U23" s="28" t="inlineStr">
        <is>
          <t>Aceite comestible</t>
        </is>
      </c>
      <c r="V23" s="28" t="inlineStr">
        <is>
          <t>Organico</t>
        </is>
      </c>
      <c r="W23" s="29" t="n">
        <v>10</v>
      </c>
      <c r="X23" s="28" t="inlineStr">
        <is>
          <t>Almacen D</t>
        </is>
      </c>
      <c r="Y23" s="29" t="inlineStr">
        <is>
          <t>Marzo</t>
        </is>
      </c>
      <c r="Z23" s="28" t="inlineStr">
        <is>
          <t>Antonio Morales</t>
        </is>
      </c>
      <c r="AA23" s="33">
        <f>IF(V23="Inorganico","",IF(OR(Y23="Enero",Y23="Febrero",Y23="Marzo"),"En periodo",""))</f>
        <v/>
      </c>
      <c r="AB23" s="33">
        <f>IF(AND(Y23="Enero",U23="PET"),"Proximamente","")</f>
        <v/>
      </c>
      <c r="AC23" s="33">
        <f>VLOOKUP("Almacen D",AE3:AH7,4)</f>
        <v/>
      </c>
    </row>
    <row r="24">
      <c r="E24" t="inlineStr">
        <is>
          <t>Busqueda por codigo</t>
        </is>
      </c>
      <c r="T24" s="31" t="n">
        <v>22</v>
      </c>
      <c r="U24" s="28" t="inlineStr">
        <is>
          <t>Aceite comestible</t>
        </is>
      </c>
      <c r="V24" s="28" t="inlineStr">
        <is>
          <t>Organico</t>
        </is>
      </c>
      <c r="W24" s="29" t="n">
        <v>35</v>
      </c>
      <c r="X24" s="28" t="inlineStr">
        <is>
          <t>Almacen E</t>
        </is>
      </c>
      <c r="Y24" s="29" t="inlineStr">
        <is>
          <t>Febrero</t>
        </is>
      </c>
      <c r="Z24" s="28" t="inlineStr">
        <is>
          <t>Ana Hernandez</t>
        </is>
      </c>
      <c r="AA24" s="33">
        <f>IF(V24="Inorganico","",IF(OR(Y24="Enero",Y24="Febrero",Y24="Marzo"),"En periodo",""))</f>
        <v/>
      </c>
      <c r="AB24" s="33">
        <f>IF(AND(Y24="Enero",U24="PET"),"Proximamente","")</f>
        <v/>
      </c>
      <c r="AC24" s="33">
        <f>VLOOKUP("Almacen E",AE3:AH7,4)</f>
        <v/>
      </c>
    </row>
    <row r="25">
      <c r="E25" t="inlineStr">
        <is>
          <t>Codigo</t>
        </is>
      </c>
      <c r="F25" t="inlineStr">
        <is>
          <t>Nombre del producto</t>
        </is>
      </c>
      <c r="G25" t="inlineStr">
        <is>
          <t>Existencia</t>
        </is>
      </c>
      <c r="H25" t="inlineStr">
        <is>
          <t>Precio</t>
        </is>
      </c>
      <c r="T25" s="31" t="n">
        <v>23</v>
      </c>
      <c r="U25" s="28" t="inlineStr">
        <is>
          <t>PET</t>
        </is>
      </c>
      <c r="V25" s="28" t="inlineStr">
        <is>
          <t>Inorganico</t>
        </is>
      </c>
      <c r="W25" s="29" t="n">
        <v>5</v>
      </c>
      <c r="X25" s="28" t="inlineStr">
        <is>
          <t>Almacen B</t>
        </is>
      </c>
      <c r="Y25" s="29" t="inlineStr">
        <is>
          <t>Enero</t>
        </is>
      </c>
      <c r="Z25" s="28" t="inlineStr">
        <is>
          <t>Salvador Moreno</t>
        </is>
      </c>
      <c r="AA25" s="33">
        <f>IF(V25="Inorganico","",IF(OR(Y25="Enero",Y25="Febrero",Y25="Marzo"),"En periodo",""))</f>
        <v/>
      </c>
      <c r="AB25" s="33">
        <f>IF(AND(Y25="Enero",U25="PET"),"Proximamente","")</f>
        <v/>
      </c>
      <c r="AC25" s="33">
        <f>VLOOKUP("Almacen B",AE3:AH7,4)</f>
        <v/>
      </c>
    </row>
    <row r="26">
      <c r="T26" s="31" t="n">
        <v>24</v>
      </c>
      <c r="U26" s="28" t="inlineStr">
        <is>
          <t>Carton/papel</t>
        </is>
      </c>
      <c r="V26" s="28" t="inlineStr">
        <is>
          <t>Organico</t>
        </is>
      </c>
      <c r="W26" s="29" t="n">
        <v>45</v>
      </c>
      <c r="X26" s="28" t="inlineStr">
        <is>
          <t>Almacen A</t>
        </is>
      </c>
      <c r="Y26" s="29" t="inlineStr">
        <is>
          <t>Enero</t>
        </is>
      </c>
      <c r="Z26" s="28" t="inlineStr">
        <is>
          <t>Kevin Olan</t>
        </is>
      </c>
      <c r="AA26" s="33">
        <f>IF(V26="Inorganico","",IF(OR(Y26="Enero",Y26="Febrero",Y26="Marzo"),"En periodo",""))</f>
        <v/>
      </c>
      <c r="AB26" s="33">
        <f>IF(AND(Y26="Enero",U26="PET"),"Proximamente","")</f>
        <v/>
      </c>
      <c r="AC26" s="33">
        <f>VLOOKUP("Almacen A",AE3:AH7,4)</f>
        <v/>
      </c>
    </row>
    <row r="27">
      <c r="T27" s="17" t="n">
        <v>25</v>
      </c>
      <c r="U27" s="18" t="inlineStr">
        <is>
          <t>PET</t>
        </is>
      </c>
      <c r="V27" s="18" t="inlineStr">
        <is>
          <t>Inorganico</t>
        </is>
      </c>
      <c r="W27" s="19" t="n">
        <v>75</v>
      </c>
      <c r="X27" s="18" t="inlineStr">
        <is>
          <t>Almacen A</t>
        </is>
      </c>
      <c r="Y27" s="19" t="inlineStr">
        <is>
          <t>Marzo</t>
        </is>
      </c>
      <c r="Z27" s="18" t="inlineStr">
        <is>
          <t>Salvador Moreno</t>
        </is>
      </c>
      <c r="AA27" s="33">
        <f>IF(V27="Inorganico","",IF(OR(Y27="Enero",Y27="Febrero",Y27="Marzo"),"En periodo",""))</f>
        <v/>
      </c>
      <c r="AB27" s="20">
        <f>IF(AND(Y27="Enero",U27="PET"),"Proximamente","")</f>
        <v/>
      </c>
      <c r="AC27" s="20">
        <f>VLOOKUP("Almacen A",AE3:AH7,4)</f>
        <v/>
      </c>
    </row>
  </sheetData>
  <mergeCells count="1">
    <mergeCell ref="AF1:AI1"/>
  </mergeCells>
  <conditionalFormatting sqref="AC3:AC27">
    <cfRule type="containsText" priority="1" operator="containsText" dxfId="14" text="Limitado">
      <formula>NOT(ISERROR(SEARCH("Limitado",AC3)))</formula>
    </cfRule>
    <cfRule type="containsText" priority="2" operator="containsText" dxfId="13" text="Suficiente">
      <formula>NOT(ISERROR(SEARCH("Suficiente",AC3)))</formula>
    </cfRule>
    <cfRule type="containsText" priority="3" operator="containsText" dxfId="15" text="Moderado">
      <formula>NOT(ISERROR(SEARCH("Moderado",AC3)))</formula>
    </cfRule>
    <cfRule type="containsText" priority="4" operator="containsText" dxfId="14" text="Moderado">
      <formula>NOT(ISERROR(SEARCH("Moderado",AC3)))</formula>
    </cfRule>
  </conditionalFormatting>
  <conditionalFormatting sqref="AH3:AH7">
    <cfRule type="containsText" priority="5" operator="containsText" dxfId="15" text="Moderado">
      <formula>NOT(ISERROR(SEARCH("Moderado",AH3)))</formula>
    </cfRule>
    <cfRule type="containsText" priority="6" operator="containsText" dxfId="14" text="Limitado">
      <formula>NOT(ISERROR(SEARCH("Limitado",AH3)))</formula>
    </cfRule>
    <cfRule type="containsText" priority="7" operator="containsText" dxfId="13" text="Suficiente">
      <formula>NOT(ISERROR(SEARCH("Suficiente",AH3)))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6"/>
  <sheetViews>
    <sheetView tabSelected="1" zoomScale="80" zoomScaleNormal="80" workbookViewId="0">
      <selection activeCell="H3" sqref="H3"/>
    </sheetView>
  </sheetViews>
  <sheetFormatPr baseColWidth="10" defaultRowHeight="15"/>
  <cols>
    <col width="24.7109375" customWidth="1" min="2" max="2"/>
    <col width="19.7109375" customWidth="1" min="3" max="3"/>
    <col width="24.140625" customWidth="1" min="4" max="4"/>
    <col width="14.42578125" customWidth="1" min="5" max="5"/>
    <col width="23.5703125" customWidth="1" min="6" max="6"/>
    <col width="20.140625" customWidth="1" min="7" max="7"/>
    <col width="25.7109375" customWidth="1" min="8" max="8"/>
    <col width="16.140625" customWidth="1" min="9" max="9"/>
  </cols>
  <sheetData>
    <row r="1">
      <c r="A1" s="34" t="n">
        <v>8</v>
      </c>
      <c r="B1" s="35" t="inlineStr">
        <is>
          <t>Residuo</t>
        </is>
      </c>
      <c r="C1" s="35" t="inlineStr">
        <is>
          <t>Origen</t>
        </is>
      </c>
      <c r="D1" s="35" t="inlineStr">
        <is>
          <t>Estanterias ocupadas</t>
        </is>
      </c>
      <c r="E1" s="35" t="inlineStr">
        <is>
          <t>Almacen</t>
        </is>
      </c>
      <c r="F1" s="35" t="inlineStr">
        <is>
          <t>Mes de ingreso</t>
        </is>
      </c>
      <c r="G1" s="36" t="inlineStr">
        <is>
          <t>Responsable</t>
        </is>
      </c>
      <c r="H1" s="35" t="inlineStr">
        <is>
          <t>Revision de inorganicos</t>
        </is>
      </c>
      <c r="I1" s="35" t="inlineStr">
        <is>
          <t>Procesar Pet</t>
        </is>
      </c>
    </row>
    <row r="2">
      <c r="A2" s="30" t="n">
        <v>1</v>
      </c>
      <c r="B2" s="26" t="inlineStr">
        <is>
          <t>PET</t>
        </is>
      </c>
      <c r="C2" s="26" t="inlineStr">
        <is>
          <t>Inorganico</t>
        </is>
      </c>
      <c r="D2" s="27" t="n">
        <v>30</v>
      </c>
      <c r="E2" s="26" t="inlineStr">
        <is>
          <t>Almacen A</t>
        </is>
      </c>
      <c r="F2" s="27" t="inlineStr">
        <is>
          <t>Febrero</t>
        </is>
      </c>
      <c r="G2" s="32" t="inlineStr">
        <is>
          <t>Alfonso Mendez</t>
        </is>
      </c>
      <c r="H2">
        <f>IF(C2="Organico",IF(OR(F2="Enero",F2="Febrero",F2="Marzo"),"En progreso",""),"")</f>
        <v/>
      </c>
      <c r="I2">
        <f>IF(AND(B2="PET",F2="Enero"),"Proximamnte","")</f>
        <v/>
      </c>
    </row>
    <row r="3">
      <c r="A3" s="31" t="n">
        <v>2</v>
      </c>
      <c r="B3" s="28" t="inlineStr">
        <is>
          <t>Carton/papel</t>
        </is>
      </c>
      <c r="C3" s="28" t="inlineStr">
        <is>
          <t>Organico</t>
        </is>
      </c>
      <c r="D3" s="29" t="n">
        <v>20</v>
      </c>
      <c r="E3" s="28" t="inlineStr">
        <is>
          <t>Almacen C</t>
        </is>
      </c>
      <c r="F3" s="29" t="inlineStr">
        <is>
          <t>Enero</t>
        </is>
      </c>
      <c r="G3" s="33" t="inlineStr">
        <is>
          <t>Antonio Morales</t>
        </is>
      </c>
      <c r="H3">
        <f>IF(C3="Organico",IF(OR(F3="Enero",F3="Febrero",F3="Marzo"),"En progreso",""),"")</f>
        <v/>
      </c>
      <c r="I3">
        <f>IF(AND(B3="PET",F3="Enero"),"Proximamnte","")</f>
        <v/>
      </c>
    </row>
    <row r="4">
      <c r="A4" s="30" t="n">
        <v>3</v>
      </c>
      <c r="B4" s="26" t="inlineStr">
        <is>
          <t>Aceite comestible</t>
        </is>
      </c>
      <c r="C4" s="26" t="inlineStr">
        <is>
          <t>Organico</t>
        </is>
      </c>
      <c r="D4" s="27" t="n">
        <v>5</v>
      </c>
      <c r="E4" s="26" t="inlineStr">
        <is>
          <t>Almacen D</t>
        </is>
      </c>
      <c r="F4" s="27" t="inlineStr">
        <is>
          <t>Marzo</t>
        </is>
      </c>
      <c r="G4" s="32" t="inlineStr">
        <is>
          <t>Ana Hernandez</t>
        </is>
      </c>
      <c r="H4">
        <f>IF(C4="Organico",IF(OR(F4="Enero",F4="Febrero",F4="Marzo"),"En progreso",""),"")</f>
        <v/>
      </c>
      <c r="I4">
        <f>IF(AND(B4="PET",F4="Enero"),"Proximamnte","")</f>
        <v/>
      </c>
    </row>
    <row r="5">
      <c r="A5" s="31" t="n">
        <v>4</v>
      </c>
      <c r="B5" s="28" t="inlineStr">
        <is>
          <t>Vidrio</t>
        </is>
      </c>
      <c r="C5" s="28" t="inlineStr">
        <is>
          <t>Inorganico</t>
        </is>
      </c>
      <c r="D5" s="29" t="n">
        <v>8</v>
      </c>
      <c r="E5" s="28" t="inlineStr">
        <is>
          <t>Almacen B</t>
        </is>
      </c>
      <c r="F5" s="29" t="inlineStr">
        <is>
          <t>Febrero</t>
        </is>
      </c>
      <c r="G5" s="33" t="inlineStr">
        <is>
          <t>Kevin Olan</t>
        </is>
      </c>
      <c r="H5">
        <f>IF(C5="Organico",IF(OR(F5="Enero",F5="Febrero",F5="Marzo"),"En progreso",""),"")</f>
        <v/>
      </c>
      <c r="I5">
        <f>IF(AND(B5="PET",F5="Enero"),"Proximamnte","")</f>
        <v/>
      </c>
    </row>
    <row r="6">
      <c r="A6" s="30" t="n">
        <v>5</v>
      </c>
      <c r="B6" s="26" t="inlineStr">
        <is>
          <t>Aluminio</t>
        </is>
      </c>
      <c r="C6" s="26" t="inlineStr">
        <is>
          <t>Inorganico</t>
        </is>
      </c>
      <c r="D6" s="27" t="n">
        <v>40</v>
      </c>
      <c r="E6" s="26" t="inlineStr">
        <is>
          <t>Almacen B</t>
        </is>
      </c>
      <c r="F6" s="27" t="inlineStr">
        <is>
          <t>Febrero</t>
        </is>
      </c>
      <c r="G6" s="32" t="inlineStr">
        <is>
          <t>Kevin Olan</t>
        </is>
      </c>
      <c r="H6">
        <f>IF(C6="Organico",IF(OR(F6="Enero",F6="Febrero",F6="Marzo"),"En progreso",""),"")</f>
        <v/>
      </c>
      <c r="I6">
        <f>IF(AND(B6="PET",F6="Enero"),"Proximamnte","")</f>
        <v/>
      </c>
    </row>
    <row r="7">
      <c r="A7" s="31" t="n">
        <v>6</v>
      </c>
      <c r="B7" s="28" t="inlineStr">
        <is>
          <t>Material ferroso</t>
        </is>
      </c>
      <c r="C7" s="28" t="inlineStr">
        <is>
          <t>Inorganico</t>
        </is>
      </c>
      <c r="D7" s="29" t="n">
        <v>80</v>
      </c>
      <c r="E7" s="28" t="inlineStr">
        <is>
          <t>Almacen C</t>
        </is>
      </c>
      <c r="F7" s="29" t="inlineStr">
        <is>
          <t>Marzo</t>
        </is>
      </c>
      <c r="G7" s="33" t="inlineStr">
        <is>
          <t>Ana Hernandez</t>
        </is>
      </c>
      <c r="H7">
        <f>IF(C7="Organico",IF(OR(F7="Enero",F7="Febrero",F7="Marzo"),"En progreso",""),"")</f>
        <v/>
      </c>
      <c r="I7">
        <f>IF(AND(B7="PET",F7="Enero"),"Proximamnte","")</f>
        <v/>
      </c>
    </row>
    <row r="8">
      <c r="A8" s="30" t="n">
        <v>7</v>
      </c>
      <c r="B8" s="26" t="inlineStr">
        <is>
          <t>PET</t>
        </is>
      </c>
      <c r="C8" s="26" t="inlineStr">
        <is>
          <t>Inorganico</t>
        </is>
      </c>
      <c r="D8" s="27" t="n">
        <v>100</v>
      </c>
      <c r="E8" s="26" t="inlineStr">
        <is>
          <t>Almacen E</t>
        </is>
      </c>
      <c r="F8" s="27" t="inlineStr">
        <is>
          <t>Abril</t>
        </is>
      </c>
      <c r="G8" s="32" t="inlineStr">
        <is>
          <t>Ana Hernandez</t>
        </is>
      </c>
      <c r="H8">
        <f>IF(C8="Organico",IF(OR(F8="Enero",F8="Febrero",F8="Marzo"),"En progreso",""),"")</f>
        <v/>
      </c>
      <c r="I8">
        <f>IF(AND(B8="PET",F8="Enero"),"Proximamnte","")</f>
        <v/>
      </c>
    </row>
    <row r="9">
      <c r="A9" s="31" t="n">
        <v>8</v>
      </c>
      <c r="B9" s="28" t="inlineStr">
        <is>
          <t>PET</t>
        </is>
      </c>
      <c r="C9" s="28" t="inlineStr">
        <is>
          <t>Inorganico</t>
        </is>
      </c>
      <c r="D9" s="29" t="n">
        <v>50</v>
      </c>
      <c r="E9" s="28" t="inlineStr">
        <is>
          <t>Almacen B</t>
        </is>
      </c>
      <c r="F9" s="29" t="inlineStr">
        <is>
          <t>Enero</t>
        </is>
      </c>
      <c r="G9" s="33" t="inlineStr">
        <is>
          <t>Salvador Moreno</t>
        </is>
      </c>
      <c r="H9">
        <f>IF(C9="Organico",IF(OR(F9="Enero",F9="Febrero",F9="Marzo"),"En progreso",""),"")</f>
        <v/>
      </c>
      <c r="I9">
        <f>IF(AND(B9="PET",F9="Enero"),"Proximamnte","")</f>
        <v/>
      </c>
    </row>
    <row r="10">
      <c r="A10" s="30" t="n">
        <v>9</v>
      </c>
      <c r="B10" s="26" t="inlineStr">
        <is>
          <t>Aluminio</t>
        </is>
      </c>
      <c r="C10" s="26" t="inlineStr">
        <is>
          <t>Inorganico</t>
        </is>
      </c>
      <c r="D10" s="27" t="n">
        <v>30</v>
      </c>
      <c r="E10" s="26" t="inlineStr">
        <is>
          <t>Almacen D</t>
        </is>
      </c>
      <c r="F10" s="27" t="inlineStr">
        <is>
          <t>Enero</t>
        </is>
      </c>
      <c r="G10" s="32" t="inlineStr">
        <is>
          <t>Alfonso Mendez</t>
        </is>
      </c>
      <c r="H10">
        <f>IF(C10="Organico",IF(OR(F10="Enero",F10="Febrero",F10="Marzo"),"En progreso",""),"")</f>
        <v/>
      </c>
      <c r="I10">
        <f>IF(AND(B10="PET",F10="Enero"),"Proximamnte","")</f>
        <v/>
      </c>
    </row>
    <row r="11">
      <c r="A11" s="31" t="n">
        <v>10</v>
      </c>
      <c r="B11" s="28" t="inlineStr">
        <is>
          <t>PET</t>
        </is>
      </c>
      <c r="C11" s="28" t="inlineStr">
        <is>
          <t>Inorganico</t>
        </is>
      </c>
      <c r="D11" s="29" t="n">
        <v>20</v>
      </c>
      <c r="E11" s="28" t="inlineStr">
        <is>
          <t>Almacen E</t>
        </is>
      </c>
      <c r="F11" s="29" t="inlineStr">
        <is>
          <t>Abril</t>
        </is>
      </c>
      <c r="G11" s="33" t="inlineStr">
        <is>
          <t>Salvador Moreno</t>
        </is>
      </c>
      <c r="H11">
        <f>IF(C11="Organico",IF(OR(F11="Enero",F11="Febrero",F11="Marzo"),"En progreso",""),"")</f>
        <v/>
      </c>
      <c r="I11">
        <f>IF(AND(B11="PET",F11="Enero"),"Proximamnte","")</f>
        <v/>
      </c>
    </row>
    <row r="12">
      <c r="A12" s="30" t="n">
        <v>11</v>
      </c>
      <c r="B12" s="26" t="inlineStr">
        <is>
          <t>Carton/papel</t>
        </is>
      </c>
      <c r="C12" s="26" t="inlineStr">
        <is>
          <t>Organico</t>
        </is>
      </c>
      <c r="D12" s="27" t="n">
        <v>55</v>
      </c>
      <c r="E12" s="26" t="inlineStr">
        <is>
          <t>Almacen B</t>
        </is>
      </c>
      <c r="F12" s="27" t="inlineStr">
        <is>
          <t>Febrero</t>
        </is>
      </c>
      <c r="G12" s="32" t="inlineStr">
        <is>
          <t>Salvador Moreno</t>
        </is>
      </c>
      <c r="H12">
        <f>IF(C12="Organico",IF(OR(F12="Enero",F12="Febrero",F12="Marzo"),"En progreso",""),"")</f>
        <v/>
      </c>
      <c r="I12">
        <f>IF(AND(B12="PET",F12="Enero"),"Proximamnte","")</f>
        <v/>
      </c>
    </row>
    <row r="13">
      <c r="A13" s="31" t="n">
        <v>12</v>
      </c>
      <c r="B13" s="28" t="inlineStr">
        <is>
          <t>Vidrio</t>
        </is>
      </c>
      <c r="C13" s="28" t="inlineStr">
        <is>
          <t>Inorganico</t>
        </is>
      </c>
      <c r="D13" s="29" t="n">
        <v>7</v>
      </c>
      <c r="E13" s="28" t="inlineStr">
        <is>
          <t>Almacen A</t>
        </is>
      </c>
      <c r="F13" s="29" t="inlineStr">
        <is>
          <t>Marzo</t>
        </is>
      </c>
      <c r="G13" s="33" t="inlineStr">
        <is>
          <t>Kevin Olan</t>
        </is>
      </c>
      <c r="H13">
        <f>IF(C13="Organico",IF(OR(F13="Enero",F13="Febrero",F13="Marzo"),"En progreso",""),"")</f>
        <v/>
      </c>
      <c r="I13">
        <f>IF(AND(B13="PET",F13="Enero"),"Proximamnte","")</f>
        <v/>
      </c>
    </row>
    <row r="14">
      <c r="A14" s="30" t="n">
        <v>13</v>
      </c>
      <c r="B14" s="26" t="inlineStr">
        <is>
          <t>Aceite comestible</t>
        </is>
      </c>
      <c r="C14" s="26" t="inlineStr">
        <is>
          <t>Organico</t>
        </is>
      </c>
      <c r="D14" s="27" t="n">
        <v>100</v>
      </c>
      <c r="E14" s="26" t="inlineStr">
        <is>
          <t>Almacen C</t>
        </is>
      </c>
      <c r="F14" s="27" t="inlineStr">
        <is>
          <t>Enero</t>
        </is>
      </c>
      <c r="G14" s="32" t="inlineStr">
        <is>
          <t>Ana Hernandez</t>
        </is>
      </c>
      <c r="H14">
        <f>IF(C14="Organico",IF(OR(F14="Enero",F14="Febrero",F14="Marzo"),"En progreso",""),"")</f>
        <v/>
      </c>
      <c r="I14">
        <f>IF(AND(B14="PET",F14="Enero"),"Proximamnte","")</f>
        <v/>
      </c>
    </row>
    <row r="15">
      <c r="A15" s="31" t="n">
        <v>14</v>
      </c>
      <c r="B15" s="28" t="inlineStr">
        <is>
          <t>Carton/papel</t>
        </is>
      </c>
      <c r="C15" s="28" t="inlineStr">
        <is>
          <t>Organico</t>
        </is>
      </c>
      <c r="D15" s="29" t="n">
        <v>40</v>
      </c>
      <c r="E15" s="28" t="inlineStr">
        <is>
          <t>Almacen B</t>
        </is>
      </c>
      <c r="F15" s="29" t="inlineStr">
        <is>
          <t>Marzo</t>
        </is>
      </c>
      <c r="G15" s="33" t="inlineStr">
        <is>
          <t>Alfonso Mendez</t>
        </is>
      </c>
      <c r="H15">
        <f>IF(C15="Organico",IF(OR(F15="Enero",F15="Febrero",F15="Marzo"),"En progreso",""),"")</f>
        <v/>
      </c>
      <c r="I15">
        <f>IF(AND(B15="PET",F15="Enero"),"Proximamnte","")</f>
        <v/>
      </c>
    </row>
    <row r="16">
      <c r="A16" s="30" t="n">
        <v>15</v>
      </c>
      <c r="B16" s="26" t="inlineStr">
        <is>
          <t>Carton/papel</t>
        </is>
      </c>
      <c r="C16" s="26" t="inlineStr">
        <is>
          <t>Organico</t>
        </is>
      </c>
      <c r="D16" s="27" t="n">
        <v>80</v>
      </c>
      <c r="E16" s="26" t="inlineStr">
        <is>
          <t>Almacen D</t>
        </is>
      </c>
      <c r="F16" s="27" t="inlineStr">
        <is>
          <t>Marzo</t>
        </is>
      </c>
      <c r="G16" s="32" t="inlineStr">
        <is>
          <t>Kevin Olan</t>
        </is>
      </c>
      <c r="H16">
        <f>IF(C16="Organico",IF(OR(F16="Enero",F16="Febrero",F16="Marzo"),"En progreso",""),"")</f>
        <v/>
      </c>
      <c r="I16">
        <f>IF(AND(B16="PET",F16="Enero"),"Proximamnte","")</f>
        <v/>
      </c>
    </row>
    <row r="17">
      <c r="A17" s="31" t="n">
        <v>16</v>
      </c>
      <c r="B17" s="28" t="inlineStr">
        <is>
          <t>PET</t>
        </is>
      </c>
      <c r="C17" s="28" t="inlineStr">
        <is>
          <t>Inorganico</t>
        </is>
      </c>
      <c r="D17" s="29" t="n">
        <v>20</v>
      </c>
      <c r="E17" s="28" t="inlineStr">
        <is>
          <t>Almacen C</t>
        </is>
      </c>
      <c r="F17" s="29" t="inlineStr">
        <is>
          <t>Abril</t>
        </is>
      </c>
      <c r="G17" s="33" t="inlineStr">
        <is>
          <t>Kevin Olan</t>
        </is>
      </c>
      <c r="H17">
        <f>IF(C17="Organico",IF(OR(F17="Enero",F17="Febrero",F17="Marzo"),"En progreso",""),"")</f>
        <v/>
      </c>
      <c r="I17">
        <f>IF(AND(B17="PET",F17="Enero"),"Proximamnte","")</f>
        <v/>
      </c>
    </row>
    <row r="18">
      <c r="A18" s="30" t="n">
        <v>17</v>
      </c>
      <c r="B18" s="26" t="inlineStr">
        <is>
          <t>Material ferroso</t>
        </is>
      </c>
      <c r="C18" s="26" t="inlineStr">
        <is>
          <t>Inorganico</t>
        </is>
      </c>
      <c r="D18" s="27" t="n">
        <v>20</v>
      </c>
      <c r="E18" s="26" t="inlineStr">
        <is>
          <t>Almacen A</t>
        </is>
      </c>
      <c r="F18" s="27" t="inlineStr">
        <is>
          <t>Enero</t>
        </is>
      </c>
      <c r="G18" s="32" t="inlineStr">
        <is>
          <t>Salvador Moreno</t>
        </is>
      </c>
      <c r="H18">
        <f>IF(C18="Organico",IF(OR(F18="Enero",F18="Febrero",F18="Marzo"),"En progreso",""),"")</f>
        <v/>
      </c>
      <c r="I18">
        <f>IF(AND(B18="PET",F18="Enero"),"Proximamnte","")</f>
        <v/>
      </c>
    </row>
    <row r="19">
      <c r="A19" s="31" t="n">
        <v>18</v>
      </c>
      <c r="B19" s="28" t="inlineStr">
        <is>
          <t>PET</t>
        </is>
      </c>
      <c r="C19" s="28" t="inlineStr">
        <is>
          <t>Inorganico</t>
        </is>
      </c>
      <c r="D19" s="29" t="n">
        <v>50</v>
      </c>
      <c r="E19" s="28" t="inlineStr">
        <is>
          <t>Almacen A</t>
        </is>
      </c>
      <c r="F19" s="29" t="inlineStr">
        <is>
          <t>Febrero</t>
        </is>
      </c>
      <c r="G19" s="33" t="inlineStr">
        <is>
          <t>Salvador Moreno</t>
        </is>
      </c>
      <c r="H19">
        <f>IF(C19="Organico",IF(OR(F19="Enero",F19="Febrero",F19="Marzo"),"En progreso",""),"")</f>
        <v/>
      </c>
      <c r="I19">
        <f>IF(AND(B19="PET",F19="Enero"),"Proximamnte","")</f>
        <v/>
      </c>
    </row>
    <row r="20">
      <c r="A20" s="30" t="n">
        <v>19</v>
      </c>
      <c r="B20" s="26" t="inlineStr">
        <is>
          <t>Aluminio</t>
        </is>
      </c>
      <c r="C20" s="26" t="inlineStr">
        <is>
          <t>Inorganico</t>
        </is>
      </c>
      <c r="D20" s="27" t="n">
        <v>10</v>
      </c>
      <c r="E20" s="26" t="inlineStr">
        <is>
          <t>Almacen B</t>
        </is>
      </c>
      <c r="F20" s="27" t="inlineStr">
        <is>
          <t>Abril</t>
        </is>
      </c>
      <c r="G20" s="32" t="inlineStr">
        <is>
          <t>Ana Hernandez</t>
        </is>
      </c>
      <c r="H20">
        <f>IF(C20="Organico",IF(OR(F20="Enero",F20="Febrero",F20="Marzo"),"En progreso",""),"")</f>
        <v/>
      </c>
      <c r="I20">
        <f>IF(AND(B20="PET",F20="Enero"),"Proximamnte","")</f>
        <v/>
      </c>
    </row>
    <row r="21">
      <c r="A21" s="31" t="n">
        <v>20</v>
      </c>
      <c r="B21" s="28" t="inlineStr">
        <is>
          <t>Vidrio</t>
        </is>
      </c>
      <c r="C21" s="28" t="inlineStr">
        <is>
          <t>Inorganico</t>
        </is>
      </c>
      <c r="D21" s="29" t="n">
        <v>25</v>
      </c>
      <c r="E21" s="28" t="inlineStr">
        <is>
          <t>Almacen D</t>
        </is>
      </c>
      <c r="F21" s="29" t="inlineStr">
        <is>
          <t>Abril</t>
        </is>
      </c>
      <c r="G21" s="33" t="inlineStr">
        <is>
          <t>Alfonso Mendez</t>
        </is>
      </c>
      <c r="H21">
        <f>IF(C21="Organico",IF(OR(F21="Enero",F21="Febrero",F21="Marzo"),"En progreso",""),"")</f>
        <v/>
      </c>
      <c r="I21">
        <f>IF(AND(B21="PET",F21="Enero"),"Proximamnte","")</f>
        <v/>
      </c>
    </row>
    <row r="22">
      <c r="A22" s="30" t="n">
        <v>21</v>
      </c>
      <c r="B22" s="26" t="inlineStr">
        <is>
          <t>Aceite comestible</t>
        </is>
      </c>
      <c r="C22" s="26" t="inlineStr">
        <is>
          <t>Organico</t>
        </is>
      </c>
      <c r="D22" s="27" t="n">
        <v>10</v>
      </c>
      <c r="E22" s="26" t="inlineStr">
        <is>
          <t>Almacen D</t>
        </is>
      </c>
      <c r="F22" s="27" t="inlineStr">
        <is>
          <t>Marzo</t>
        </is>
      </c>
      <c r="G22" s="32" t="inlineStr">
        <is>
          <t>Antonio Morales</t>
        </is>
      </c>
      <c r="H22">
        <f>IF(C22="Organico",IF(OR(F22="Enero",F22="Febrero",F22="Marzo"),"En progreso",""),"")</f>
        <v/>
      </c>
      <c r="I22">
        <f>IF(AND(B22="PET",F22="Enero"),"Proximamnte","")</f>
        <v/>
      </c>
    </row>
    <row r="23">
      <c r="A23" s="31" t="n">
        <v>22</v>
      </c>
      <c r="B23" s="28" t="inlineStr">
        <is>
          <t>Aceite comestible</t>
        </is>
      </c>
      <c r="C23" s="28" t="inlineStr">
        <is>
          <t>Organico</t>
        </is>
      </c>
      <c r="D23" s="29" t="n">
        <v>35</v>
      </c>
      <c r="E23" s="28" t="inlineStr">
        <is>
          <t>Almacen E</t>
        </is>
      </c>
      <c r="F23" s="29" t="inlineStr">
        <is>
          <t>Febrero</t>
        </is>
      </c>
      <c r="G23" s="33" t="inlineStr">
        <is>
          <t>Ana Hernandez</t>
        </is>
      </c>
      <c r="H23">
        <f>IF(C23="Organico",IF(OR(F23="Enero",F23="Febrero",F23="Marzo"),"En progreso",""),"")</f>
        <v/>
      </c>
      <c r="I23">
        <f>IF(AND(B23="PET",F23="Enero"),"Proximamnte","")</f>
        <v/>
      </c>
    </row>
    <row r="24">
      <c r="A24" s="30" t="n">
        <v>23</v>
      </c>
      <c r="B24" s="26" t="inlineStr">
        <is>
          <t>PET</t>
        </is>
      </c>
      <c r="C24" s="26" t="inlineStr">
        <is>
          <t>Inorganico</t>
        </is>
      </c>
      <c r="D24" s="27" t="n">
        <v>5</v>
      </c>
      <c r="E24" s="26" t="inlineStr">
        <is>
          <t>Almacen B</t>
        </is>
      </c>
      <c r="F24" s="27" t="inlineStr">
        <is>
          <t>Enero</t>
        </is>
      </c>
      <c r="G24" s="32" t="inlineStr">
        <is>
          <t>Salvador Moreno</t>
        </is>
      </c>
      <c r="H24">
        <f>IF(C24="Organico",IF(OR(F24="Enero",F24="Febrero",F24="Marzo"),"En progreso",""),"")</f>
        <v/>
      </c>
      <c r="I24">
        <f>IF(AND(B24="PET",F24="Enero"),"Proximamnte","")</f>
        <v/>
      </c>
    </row>
    <row r="25">
      <c r="A25" s="31" t="n">
        <v>24</v>
      </c>
      <c r="B25" s="28" t="inlineStr">
        <is>
          <t>Carton/papel</t>
        </is>
      </c>
      <c r="C25" s="28" t="inlineStr">
        <is>
          <t>Organico</t>
        </is>
      </c>
      <c r="D25" s="29" t="n">
        <v>45</v>
      </c>
      <c r="E25" s="28" t="inlineStr">
        <is>
          <t>Almacen A</t>
        </is>
      </c>
      <c r="F25" s="29" t="inlineStr">
        <is>
          <t>Enero</t>
        </is>
      </c>
      <c r="G25" s="33" t="inlineStr">
        <is>
          <t>Kevin Olan</t>
        </is>
      </c>
      <c r="H25">
        <f>IF(C25="Organico",IF(OR(F25="Enero",F25="Febrero",F25="Marzo"),"En progreso",""),"")</f>
        <v/>
      </c>
      <c r="I25">
        <f>IF(AND(B25="PET",F25="Enero"),"Proximamnte","")</f>
        <v/>
      </c>
    </row>
    <row r="26">
      <c r="A26" s="37" t="n">
        <v>25</v>
      </c>
      <c r="B26" s="38" t="inlineStr">
        <is>
          <t>PET</t>
        </is>
      </c>
      <c r="C26" s="38" t="inlineStr">
        <is>
          <t>Inorganico</t>
        </is>
      </c>
      <c r="D26" s="39" t="n">
        <v>75</v>
      </c>
      <c r="E26" s="38" t="inlineStr">
        <is>
          <t>Almacen A</t>
        </is>
      </c>
      <c r="F26" s="39" t="inlineStr">
        <is>
          <t>Marzo</t>
        </is>
      </c>
      <c r="G26" s="40" t="inlineStr">
        <is>
          <t>Salvador Moreno</t>
        </is>
      </c>
      <c r="H26">
        <f>IF(C26="Organico",IF(OR(F26="Enero",F26="Febrero",F26="Marzo"),"En progreso",""),"")</f>
        <v/>
      </c>
      <c r="I26">
        <f>IF(AND(B26="PET",F26="Enero"),"Proximamnte","")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MARTINEZ HERNANDEZ ALONSO ADRIAN</dc:creator>
  <dcterms:created xsi:type="dcterms:W3CDTF">2023-10-09T20:09:13Z</dcterms:created>
  <dcterms:modified xsi:type="dcterms:W3CDTF">2023-11-02T15:16:39Z</dcterms:modified>
  <cp:lastModifiedBy>MARTINEZ HERNANDEZ ALONSO ADRIAN</cp:lastModifiedBy>
</cp:coreProperties>
</file>