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ernando\Desktop\2024-2\0 ASIGNATURAS\CAPSTONE\EVALUCIÓN SUMATIVA 2\EVALUACIÓN 2.1\GRUPO 2\"/>
    </mc:Choice>
  </mc:AlternateContent>
  <xr:revisionPtr revIDLastSave="0" documentId="13_ncr:1_{82726B77-A24C-4AA2-BEF4-471CFE877EF7}" xr6:coauthVersionLast="47" xr6:coauthVersionMax="47" xr10:uidLastSave="{00000000-0000-0000-0000-000000000000}"/>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 l="1"/>
  <c r="E13" i="1"/>
  <c r="G13" i="1"/>
  <c r="H13" i="1"/>
  <c r="I13" i="1" s="1"/>
  <c r="J13" i="1"/>
  <c r="K13" i="1" s="1"/>
  <c r="B14" i="1"/>
  <c r="B15" i="1"/>
  <c r="B16" i="1"/>
  <c r="B17" i="1"/>
  <c r="B18" i="1"/>
  <c r="B19" i="1"/>
  <c r="B20" i="1"/>
  <c r="B13" i="1"/>
  <c r="D14" i="1" l="1"/>
  <c r="E14" i="1" s="1"/>
  <c r="E15" i="1"/>
  <c r="D16" i="1"/>
  <c r="E16" i="1" s="1"/>
  <c r="E17" i="1"/>
  <c r="E18" i="1"/>
  <c r="D19" i="1"/>
  <c r="E19" i="1" s="1"/>
  <c r="F20" i="1"/>
  <c r="G20" i="1" s="1"/>
  <c r="G17" i="1" l="1"/>
  <c r="H17" i="1"/>
  <c r="I17" i="1" s="1"/>
  <c r="J17" i="1"/>
  <c r="K17" i="1" s="1"/>
  <c r="J20" i="1"/>
  <c r="K20" i="1" s="1"/>
  <c r="H20" i="1"/>
  <c r="I20" i="1" s="1"/>
  <c r="D20" i="1"/>
  <c r="E20" i="1" s="1"/>
  <c r="J19" i="1"/>
  <c r="K19" i="1" s="1"/>
  <c r="H19" i="1"/>
  <c r="I19" i="1" s="1"/>
  <c r="F19" i="1"/>
  <c r="G19" i="1" s="1"/>
  <c r="J18" i="1"/>
  <c r="K18" i="1" s="1"/>
  <c r="H18" i="1"/>
  <c r="I18" i="1" s="1"/>
  <c r="G18" i="1"/>
  <c r="J16" i="1"/>
  <c r="K16" i="1" s="1"/>
  <c r="H16" i="1"/>
  <c r="I16" i="1" s="1"/>
  <c r="F16" i="1"/>
  <c r="G16" i="1" s="1"/>
  <c r="J15" i="1"/>
  <c r="K15" i="1" s="1"/>
  <c r="H15" i="1"/>
  <c r="I15" i="1" s="1"/>
  <c r="G15" i="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<sst xmlns="http://schemas.openxmlformats.org/spreadsheetml/2006/main" count="87" uniqueCount="66">
  <si>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</si>
  <si>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</si>
  <si>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</si>
  <si>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</si>
  <si>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</si>
  <si>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</si>
  <si>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</si>
  <si>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</si>
  <si>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</si>
  <si>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</si>
  <si>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</si>
  <si>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</si>
  <si>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</si>
  <si>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</si>
  <si>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</si>
  <si>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</si>
  <si>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</si>
  <si>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</si>
  <si>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</si>
  <si>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</si>
  <si>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</si>
  <si>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</si>
  <si>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</si>
  <si>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</si>
  <si>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</si>
  <si>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</si>
  <si>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</si>
  <si>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</si>
  <si>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</si>
  <si>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</si>
  <si>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</si>
  <si>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</si>
  <si>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</si>
  <si>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</si>
  <si>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</si>
  <si>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</si>
  <si>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</si>
  <si>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</si>
  <si>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</si>
  <si>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</si>
  <si>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</si>
  <si>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</si>
  <si>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</si>
  <si>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</si>
  <si>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</si>
  <si>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</si>
  <si>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</si>
  <si>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</si>
  <si>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</si>
  <si>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</si>
  <si>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</si>
  <si>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</si>
  <si>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</si>
  <si>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</si>
  <si>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</si>
  <si>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</si>
  <si>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</si>
  <si>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</si>
  <si>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</si>
  <si>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</si>
  <si>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</si>
  <si>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</si>
  <si>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</si>
  <si>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MATIAS GABRIEL TAPIA SILVA</t>
  </si>
  <si>
    <t xml:space="preserve">ALONSO CRISTOBAL MELGAREJO </t>
  </si>
  <si>
    <t>IGNACIO NICOLAS TAPIA ACUNA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</si>
</sst>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6" fillId="0" borderId="25" xfId="0" applyFont="1" applyBorder="1" applyAlignment="1">
      <alignment horizontal="left"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C18" sqref="C18"/>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2" t="s">
        <v>9</v>
      </c>
    </row>
    <row r="4" spans="1:11" ht="14.4" x14ac:dyDescent="0.3">
      <c r="A4" s="4">
        <v>1</v>
      </c>
      <c r="B4" s="39" t="s">
        <v>63</v>
      </c>
      <c r="C4" s="5">
        <f>EVALUACION2!$C$22</f>
        <v>5.4</v>
      </c>
      <c r="G4" s="1"/>
    </row>
    <row r="5" spans="1:11" ht="14.4" x14ac:dyDescent="0.3">
      <c r="A5" s="4">
        <v>2</v>
      </c>
      <c r="B5" s="39" t="s">
        <v>64</v>
      </c>
      <c r="C5" s="5">
        <f>EVALUACION2!$C$22</f>
        <v>5.4</v>
      </c>
      <c r="G5" s="1"/>
    </row>
    <row r="6" spans="1:11" ht="14.4" x14ac:dyDescent="0.3">
      <c r="A6" s="4">
        <v>3</v>
      </c>
      <c r="B6" s="39" t="s">
        <v>65</v>
      </c>
      <c r="C6" s="5">
        <f>EVALUACION2!$C$22</f>
        <v>5.4</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7" t="str">
        <f>RUBRICA!A4</f>
        <v xml:space="preserve">1. Propone ajustes al Proyecto APT considerando dificultades, facilitadores y retroalimentación. </v>
      </c>
      <c r="C13" s="25" t="s">
        <v>6</v>
      </c>
      <c r="D13" s="15"/>
      <c r="E13" s="15" t="str">
        <f>IF(D13="X",100*0.1,"")</f>
        <v/>
      </c>
      <c r="F13" s="15" t="s">
        <v>41</v>
      </c>
      <c r="G13" s="15">
        <f>IF(F13="X",60*0.1,"")</f>
        <v>6</v>
      </c>
      <c r="H13" s="15" t="str">
        <f t="shared" ref="H13:H17" si="0">IF($C13=ML,"X","")</f>
        <v/>
      </c>
      <c r="I13" s="15" t="str">
        <f>IF(H13="X",30*0.1,"")</f>
        <v/>
      </c>
      <c r="J13" s="15" t="str">
        <f t="shared" ref="J13:J17" si="1">IF($C13=NL,"X","")</f>
        <v/>
      </c>
      <c r="K13" s="15" t="str">
        <f t="shared" ref="K13:K17" si="2">IF($J13="X",0,"")</f>
        <v/>
      </c>
    </row>
    <row r="14" spans="1:11" ht="26.4" customHeight="1" outlineLevel="1" x14ac:dyDescent="0.3">
      <c r="A14" s="42"/>
      <c r="B14" s="27" t="str">
        <f>RUBRICA!A5</f>
        <v>2. Aplica una metodología que permite el logro de los objetivos propuestos, de acuerdo a los estándares de la disciplina.</v>
      </c>
      <c r="C14" s="25" t="s">
        <v>5</v>
      </c>
      <c r="D14" s="15" t="str">
        <f t="shared" ref="D14:D17" si="3">IF($C14=CL,"X","")</f>
        <v>X</v>
      </c>
      <c r="E14" s="15">
        <f>IF(D14="X",100*0.1,"")</f>
        <v>10</v>
      </c>
      <c r="F14" s="15" t="str">
        <f t="shared" ref="F14:F16" si="4">IF($C14=L,"X","")</f>
        <v/>
      </c>
      <c r="G14" s="15" t="str">
        <f>IF(F14="X",60*0.1,"")</f>
        <v/>
      </c>
      <c r="H14" s="15" t="str">
        <f t="shared" si="0"/>
        <v/>
      </c>
      <c r="I14" s="15" t="str">
        <f>IF(H14="X",30*0.1,"")</f>
        <v/>
      </c>
      <c r="J14" s="15" t="str">
        <f t="shared" si="1"/>
        <v/>
      </c>
      <c r="K14" s="15" t="str">
        <f t="shared" si="2"/>
        <v/>
      </c>
    </row>
    <row r="15" spans="1:11" ht="36" outlineLevel="1" x14ac:dyDescent="0.3">
      <c r="A15" s="42"/>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6</v>
      </c>
      <c r="D15" s="15"/>
      <c r="E15" s="15" t="str">
        <f>IF(D15="X",100*0.25,"")</f>
        <v/>
      </c>
      <c r="F15" s="15" t="s">
        <v>41</v>
      </c>
      <c r="G15" s="15">
        <f>IF(F15="X",60*0.25,"")</f>
        <v>15</v>
      </c>
      <c r="H15" s="15" t="str">
        <f t="shared" si="0"/>
        <v/>
      </c>
      <c r="I15" s="15" t="str">
        <f>IF(H15="X",30*0.25,"")</f>
        <v/>
      </c>
      <c r="J15" s="15" t="str">
        <f t="shared" si="1"/>
        <v/>
      </c>
      <c r="K15" s="15" t="str">
        <f t="shared" si="2"/>
        <v/>
      </c>
    </row>
    <row r="16" spans="1:11" ht="24" outlineLevel="1" x14ac:dyDescent="0.3">
      <c r="A16" s="42"/>
      <c r="B16" s="27" t="str">
        <f>RUBRICA!A7</f>
        <v>4. Utiliza de manera precisa el lenguaje técnico en los entregables de acuerdo con lo requerido por la disciplina.</v>
      </c>
      <c r="C16" s="25" t="s">
        <v>5</v>
      </c>
      <c r="D16" s="15" t="str">
        <f t="shared" si="3"/>
        <v>X</v>
      </c>
      <c r="E16" s="15">
        <f>IF(D16="X",100*0.05,"")</f>
        <v>5</v>
      </c>
      <c r="F16" s="15" t="str">
        <f t="shared" si="4"/>
        <v/>
      </c>
      <c r="G16" s="15" t="str">
        <f>IF(F16="X",60*0.05,"")</f>
        <v/>
      </c>
      <c r="H16" s="15" t="str">
        <f t="shared" si="0"/>
        <v/>
      </c>
      <c r="I16" s="15" t="str">
        <f>IF(H16="X",30*0.05,"")</f>
        <v/>
      </c>
      <c r="J16" s="15" t="str">
        <f t="shared" si="1"/>
        <v/>
      </c>
      <c r="K16" s="15" t="str">
        <f t="shared" si="2"/>
        <v/>
      </c>
    </row>
    <row r="17" spans="1:11" ht="24" outlineLevel="1" x14ac:dyDescent="0.3">
      <c r="A17" s="42"/>
      <c r="B17" s="27" t="str">
        <f>RUBRICA!A8</f>
        <v xml:space="preserve">5. Utiliza reglas de redacción, ortografía (literal, puntual, acentual) y las normas para citas y referencias. </v>
      </c>
      <c r="C17" s="25" t="s">
        <v>5</v>
      </c>
      <c r="D17" s="15" t="str">
        <f t="shared" si="3"/>
        <v>X</v>
      </c>
      <c r="E17" s="15">
        <f>IF(D17="X",100*0.05,"")</f>
        <v>5</v>
      </c>
      <c r="F17" s="15"/>
      <c r="G17" s="15" t="str">
        <f>IF(F17="X",60*0.05,"")</f>
        <v/>
      </c>
      <c r="H17" s="15" t="str">
        <f t="shared" si="0"/>
        <v/>
      </c>
      <c r="I17" s="15" t="str">
        <f>IF(H17="X",30*0.05,"")</f>
        <v/>
      </c>
      <c r="J17" s="15" t="str">
        <f t="shared" si="1"/>
        <v/>
      </c>
      <c r="K17" s="15" t="str">
        <f t="shared" si="2"/>
        <v/>
      </c>
    </row>
    <row r="18" spans="1:11" ht="24" outlineLevel="1" x14ac:dyDescent="0.3">
      <c r="A18" s="42"/>
      <c r="B18" s="27" t="str">
        <f>RUBRICA!A9</f>
        <v>6. Entrega la documentación y evidencias requerida por la asignatura de acuerdo a la estrucutra y nombres solicitados, guardando todas las evidencias de avances en Git</v>
      </c>
      <c r="C18" s="25" t="s">
        <v>6</v>
      </c>
      <c r="D18" s="15"/>
      <c r="E18" s="15" t="str">
        <f>IF(D18="X",100*0.2,"")</f>
        <v/>
      </c>
      <c r="F18" s="15" t="s">
        <v>41</v>
      </c>
      <c r="G18" s="15">
        <f>IF(F18="X",60*0.2,"")</f>
        <v>12</v>
      </c>
      <c r="H18" s="15" t="str">
        <f>IF($C18=ML,"X","")</f>
        <v/>
      </c>
      <c r="I18" s="15" t="str">
        <f>IF(H18="X",30*0.2,"")</f>
        <v/>
      </c>
      <c r="J18" s="15" t="str">
        <f>IF($C18=NL,"X","")</f>
        <v/>
      </c>
      <c r="K18" s="15" t="str">
        <f t="shared" ref="K18:K20" si="5">IF($J18="X",0,"")</f>
        <v/>
      </c>
    </row>
    <row r="19" spans="1:11" ht="36" outlineLevel="1" x14ac:dyDescent="0.3">
      <c r="A19" s="42"/>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6" t="s">
        <v>4</v>
      </c>
      <c r="C21" s="30">
        <f>E21+G21+I21+K21</f>
        <v>78</v>
      </c>
      <c r="D21" s="16"/>
      <c r="E21" s="16">
        <f>SUM(E13:E20)</f>
        <v>45</v>
      </c>
      <c r="F21" s="16"/>
      <c r="G21" s="16">
        <f>SUM(G13:G20)</f>
        <v>33</v>
      </c>
      <c r="H21" s="16"/>
      <c r="I21" s="16">
        <f>SUM(I13:I20)</f>
        <v>0</v>
      </c>
      <c r="J21" s="16"/>
      <c r="K21" s="16">
        <f>SUM(K13:K20)</f>
        <v>0</v>
      </c>
    </row>
    <row r="22" spans="1:11" ht="15.75" customHeight="1" outlineLevel="1" x14ac:dyDescent="0.35">
      <c r="A22" s="43"/>
      <c r="B22" s="29" t="s">
        <v>13</v>
      </c>
      <c r="C22" s="17">
        <f>VLOOKUP(C21,ESCALA_IEP!A2:B202,2,FALSE)</f>
        <v>5.4</v>
      </c>
    </row>
    <row r="23" spans="1:11" ht="15.75" customHeight="1" x14ac:dyDescent="0.3">
      <c r="D23" t="s">
        <v>41</v>
      </c>
    </row>
    <row r="24" spans="1:11" ht="48" customHeight="1" x14ac:dyDescent="0.3">
      <c r="B24" s="33"/>
    </row>
    <row r="25" spans="1:11" ht="15.75" customHeight="1" x14ac:dyDescent="0.35">
      <c r="B25" s="18"/>
      <c r="C25" s="19"/>
    </row>
    <row r="26" spans="1:11" ht="31.2" customHeight="1" x14ac:dyDescent="0.3">
      <c r="B26" s="34"/>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2"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6">
        <v>-0.3</v>
      </c>
      <c r="E3" s="36">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7">
        <v>5</v>
      </c>
    </row>
    <row r="9" spans="1:6" ht="55.8" thickBot="1" x14ac:dyDescent="0.35">
      <c r="A9" s="24" t="s">
        <v>53</v>
      </c>
      <c r="B9" s="24" t="s">
        <v>54</v>
      </c>
      <c r="C9" s="24" t="s">
        <v>55</v>
      </c>
      <c r="D9" s="24" t="s">
        <v>56</v>
      </c>
      <c r="E9" s="24" t="s">
        <v>57</v>
      </c>
      <c r="F9" s="23">
        <v>20</v>
      </c>
    </row>
    <row r="10" spans="1:6" ht="69.599999999999994" thickBot="1" x14ac:dyDescent="0.35">
      <c r="A10" s="38" t="s">
        <v>58</v>
      </c>
      <c r="B10" s="38" t="s">
        <v>59</v>
      </c>
      <c r="C10" s="38" t="s">
        <v>60</v>
      </c>
      <c r="D10" s="38" t="s">
        <v>61</v>
      </c>
      <c r="E10" s="38" t="s">
        <v>62</v>
      </c>
      <c r="F10" s="31">
        <v>15</v>
      </c>
    </row>
    <row r="11" spans="1:6" ht="81.599999999999994" customHeight="1" x14ac:dyDescent="0.3">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8"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Fernando Pacheco Yañez</cp:lastModifiedBy>
  <dcterms:created xsi:type="dcterms:W3CDTF">2023-08-07T04:08:01Z</dcterms:created>
  <dcterms:modified xsi:type="dcterms:W3CDTF">2024-11-05T16:08:25Z</dcterms:modified>
</cp:coreProperties>
</file>