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4c8fa5babb6e2b17/Desktop/Trading^J Investing^0 Farming/"/>
    </mc:Choice>
  </mc:AlternateContent>
  <xr:revisionPtr revIDLastSave="5504" documentId="11_F25DC773A252ABDACC1048CEB99F527E5ADE58EE" xr6:coauthVersionLast="47" xr6:coauthVersionMax="47" xr10:uidLastSave="{B069D62B-6616-4726-BBC4-14F7C0CAABFD}"/>
  <bookViews>
    <workbookView xWindow="-120" yWindow="-120" windowWidth="29040" windowHeight="15720" xr2:uid="{00000000-000D-0000-FFFF-FFFF00000000}"/>
  </bookViews>
  <sheets>
    <sheet name="100M - 1B MC 2023 (PE, ROA)" sheetId="2" r:id="rId1"/>
    <sheet name="100M - 1B MC 2023 (ROIC, EY)" sheetId="1" r:id="rId2"/>
  </sheets>
  <definedNames>
    <definedName name="_xlnm._FilterDatabase" localSheetId="0" hidden="1">'100M - 1B MC 2023 (PE, ROA)'!$B$9:$O$113</definedName>
    <definedName name="_xlnm._FilterDatabase" localSheetId="1" hidden="1">'100M - 1B MC 2023 (ROIC, EY)'!$B$9:$Y$9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N11" i="2"/>
  <c r="M12" i="2"/>
  <c r="N12" i="2"/>
  <c r="O12" i="2" s="1"/>
  <c r="M13" i="2"/>
  <c r="N13" i="2"/>
  <c r="M14" i="2"/>
  <c r="N14" i="2"/>
  <c r="O14" i="2" s="1"/>
  <c r="M15" i="2"/>
  <c r="N15" i="2"/>
  <c r="M16" i="2"/>
  <c r="N16" i="2"/>
  <c r="O16" i="2" s="1"/>
  <c r="M17" i="2"/>
  <c r="N17" i="2"/>
  <c r="M18" i="2"/>
  <c r="N18" i="2"/>
  <c r="O18" i="2" s="1"/>
  <c r="M19" i="2"/>
  <c r="N19" i="2"/>
  <c r="M20" i="2"/>
  <c r="N20" i="2"/>
  <c r="O20" i="2" s="1"/>
  <c r="M21" i="2"/>
  <c r="N21" i="2"/>
  <c r="M22" i="2"/>
  <c r="N22" i="2"/>
  <c r="O22" i="2" s="1"/>
  <c r="M23" i="2"/>
  <c r="N23" i="2"/>
  <c r="M24" i="2"/>
  <c r="N24" i="2"/>
  <c r="O24" i="2" s="1"/>
  <c r="M25" i="2"/>
  <c r="N25" i="2"/>
  <c r="M26" i="2"/>
  <c r="N26" i="2"/>
  <c r="O26" i="2" s="1"/>
  <c r="M27" i="2"/>
  <c r="N27" i="2"/>
  <c r="M28" i="2"/>
  <c r="N28" i="2"/>
  <c r="O28" i="2" s="1"/>
  <c r="M29" i="2"/>
  <c r="N29" i="2"/>
  <c r="M30" i="2"/>
  <c r="N30" i="2"/>
  <c r="O30" i="2" s="1"/>
  <c r="M31" i="2"/>
  <c r="N31" i="2"/>
  <c r="M32" i="2"/>
  <c r="N32" i="2"/>
  <c r="O32" i="2" s="1"/>
  <c r="M33" i="2"/>
  <c r="N33" i="2"/>
  <c r="M34" i="2"/>
  <c r="N34" i="2"/>
  <c r="O34" i="2" s="1"/>
  <c r="M35" i="2"/>
  <c r="N35" i="2"/>
  <c r="M36" i="2"/>
  <c r="N36" i="2"/>
  <c r="O36" i="2" s="1"/>
  <c r="M37" i="2"/>
  <c r="N37" i="2"/>
  <c r="M38" i="2"/>
  <c r="N38" i="2"/>
  <c r="O38" i="2" s="1"/>
  <c r="M39" i="2"/>
  <c r="N39" i="2"/>
  <c r="M40" i="2"/>
  <c r="N40" i="2"/>
  <c r="O40" i="2" s="1"/>
  <c r="M41" i="2"/>
  <c r="N41" i="2"/>
  <c r="M42" i="2"/>
  <c r="N42" i="2"/>
  <c r="O42" i="2" s="1"/>
  <c r="M43" i="2"/>
  <c r="N43" i="2"/>
  <c r="M44" i="2"/>
  <c r="N44" i="2"/>
  <c r="O44" i="2" s="1"/>
  <c r="M45" i="2"/>
  <c r="N45" i="2"/>
  <c r="M46" i="2"/>
  <c r="N46" i="2"/>
  <c r="O46" i="2" s="1"/>
  <c r="M47" i="2"/>
  <c r="N47" i="2"/>
  <c r="M48" i="2"/>
  <c r="N48" i="2"/>
  <c r="O48" i="2" s="1"/>
  <c r="M49" i="2"/>
  <c r="N49" i="2"/>
  <c r="M50" i="2"/>
  <c r="N50" i="2"/>
  <c r="O50" i="2" s="1"/>
  <c r="M51" i="2"/>
  <c r="N51" i="2"/>
  <c r="M52" i="2"/>
  <c r="N52" i="2"/>
  <c r="O52" i="2" s="1"/>
  <c r="M53" i="2"/>
  <c r="N53" i="2"/>
  <c r="M54" i="2"/>
  <c r="N54" i="2"/>
  <c r="O54" i="2" s="1"/>
  <c r="M55" i="2"/>
  <c r="N55" i="2"/>
  <c r="M56" i="2"/>
  <c r="N56" i="2"/>
  <c r="O56" i="2" s="1"/>
  <c r="M57" i="2"/>
  <c r="N57" i="2"/>
  <c r="O57" i="2" s="1"/>
  <c r="M58" i="2"/>
  <c r="N58" i="2"/>
  <c r="O58" i="2" s="1"/>
  <c r="M59" i="2"/>
  <c r="N59" i="2"/>
  <c r="O59" i="2" s="1"/>
  <c r="M60" i="2"/>
  <c r="N60" i="2"/>
  <c r="O60" i="2" s="1"/>
  <c r="M61" i="2"/>
  <c r="N61" i="2"/>
  <c r="O61" i="2" s="1"/>
  <c r="M62" i="2"/>
  <c r="N62" i="2"/>
  <c r="O62" i="2" s="1"/>
  <c r="M63" i="2"/>
  <c r="N63" i="2"/>
  <c r="O63" i="2" s="1"/>
  <c r="M64" i="2"/>
  <c r="N64" i="2"/>
  <c r="O64" i="2" s="1"/>
  <c r="M65" i="2"/>
  <c r="N65" i="2"/>
  <c r="O65" i="2" s="1"/>
  <c r="M66" i="2"/>
  <c r="N66" i="2"/>
  <c r="O66" i="2" s="1"/>
  <c r="M67" i="2"/>
  <c r="N67" i="2"/>
  <c r="O67" i="2" s="1"/>
  <c r="M68" i="2"/>
  <c r="N68" i="2"/>
  <c r="O68" i="2" s="1"/>
  <c r="M69" i="2"/>
  <c r="N69" i="2"/>
  <c r="O69" i="2" s="1"/>
  <c r="M70" i="2"/>
  <c r="N70" i="2"/>
  <c r="O70" i="2" s="1"/>
  <c r="M71" i="2"/>
  <c r="N71" i="2"/>
  <c r="O71" i="2" s="1"/>
  <c r="M72" i="2"/>
  <c r="N72" i="2"/>
  <c r="O72" i="2" s="1"/>
  <c r="M73" i="2"/>
  <c r="N73" i="2"/>
  <c r="O73" i="2" s="1"/>
  <c r="M74" i="2"/>
  <c r="N74" i="2"/>
  <c r="O74" i="2" s="1"/>
  <c r="M75" i="2"/>
  <c r="N75" i="2"/>
  <c r="O75" i="2" s="1"/>
  <c r="M76" i="2"/>
  <c r="N76" i="2"/>
  <c r="O76" i="2" s="1"/>
  <c r="M77" i="2"/>
  <c r="N77" i="2"/>
  <c r="O77" i="2" s="1"/>
  <c r="M78" i="2"/>
  <c r="N78" i="2"/>
  <c r="O78" i="2" s="1"/>
  <c r="M79" i="2"/>
  <c r="N79" i="2"/>
  <c r="O79" i="2" s="1"/>
  <c r="M80" i="2"/>
  <c r="N80" i="2"/>
  <c r="O80" i="2" s="1"/>
  <c r="M81" i="2"/>
  <c r="N81" i="2"/>
  <c r="O81" i="2" s="1"/>
  <c r="M82" i="2"/>
  <c r="N82" i="2"/>
  <c r="O82" i="2" s="1"/>
  <c r="M83" i="2"/>
  <c r="N83" i="2"/>
  <c r="O83" i="2" s="1"/>
  <c r="M84" i="2"/>
  <c r="N84" i="2"/>
  <c r="O84" i="2" s="1"/>
  <c r="M85" i="2"/>
  <c r="N85" i="2"/>
  <c r="O85" i="2" s="1"/>
  <c r="M86" i="2"/>
  <c r="N86" i="2"/>
  <c r="O86" i="2" s="1"/>
  <c r="M87" i="2"/>
  <c r="N87" i="2"/>
  <c r="O87" i="2" s="1"/>
  <c r="M88" i="2"/>
  <c r="N88" i="2"/>
  <c r="O88" i="2" s="1"/>
  <c r="M89" i="2"/>
  <c r="N89" i="2"/>
  <c r="O89" i="2" s="1"/>
  <c r="M90" i="2"/>
  <c r="N90" i="2"/>
  <c r="O90" i="2" s="1"/>
  <c r="M91" i="2"/>
  <c r="N91" i="2"/>
  <c r="O91" i="2" s="1"/>
  <c r="M92" i="2"/>
  <c r="N92" i="2"/>
  <c r="O92" i="2" s="1"/>
  <c r="M93" i="2"/>
  <c r="N93" i="2"/>
  <c r="O93" i="2" s="1"/>
  <c r="M94" i="2"/>
  <c r="N94" i="2"/>
  <c r="O94" i="2" s="1"/>
  <c r="M95" i="2"/>
  <c r="N95" i="2"/>
  <c r="O95" i="2" s="1"/>
  <c r="M96" i="2"/>
  <c r="N96" i="2"/>
  <c r="O96" i="2" s="1"/>
  <c r="M97" i="2"/>
  <c r="N97" i="2"/>
  <c r="O97" i="2" s="1"/>
  <c r="M98" i="2"/>
  <c r="N98" i="2"/>
  <c r="O98" i="2" s="1"/>
  <c r="M99" i="2"/>
  <c r="N99" i="2"/>
  <c r="O99" i="2" s="1"/>
  <c r="M100" i="2"/>
  <c r="N100" i="2"/>
  <c r="O100" i="2" s="1"/>
  <c r="M101" i="2"/>
  <c r="N101" i="2"/>
  <c r="O101" i="2" s="1"/>
  <c r="M102" i="2"/>
  <c r="N102" i="2"/>
  <c r="O102" i="2" s="1"/>
  <c r="M103" i="2"/>
  <c r="N103" i="2"/>
  <c r="O103" i="2" s="1"/>
  <c r="M104" i="2"/>
  <c r="N104" i="2"/>
  <c r="O104" i="2" s="1"/>
  <c r="M105" i="2"/>
  <c r="N105" i="2"/>
  <c r="O105" i="2" s="1"/>
  <c r="M106" i="2"/>
  <c r="N106" i="2"/>
  <c r="O106" i="2" s="1"/>
  <c r="M107" i="2"/>
  <c r="N107" i="2"/>
  <c r="O107" i="2" s="1"/>
  <c r="M108" i="2"/>
  <c r="N108" i="2"/>
  <c r="O108" i="2" s="1"/>
  <c r="M109" i="2"/>
  <c r="N109" i="2"/>
  <c r="O109" i="2" s="1"/>
  <c r="M110" i="2"/>
  <c r="N110" i="2"/>
  <c r="O110" i="2" s="1"/>
  <c r="M111" i="2"/>
  <c r="N111" i="2"/>
  <c r="O111" i="2" s="1"/>
  <c r="M112" i="2"/>
  <c r="N112" i="2"/>
  <c r="O112" i="2" s="1"/>
  <c r="M113" i="2"/>
  <c r="N113" i="2"/>
  <c r="O113" i="2" s="1"/>
  <c r="N10" i="2"/>
  <c r="M10" i="2"/>
  <c r="N128" i="1"/>
  <c r="N56" i="1"/>
  <c r="N120" i="1"/>
  <c r="N203" i="1"/>
  <c r="N58" i="1"/>
  <c r="N198" i="1"/>
  <c r="N244" i="1"/>
  <c r="N53" i="1"/>
  <c r="N18" i="1"/>
  <c r="N206" i="1"/>
  <c r="N176" i="1"/>
  <c r="N34" i="1"/>
  <c r="N62" i="1"/>
  <c r="N218" i="1"/>
  <c r="N245" i="1"/>
  <c r="N149" i="1"/>
  <c r="N150" i="1"/>
  <c r="N126" i="1"/>
  <c r="N91" i="1"/>
  <c r="N31" i="1"/>
  <c r="N219" i="1"/>
  <c r="N127" i="1"/>
  <c r="N97" i="1"/>
  <c r="N110" i="1"/>
  <c r="N131" i="1"/>
  <c r="N160" i="1"/>
  <c r="N13" i="1"/>
  <c r="N48" i="1"/>
  <c r="N200" i="1"/>
  <c r="N247" i="1"/>
  <c r="N32" i="1"/>
  <c r="N14" i="1"/>
  <c r="N41" i="1"/>
  <c r="N169" i="1"/>
  <c r="N188" i="1"/>
  <c r="N51" i="1"/>
  <c r="N81" i="1"/>
  <c r="N26" i="1"/>
  <c r="N157" i="1"/>
  <c r="N88" i="1"/>
  <c r="N125" i="1"/>
  <c r="N208" i="1"/>
  <c r="N239" i="1"/>
  <c r="N74" i="1"/>
  <c r="N187" i="1"/>
  <c r="N178" i="1"/>
  <c r="N248" i="1"/>
  <c r="N193" i="1"/>
  <c r="N197" i="1"/>
  <c r="N246" i="1"/>
  <c r="N152" i="1"/>
  <c r="N71" i="1"/>
  <c r="N234" i="1"/>
  <c r="N89" i="1"/>
  <c r="N27" i="1"/>
  <c r="N165" i="1"/>
  <c r="N190" i="1"/>
  <c r="N87" i="1"/>
  <c r="N156" i="1"/>
  <c r="N205" i="1"/>
  <c r="N195" i="1"/>
  <c r="N67" i="1"/>
  <c r="N104" i="1"/>
  <c r="N100" i="1"/>
  <c r="N101" i="1"/>
  <c r="N43" i="1"/>
  <c r="N172" i="1"/>
  <c r="N204" i="1"/>
  <c r="N162" i="1"/>
  <c r="N196" i="1"/>
  <c r="N12" i="1"/>
  <c r="N138" i="1"/>
  <c r="N123" i="1"/>
  <c r="N180" i="1"/>
  <c r="N137" i="1"/>
  <c r="N59" i="1"/>
  <c r="N168" i="1"/>
  <c r="N227" i="1"/>
  <c r="N65" i="1"/>
  <c r="N23" i="1"/>
  <c r="N82" i="1"/>
  <c r="N129" i="1"/>
  <c r="N164" i="1"/>
  <c r="N49" i="1"/>
  <c r="N80" i="1"/>
  <c r="N230" i="1"/>
  <c r="N29" i="1"/>
  <c r="N142" i="1"/>
  <c r="N220" i="1"/>
  <c r="N50" i="1"/>
  <c r="N170" i="1"/>
  <c r="N84" i="1"/>
  <c r="N20" i="1"/>
  <c r="N235" i="1"/>
  <c r="N237" i="1"/>
  <c r="N130" i="1"/>
  <c r="N92" i="1"/>
  <c r="N124" i="1"/>
  <c r="N143" i="1"/>
  <c r="N76" i="1"/>
  <c r="N24" i="1"/>
  <c r="N191" i="1"/>
  <c r="N207" i="1"/>
  <c r="N113" i="1"/>
  <c r="N79" i="1"/>
  <c r="N95" i="1"/>
  <c r="N10" i="1"/>
  <c r="N94" i="1"/>
  <c r="N30" i="1"/>
  <c r="N118" i="1"/>
  <c r="N132" i="1"/>
  <c r="N148" i="1"/>
  <c r="N102" i="1"/>
  <c r="N54" i="1"/>
  <c r="N175" i="1"/>
  <c r="N78" i="1"/>
  <c r="N83" i="1"/>
  <c r="N39" i="1"/>
  <c r="N228" i="1"/>
  <c r="N242" i="1"/>
  <c r="N73" i="1"/>
  <c r="N98" i="1"/>
  <c r="N201" i="1"/>
  <c r="N158" i="1"/>
  <c r="N189" i="1"/>
  <c r="N111" i="1"/>
  <c r="N185" i="1"/>
  <c r="N45" i="1"/>
  <c r="N210" i="1"/>
  <c r="N186" i="1"/>
  <c r="N215" i="1"/>
  <c r="N249" i="1"/>
  <c r="N146" i="1"/>
  <c r="N166" i="1"/>
  <c r="N28" i="1"/>
  <c r="N181" i="1"/>
  <c r="N69" i="1"/>
  <c r="N183" i="1"/>
  <c r="N223" i="1"/>
  <c r="N17" i="1"/>
  <c r="N21" i="1"/>
  <c r="N46" i="1"/>
  <c r="N167" i="1"/>
  <c r="N121" i="1"/>
  <c r="N38" i="1"/>
  <c r="N173" i="1"/>
  <c r="N232" i="1"/>
  <c r="N11" i="1"/>
  <c r="N108" i="1"/>
  <c r="N105" i="1"/>
  <c r="N135" i="1"/>
  <c r="N141" i="1"/>
  <c r="N250" i="1"/>
  <c r="N171" i="1"/>
  <c r="N15" i="1"/>
  <c r="N213" i="1"/>
  <c r="N153" i="1"/>
  <c r="N134" i="1"/>
  <c r="N161" i="1"/>
  <c r="N19" i="1"/>
  <c r="N147" i="1"/>
  <c r="N184" i="1"/>
  <c r="N229" i="1"/>
  <c r="N61" i="1"/>
  <c r="N140" i="1"/>
  <c r="N182" i="1"/>
  <c r="N224" i="1"/>
  <c r="N217" i="1"/>
  <c r="N238" i="1"/>
  <c r="N159" i="1"/>
  <c r="N47" i="1"/>
  <c r="N93" i="1"/>
  <c r="N209" i="1"/>
  <c r="N236" i="1"/>
  <c r="N90" i="1"/>
  <c r="N72" i="1"/>
  <c r="N36" i="1"/>
  <c r="N33" i="1"/>
  <c r="N233" i="1"/>
  <c r="N192" i="1"/>
  <c r="N116" i="1"/>
  <c r="N63" i="1"/>
  <c r="N68" i="1"/>
  <c r="N202" i="1"/>
  <c r="N155" i="1"/>
  <c r="N107" i="1"/>
  <c r="N179" i="1"/>
  <c r="N243" i="1"/>
  <c r="N35" i="1"/>
  <c r="N96" i="1"/>
  <c r="N221" i="1"/>
  <c r="N114" i="1"/>
  <c r="N133" i="1"/>
  <c r="N77" i="1"/>
  <c r="N22" i="1"/>
  <c r="N231" i="1"/>
  <c r="N119" i="1"/>
  <c r="N37" i="1"/>
  <c r="N115" i="1"/>
  <c r="N222" i="1"/>
  <c r="N194" i="1"/>
  <c r="N85" i="1"/>
  <c r="N216" i="1"/>
  <c r="N136" i="1"/>
  <c r="N225" i="1"/>
  <c r="N106" i="1"/>
  <c r="N226" i="1"/>
  <c r="N122" i="1"/>
  <c r="N42" i="1"/>
  <c r="N154" i="1"/>
  <c r="N16" i="1"/>
  <c r="N109" i="1"/>
  <c r="N52" i="1"/>
  <c r="N75" i="1"/>
  <c r="N112" i="1"/>
  <c r="N60" i="1"/>
  <c r="N214" i="1"/>
  <c r="N64" i="1"/>
  <c r="N211" i="1"/>
  <c r="N117" i="1"/>
  <c r="N66" i="1"/>
  <c r="N241" i="1"/>
  <c r="N240" i="1"/>
  <c r="N40" i="1"/>
  <c r="N103" i="1"/>
  <c r="N212" i="1"/>
  <c r="N252" i="1"/>
  <c r="N70" i="1"/>
  <c r="N174" i="1"/>
  <c r="N55" i="1"/>
  <c r="N57" i="1"/>
  <c r="N44" i="1"/>
  <c r="N144" i="1"/>
  <c r="N139" i="1"/>
  <c r="N151" i="1"/>
  <c r="N177" i="1"/>
  <c r="N199" i="1"/>
  <c r="N251" i="1"/>
  <c r="N25" i="1"/>
  <c r="N163" i="1"/>
  <c r="N86" i="1"/>
  <c r="N145" i="1"/>
  <c r="N99" i="1"/>
  <c r="J78" i="2"/>
  <c r="O10" i="2" l="1"/>
  <c r="R12" i="2" s="1"/>
  <c r="O55" i="2"/>
  <c r="O53" i="2"/>
  <c r="O51" i="2"/>
  <c r="O49" i="2"/>
  <c r="O47" i="2"/>
  <c r="O45" i="2"/>
  <c r="O43" i="2"/>
  <c r="O41" i="2"/>
  <c r="O39" i="2"/>
  <c r="O37" i="2"/>
  <c r="O35" i="2"/>
  <c r="O33" i="2"/>
  <c r="R13" i="2" s="1"/>
  <c r="O31" i="2"/>
  <c r="O29" i="2"/>
  <c r="O27" i="2"/>
  <c r="O25" i="2"/>
  <c r="O23" i="2"/>
  <c r="O21" i="2"/>
  <c r="O19" i="2"/>
  <c r="O17" i="2"/>
  <c r="O15" i="2"/>
  <c r="O13" i="2"/>
  <c r="O11" i="2"/>
  <c r="J18" i="2"/>
  <c r="J112" i="2"/>
  <c r="J100" i="2"/>
  <c r="J51" i="2"/>
  <c r="J96" i="2"/>
  <c r="J113" i="2"/>
  <c r="J111" i="2"/>
  <c r="J13" i="2"/>
  <c r="J87" i="2"/>
  <c r="J104" i="2"/>
  <c r="J88" i="2"/>
  <c r="R16" i="2"/>
  <c r="J91" i="2"/>
  <c r="R15" i="2"/>
  <c r="J105" i="2"/>
  <c r="J81" i="2"/>
  <c r="J56" i="2"/>
  <c r="J92" i="2"/>
  <c r="J48" i="2"/>
  <c r="J50" i="2"/>
  <c r="J102" i="2"/>
  <c r="J72" i="2"/>
  <c r="R14" i="2"/>
  <c r="J98" i="2"/>
  <c r="J23" i="2"/>
  <c r="J94" i="2"/>
  <c r="J79" i="2"/>
  <c r="J107" i="2"/>
  <c r="J86" i="2"/>
  <c r="J84" i="2"/>
  <c r="J53" i="2"/>
  <c r="J68" i="2"/>
  <c r="J99" i="2"/>
  <c r="J89" i="2"/>
  <c r="J93" i="2"/>
  <c r="J42" i="2"/>
  <c r="J34" i="2"/>
  <c r="J103" i="2"/>
  <c r="J32" i="2"/>
  <c r="J73" i="2"/>
  <c r="J109" i="2"/>
  <c r="J80" i="2"/>
  <c r="J90" i="2"/>
  <c r="J33" i="2"/>
  <c r="J47" i="2"/>
  <c r="J38" i="2"/>
  <c r="J57" i="2"/>
  <c r="J40" i="2"/>
  <c r="J71" i="2"/>
  <c r="J76" i="2"/>
  <c r="J101" i="2"/>
  <c r="J70" i="2"/>
  <c r="J20" i="2"/>
  <c r="J82" i="2"/>
  <c r="J108" i="2"/>
  <c r="J97" i="2"/>
  <c r="J28" i="2"/>
  <c r="J63" i="2"/>
  <c r="J75" i="2"/>
  <c r="J49" i="2"/>
  <c r="J17" i="2"/>
  <c r="J67" i="2"/>
  <c r="J61" i="2"/>
  <c r="J77" i="2"/>
  <c r="J29" i="2"/>
  <c r="J39" i="2"/>
  <c r="J52" i="2"/>
  <c r="J54" i="2"/>
  <c r="J41" i="2"/>
  <c r="J27" i="2"/>
  <c r="J35" i="2"/>
  <c r="J31" i="2"/>
  <c r="J26" i="2"/>
  <c r="J69" i="2"/>
  <c r="J44" i="2"/>
  <c r="J14" i="2"/>
  <c r="J45" i="2"/>
  <c r="J37" i="2"/>
  <c r="J83" i="2"/>
  <c r="J55" i="2"/>
  <c r="J59" i="2"/>
  <c r="J74" i="2"/>
  <c r="J25" i="2"/>
  <c r="J58" i="2"/>
  <c r="J65" i="2"/>
  <c r="J19" i="2"/>
  <c r="J11" i="2"/>
  <c r="J21" i="2"/>
  <c r="J30" i="2"/>
  <c r="J60" i="2"/>
  <c r="J110" i="2"/>
  <c r="J46" i="2"/>
  <c r="J106" i="2"/>
  <c r="J24" i="2"/>
  <c r="J66" i="2"/>
  <c r="J22" i="2"/>
  <c r="J12" i="2"/>
  <c r="J43" i="2"/>
  <c r="J62" i="2"/>
  <c r="J85" i="2"/>
  <c r="J15" i="2"/>
  <c r="J10" i="2"/>
  <c r="J16" i="2"/>
  <c r="J95" i="2"/>
  <c r="J64" i="2"/>
  <c r="J36" i="2"/>
  <c r="S252" i="1"/>
  <c r="S148" i="1"/>
  <c r="S249" i="1"/>
  <c r="S251" i="1"/>
  <c r="S247" i="1"/>
  <c r="S244" i="1"/>
  <c r="S240" i="1"/>
  <c r="S243" i="1"/>
  <c r="S250" i="1"/>
  <c r="S246" i="1"/>
  <c r="S236" i="1"/>
  <c r="S245" i="1"/>
  <c r="S242" i="1"/>
  <c r="S239" i="1"/>
  <c r="S165" i="1"/>
  <c r="S230" i="1"/>
  <c r="S179" i="1"/>
  <c r="S235" i="1"/>
  <c r="S147" i="1"/>
  <c r="S154" i="1"/>
  <c r="S223" i="1"/>
  <c r="S218" i="1"/>
  <c r="S224" i="1"/>
  <c r="S216" i="1"/>
  <c r="S241" i="1"/>
  <c r="S146" i="1"/>
  <c r="S238" i="1"/>
  <c r="S200" i="1"/>
  <c r="S248" i="1"/>
  <c r="S225" i="1"/>
  <c r="S237" i="1"/>
  <c r="S233" i="1"/>
  <c r="S162" i="1"/>
  <c r="S205" i="1"/>
  <c r="S195" i="1"/>
  <c r="S177" i="1"/>
  <c r="S232" i="1"/>
  <c r="S159" i="1"/>
  <c r="S140" i="1"/>
  <c r="S228" i="1"/>
  <c r="S206" i="1"/>
  <c r="S234" i="1"/>
  <c r="S141" i="1"/>
  <c r="S125" i="1"/>
  <c r="S222" i="1"/>
  <c r="S110" i="1"/>
  <c r="S227" i="1"/>
  <c r="S193" i="1"/>
  <c r="S103" i="1"/>
  <c r="S212" i="1"/>
  <c r="S231" i="1"/>
  <c r="S105" i="1"/>
  <c r="S158" i="1"/>
  <c r="S109" i="1"/>
  <c r="S160" i="1"/>
  <c r="S208" i="1"/>
  <c r="S209" i="1"/>
  <c r="S185" i="1"/>
  <c r="S190" i="1"/>
  <c r="S226" i="1"/>
  <c r="S214" i="1"/>
  <c r="S126" i="1"/>
  <c r="S120" i="1"/>
  <c r="S173" i="1"/>
  <c r="S207" i="1"/>
  <c r="S104" i="1"/>
  <c r="S161" i="1"/>
  <c r="S229" i="1"/>
  <c r="S93" i="1"/>
  <c r="S89" i="1"/>
  <c r="S157" i="1"/>
  <c r="S183" i="1"/>
  <c r="S221" i="1"/>
  <c r="S213" i="1"/>
  <c r="S143" i="1"/>
  <c r="S194" i="1"/>
  <c r="S189" i="1"/>
  <c r="S172" i="1"/>
  <c r="S204" i="1"/>
  <c r="S95" i="1"/>
  <c r="S211" i="1"/>
  <c r="S130" i="1"/>
  <c r="S198" i="1"/>
  <c r="S99" i="1"/>
  <c r="S203" i="1"/>
  <c r="S119" i="1"/>
  <c r="S164" i="1"/>
  <c r="S138" i="1"/>
  <c r="S152" i="1"/>
  <c r="S151" i="1"/>
  <c r="S135" i="1"/>
  <c r="S87" i="1"/>
  <c r="S188" i="1"/>
  <c r="S128" i="1"/>
  <c r="S112" i="1"/>
  <c r="S88" i="1"/>
  <c r="S220" i="1"/>
  <c r="S217" i="1"/>
  <c r="S60" i="1"/>
  <c r="S163" i="1"/>
  <c r="S150" i="1"/>
  <c r="S153" i="1"/>
  <c r="S73" i="1"/>
  <c r="S192" i="1"/>
  <c r="S219" i="1"/>
  <c r="S169" i="1"/>
  <c r="S56" i="1"/>
  <c r="S187" i="1"/>
  <c r="S199" i="1"/>
  <c r="S131" i="1"/>
  <c r="S79" i="1"/>
  <c r="S68" i="1"/>
  <c r="S127" i="1"/>
  <c r="S77" i="1"/>
  <c r="S202" i="1"/>
  <c r="S181" i="1"/>
  <c r="S168" i="1"/>
  <c r="S111" i="1"/>
  <c r="S210" i="1"/>
  <c r="S72" i="1"/>
  <c r="S215" i="1"/>
  <c r="S108" i="1"/>
  <c r="S54" i="1"/>
  <c r="S176" i="1"/>
  <c r="S107" i="1"/>
  <c r="S180" i="1"/>
  <c r="S184" i="1"/>
  <c r="S122" i="1"/>
  <c r="S124" i="1"/>
  <c r="S62" i="1"/>
  <c r="S94" i="1"/>
  <c r="S78" i="1"/>
  <c r="S155" i="1"/>
  <c r="S50" i="1"/>
  <c r="S201" i="1"/>
  <c r="S83" i="1"/>
  <c r="S114" i="1"/>
  <c r="S197" i="1"/>
  <c r="S175" i="1"/>
  <c r="S167" i="1"/>
  <c r="S196" i="1"/>
  <c r="S76" i="1"/>
  <c r="S139" i="1"/>
  <c r="S90" i="1"/>
  <c r="S133" i="1"/>
  <c r="S59" i="1"/>
  <c r="S97" i="1"/>
  <c r="S106" i="1"/>
  <c r="S129" i="1"/>
  <c r="S166" i="1"/>
  <c r="S171" i="1"/>
  <c r="S33" i="1"/>
  <c r="S32" i="1"/>
  <c r="S70" i="1"/>
  <c r="S191" i="1"/>
  <c r="S156" i="1"/>
  <c r="S145" i="1"/>
  <c r="S42" i="1"/>
  <c r="S132" i="1"/>
  <c r="S55" i="1"/>
  <c r="S123" i="1"/>
  <c r="S34" i="1"/>
  <c r="S186" i="1"/>
  <c r="S178" i="1"/>
  <c r="S37" i="1"/>
  <c r="S57" i="1"/>
  <c r="S100" i="1"/>
  <c r="S102" i="1"/>
  <c r="S47" i="1"/>
  <c r="S53" i="1"/>
  <c r="S22" i="1"/>
  <c r="S31" i="1"/>
  <c r="S182" i="1"/>
  <c r="S91" i="1"/>
  <c r="S36" i="1"/>
  <c r="S170" i="1"/>
  <c r="S117" i="1"/>
  <c r="S67" i="1"/>
  <c r="S71" i="1"/>
  <c r="S134" i="1"/>
  <c r="S58" i="1"/>
  <c r="S116" i="1"/>
  <c r="S39" i="1"/>
  <c r="S174" i="1"/>
  <c r="S74" i="1"/>
  <c r="S137" i="1"/>
  <c r="S35" i="1"/>
  <c r="S43" i="1"/>
  <c r="S82" i="1"/>
  <c r="S98" i="1"/>
  <c r="S121" i="1"/>
  <c r="S118" i="1"/>
  <c r="S17" i="1"/>
  <c r="S65" i="1"/>
  <c r="S81" i="1"/>
  <c r="S38" i="1"/>
  <c r="S46" i="1"/>
  <c r="S101" i="1"/>
  <c r="S26" i="1"/>
  <c r="S19" i="1"/>
  <c r="S115" i="1"/>
  <c r="S30" i="1"/>
  <c r="S49" i="1"/>
  <c r="S16" i="1"/>
  <c r="S86" i="1"/>
  <c r="S69" i="1"/>
  <c r="S80" i="1"/>
  <c r="S64" i="1"/>
  <c r="S45" i="1"/>
  <c r="S84" i="1"/>
  <c r="S28" i="1"/>
  <c r="S96" i="1"/>
  <c r="S48" i="1"/>
  <c r="S61" i="1"/>
  <c r="S51" i="1"/>
  <c r="S13" i="1"/>
  <c r="S12" i="1"/>
  <c r="S66" i="1"/>
  <c r="S75" i="1"/>
  <c r="S136" i="1"/>
  <c r="S142" i="1"/>
  <c r="S11" i="1"/>
  <c r="S149" i="1"/>
  <c r="S29" i="1"/>
  <c r="S85" i="1"/>
  <c r="S92" i="1"/>
  <c r="S27" i="1"/>
  <c r="S20" i="1"/>
  <c r="S15" i="1"/>
  <c r="S113" i="1"/>
  <c r="S144" i="1"/>
  <c r="S41" i="1"/>
  <c r="S24" i="1"/>
  <c r="S40" i="1"/>
  <c r="S18" i="1"/>
  <c r="S63" i="1"/>
  <c r="S44" i="1"/>
  <c r="S25" i="1"/>
  <c r="S21" i="1"/>
  <c r="S10" i="1"/>
  <c r="S23" i="1"/>
  <c r="S52" i="1"/>
  <c r="S14" i="1"/>
  <c r="L145" i="1"/>
  <c r="M145" i="1"/>
  <c r="Q145" i="1" s="1"/>
  <c r="Y145" i="1"/>
  <c r="L99" i="1"/>
  <c r="M99" i="1"/>
  <c r="Q99" i="1" s="1"/>
  <c r="Y99" i="1"/>
  <c r="O99" i="1" l="1"/>
  <c r="O145" i="1"/>
  <c r="L114" i="1"/>
  <c r="M114" i="1"/>
  <c r="Q114" i="1" s="1"/>
  <c r="Y114" i="1"/>
  <c r="L133" i="1"/>
  <c r="M133" i="1"/>
  <c r="Q133" i="1" s="1"/>
  <c r="Y133" i="1"/>
  <c r="L77" i="1"/>
  <c r="M77" i="1"/>
  <c r="Q77" i="1" s="1"/>
  <c r="Y77" i="1"/>
  <c r="L22" i="1"/>
  <c r="M22" i="1"/>
  <c r="Q22" i="1" s="1"/>
  <c r="Y22" i="1"/>
  <c r="L231" i="1"/>
  <c r="M231" i="1"/>
  <c r="Q231" i="1" s="1"/>
  <c r="Y231" i="1"/>
  <c r="L119" i="1"/>
  <c r="M119" i="1"/>
  <c r="Q119" i="1" s="1"/>
  <c r="Y119" i="1"/>
  <c r="L115" i="1"/>
  <c r="M115" i="1"/>
  <c r="Q115" i="1" s="1"/>
  <c r="Y115" i="1"/>
  <c r="L37" i="1"/>
  <c r="M37" i="1"/>
  <c r="Q37" i="1" s="1"/>
  <c r="Y37" i="1"/>
  <c r="L222" i="1"/>
  <c r="M222" i="1"/>
  <c r="Q222" i="1" s="1"/>
  <c r="Y222" i="1"/>
  <c r="L194" i="1"/>
  <c r="M194" i="1"/>
  <c r="Q194" i="1" s="1"/>
  <c r="Y194" i="1"/>
  <c r="L85" i="1"/>
  <c r="M85" i="1"/>
  <c r="Q85" i="1" s="1"/>
  <c r="Y85" i="1"/>
  <c r="L216" i="1"/>
  <c r="M216" i="1"/>
  <c r="Q216" i="1" s="1"/>
  <c r="Y216" i="1"/>
  <c r="L136" i="1"/>
  <c r="M136" i="1"/>
  <c r="Q136" i="1" s="1"/>
  <c r="Y136" i="1"/>
  <c r="L225" i="1"/>
  <c r="M225" i="1"/>
  <c r="Q225" i="1" s="1"/>
  <c r="Y225" i="1"/>
  <c r="L106" i="1"/>
  <c r="M106" i="1"/>
  <c r="Q106" i="1" s="1"/>
  <c r="Y106" i="1"/>
  <c r="L226" i="1"/>
  <c r="M226" i="1"/>
  <c r="Q226" i="1" s="1"/>
  <c r="Y226" i="1"/>
  <c r="L122" i="1"/>
  <c r="M122" i="1"/>
  <c r="Q122" i="1" s="1"/>
  <c r="Y122" i="1"/>
  <c r="L42" i="1"/>
  <c r="M42" i="1"/>
  <c r="Q42" i="1" s="1"/>
  <c r="Y42" i="1"/>
  <c r="L154" i="1"/>
  <c r="M154" i="1"/>
  <c r="Q154" i="1" s="1"/>
  <c r="Y154" i="1"/>
  <c r="L16" i="1"/>
  <c r="M16" i="1"/>
  <c r="Q16" i="1" s="1"/>
  <c r="Y16" i="1"/>
  <c r="L109" i="1"/>
  <c r="M109" i="1"/>
  <c r="Q109" i="1" s="1"/>
  <c r="Y109" i="1"/>
  <c r="L52" i="1"/>
  <c r="M52" i="1"/>
  <c r="Q52" i="1" s="1"/>
  <c r="Y52" i="1"/>
  <c r="L75" i="1"/>
  <c r="M75" i="1"/>
  <c r="Q75" i="1" s="1"/>
  <c r="Y75" i="1"/>
  <c r="L112" i="1"/>
  <c r="M112" i="1"/>
  <c r="Q112" i="1" s="1"/>
  <c r="Y112" i="1"/>
  <c r="L60" i="1"/>
  <c r="M60" i="1"/>
  <c r="Q60" i="1" s="1"/>
  <c r="Y60" i="1"/>
  <c r="L214" i="1"/>
  <c r="M214" i="1"/>
  <c r="Q214" i="1" s="1"/>
  <c r="Y214" i="1"/>
  <c r="L64" i="1"/>
  <c r="M64" i="1"/>
  <c r="Q64" i="1" s="1"/>
  <c r="Y64" i="1"/>
  <c r="L211" i="1"/>
  <c r="M211" i="1"/>
  <c r="Q211" i="1" s="1"/>
  <c r="Y211" i="1"/>
  <c r="L117" i="1"/>
  <c r="M117" i="1"/>
  <c r="Q117" i="1" s="1"/>
  <c r="Y117" i="1"/>
  <c r="L66" i="1"/>
  <c r="M66" i="1"/>
  <c r="Q66" i="1" s="1"/>
  <c r="Y66" i="1"/>
  <c r="L241" i="1"/>
  <c r="M241" i="1"/>
  <c r="Q241" i="1" s="1"/>
  <c r="Y241" i="1"/>
  <c r="L240" i="1"/>
  <c r="M240" i="1"/>
  <c r="Q240" i="1" s="1"/>
  <c r="Y240" i="1"/>
  <c r="L40" i="1"/>
  <c r="M40" i="1"/>
  <c r="Q40" i="1" s="1"/>
  <c r="Y40" i="1"/>
  <c r="L103" i="1"/>
  <c r="M103" i="1"/>
  <c r="Q103" i="1" s="1"/>
  <c r="Y103" i="1"/>
  <c r="L212" i="1"/>
  <c r="M212" i="1"/>
  <c r="Q212" i="1" s="1"/>
  <c r="Y212" i="1"/>
  <c r="L252" i="1"/>
  <c r="M252" i="1"/>
  <c r="Q252" i="1" s="1"/>
  <c r="Y252" i="1"/>
  <c r="L70" i="1"/>
  <c r="M70" i="1"/>
  <c r="Q70" i="1" s="1"/>
  <c r="Y70" i="1"/>
  <c r="L174" i="1"/>
  <c r="M174" i="1"/>
  <c r="Q174" i="1" s="1"/>
  <c r="Y174" i="1"/>
  <c r="L55" i="1"/>
  <c r="M55" i="1"/>
  <c r="Q55" i="1" s="1"/>
  <c r="Y55" i="1"/>
  <c r="L57" i="1"/>
  <c r="M57" i="1"/>
  <c r="Q57" i="1" s="1"/>
  <c r="Y57" i="1"/>
  <c r="L44" i="1"/>
  <c r="M44" i="1"/>
  <c r="Q44" i="1" s="1"/>
  <c r="Y44" i="1"/>
  <c r="L144" i="1"/>
  <c r="M144" i="1"/>
  <c r="Q144" i="1" s="1"/>
  <c r="Y144" i="1"/>
  <c r="L139" i="1"/>
  <c r="M139" i="1"/>
  <c r="Q139" i="1" s="1"/>
  <c r="Y139" i="1"/>
  <c r="L151" i="1"/>
  <c r="M151" i="1"/>
  <c r="Q151" i="1" s="1"/>
  <c r="Y151" i="1"/>
  <c r="L199" i="1"/>
  <c r="M199" i="1"/>
  <c r="Q199" i="1" s="1"/>
  <c r="Y199" i="1"/>
  <c r="L177" i="1"/>
  <c r="M177" i="1"/>
  <c r="Q177" i="1" s="1"/>
  <c r="Y177" i="1"/>
  <c r="L251" i="1"/>
  <c r="M251" i="1"/>
  <c r="Q251" i="1" s="1"/>
  <c r="Y251" i="1"/>
  <c r="L25" i="1"/>
  <c r="M25" i="1"/>
  <c r="Q25" i="1" s="1"/>
  <c r="Y25" i="1"/>
  <c r="L163" i="1"/>
  <c r="M163" i="1"/>
  <c r="Q163" i="1" s="1"/>
  <c r="Y163" i="1"/>
  <c r="L86" i="1"/>
  <c r="M86" i="1"/>
  <c r="Q86" i="1" s="1"/>
  <c r="Y86" i="1"/>
  <c r="L186" i="1"/>
  <c r="L183" i="1"/>
  <c r="M183" i="1"/>
  <c r="Q183" i="1" s="1"/>
  <c r="Y183" i="1"/>
  <c r="L223" i="1"/>
  <c r="M223" i="1"/>
  <c r="Q223" i="1" s="1"/>
  <c r="Y223" i="1"/>
  <c r="L17" i="1"/>
  <c r="M17" i="1"/>
  <c r="Q17" i="1" s="1"/>
  <c r="Y17" i="1"/>
  <c r="L21" i="1"/>
  <c r="M21" i="1"/>
  <c r="Q21" i="1" s="1"/>
  <c r="Y21" i="1"/>
  <c r="L167" i="1"/>
  <c r="M167" i="1"/>
  <c r="Q167" i="1" s="1"/>
  <c r="Y167" i="1"/>
  <c r="L46" i="1"/>
  <c r="M46" i="1"/>
  <c r="Q46" i="1" s="1"/>
  <c r="Y46" i="1"/>
  <c r="L121" i="1"/>
  <c r="M121" i="1"/>
  <c r="Q121" i="1" s="1"/>
  <c r="Y121" i="1"/>
  <c r="L38" i="1"/>
  <c r="M38" i="1"/>
  <c r="Q38" i="1" s="1"/>
  <c r="Y38" i="1"/>
  <c r="L173" i="1"/>
  <c r="M173" i="1"/>
  <c r="Q173" i="1" s="1"/>
  <c r="Y173" i="1"/>
  <c r="L232" i="1"/>
  <c r="M232" i="1"/>
  <c r="Q232" i="1" s="1"/>
  <c r="Y232" i="1"/>
  <c r="L11" i="1"/>
  <c r="M11" i="1"/>
  <c r="Q11" i="1" s="1"/>
  <c r="Y11" i="1"/>
  <c r="L108" i="1"/>
  <c r="M108" i="1"/>
  <c r="Q108" i="1" s="1"/>
  <c r="Y108" i="1"/>
  <c r="L105" i="1"/>
  <c r="M105" i="1"/>
  <c r="Q105" i="1" s="1"/>
  <c r="Y105" i="1"/>
  <c r="L135" i="1"/>
  <c r="M135" i="1"/>
  <c r="Q135" i="1" s="1"/>
  <c r="Y135" i="1"/>
  <c r="L141" i="1"/>
  <c r="M141" i="1"/>
  <c r="Q141" i="1" s="1"/>
  <c r="Y141" i="1"/>
  <c r="L250" i="1"/>
  <c r="M250" i="1"/>
  <c r="Q250" i="1" s="1"/>
  <c r="Y250" i="1"/>
  <c r="L171" i="1"/>
  <c r="M171" i="1"/>
  <c r="Q171" i="1" s="1"/>
  <c r="Y171" i="1"/>
  <c r="L213" i="1"/>
  <c r="M213" i="1"/>
  <c r="Q213" i="1" s="1"/>
  <c r="Y213" i="1"/>
  <c r="L15" i="1"/>
  <c r="M15" i="1"/>
  <c r="Q15" i="1" s="1"/>
  <c r="Y15" i="1"/>
  <c r="L153" i="1"/>
  <c r="M153" i="1"/>
  <c r="Q153" i="1" s="1"/>
  <c r="Y153" i="1"/>
  <c r="L134" i="1"/>
  <c r="M134" i="1"/>
  <c r="Q134" i="1" s="1"/>
  <c r="Y134" i="1"/>
  <c r="L161" i="1"/>
  <c r="M161" i="1"/>
  <c r="Q161" i="1" s="1"/>
  <c r="Y161" i="1"/>
  <c r="L147" i="1"/>
  <c r="M147" i="1"/>
  <c r="Q147" i="1" s="1"/>
  <c r="Y147" i="1"/>
  <c r="L184" i="1"/>
  <c r="M184" i="1"/>
  <c r="Q184" i="1" s="1"/>
  <c r="Y184" i="1"/>
  <c r="L19" i="1"/>
  <c r="M19" i="1"/>
  <c r="Q19" i="1" s="1"/>
  <c r="Y19" i="1"/>
  <c r="L229" i="1"/>
  <c r="M229" i="1"/>
  <c r="Q229" i="1" s="1"/>
  <c r="Y229" i="1"/>
  <c r="L61" i="1"/>
  <c r="M61" i="1"/>
  <c r="Q61" i="1" s="1"/>
  <c r="Y61" i="1"/>
  <c r="L140" i="1"/>
  <c r="M140" i="1"/>
  <c r="Q140" i="1" s="1"/>
  <c r="Y140" i="1"/>
  <c r="L182" i="1"/>
  <c r="M182" i="1"/>
  <c r="Q182" i="1" s="1"/>
  <c r="Y182" i="1"/>
  <c r="L224" i="1"/>
  <c r="M224" i="1"/>
  <c r="Q224" i="1" s="1"/>
  <c r="Y224" i="1"/>
  <c r="L217" i="1"/>
  <c r="M217" i="1"/>
  <c r="Q217" i="1" s="1"/>
  <c r="Y217" i="1"/>
  <c r="L238" i="1"/>
  <c r="M238" i="1"/>
  <c r="Q238" i="1" s="1"/>
  <c r="Y238" i="1"/>
  <c r="L159" i="1"/>
  <c r="M159" i="1"/>
  <c r="Q159" i="1" s="1"/>
  <c r="Y159" i="1"/>
  <c r="L47" i="1"/>
  <c r="M47" i="1"/>
  <c r="Q47" i="1" s="1"/>
  <c r="Y47" i="1"/>
  <c r="L209" i="1"/>
  <c r="M209" i="1"/>
  <c r="Q209" i="1" s="1"/>
  <c r="Y209" i="1"/>
  <c r="L236" i="1"/>
  <c r="M236" i="1"/>
  <c r="Q236" i="1" s="1"/>
  <c r="Y236" i="1"/>
  <c r="L93" i="1"/>
  <c r="M93" i="1"/>
  <c r="Q93" i="1" s="1"/>
  <c r="Y93" i="1"/>
  <c r="L90" i="1"/>
  <c r="M90" i="1"/>
  <c r="Q90" i="1" s="1"/>
  <c r="Y90" i="1"/>
  <c r="L72" i="1"/>
  <c r="M72" i="1"/>
  <c r="Q72" i="1" s="1"/>
  <c r="Y72" i="1"/>
  <c r="L36" i="1"/>
  <c r="M36" i="1"/>
  <c r="Q36" i="1" s="1"/>
  <c r="Y36" i="1"/>
  <c r="L33" i="1"/>
  <c r="M33" i="1"/>
  <c r="Q33" i="1" s="1"/>
  <c r="Y33" i="1"/>
  <c r="L233" i="1"/>
  <c r="M233" i="1"/>
  <c r="Q233" i="1" s="1"/>
  <c r="Y233" i="1"/>
  <c r="L192" i="1"/>
  <c r="M192" i="1"/>
  <c r="Q192" i="1" s="1"/>
  <c r="Y192" i="1"/>
  <c r="L116" i="1"/>
  <c r="M116" i="1"/>
  <c r="Q116" i="1" s="1"/>
  <c r="Y116" i="1"/>
  <c r="L63" i="1"/>
  <c r="M63" i="1"/>
  <c r="Q63" i="1" s="1"/>
  <c r="Y63" i="1"/>
  <c r="L68" i="1"/>
  <c r="M68" i="1"/>
  <c r="Q68" i="1" s="1"/>
  <c r="Y68" i="1"/>
  <c r="L202" i="1"/>
  <c r="M202" i="1"/>
  <c r="Q202" i="1" s="1"/>
  <c r="Y202" i="1"/>
  <c r="L155" i="1"/>
  <c r="M155" i="1"/>
  <c r="Q155" i="1" s="1"/>
  <c r="Y155" i="1"/>
  <c r="L107" i="1"/>
  <c r="M107" i="1"/>
  <c r="Q107" i="1" s="1"/>
  <c r="Y107" i="1"/>
  <c r="L243" i="1"/>
  <c r="M243" i="1"/>
  <c r="Q243" i="1" s="1"/>
  <c r="Y243" i="1"/>
  <c r="L179" i="1"/>
  <c r="M179" i="1"/>
  <c r="Q179" i="1" s="1"/>
  <c r="Y179" i="1"/>
  <c r="L35" i="1"/>
  <c r="M35" i="1"/>
  <c r="Q35" i="1" s="1"/>
  <c r="Y35" i="1"/>
  <c r="L96" i="1"/>
  <c r="M96" i="1"/>
  <c r="Q96" i="1" s="1"/>
  <c r="Y96" i="1"/>
  <c r="L221" i="1"/>
  <c r="M221" i="1"/>
  <c r="Q221" i="1" s="1"/>
  <c r="Y221" i="1"/>
  <c r="L125" i="1"/>
  <c r="M125" i="1"/>
  <c r="Q125" i="1" s="1"/>
  <c r="Y125" i="1"/>
  <c r="L208" i="1"/>
  <c r="M208" i="1"/>
  <c r="Q208" i="1" s="1"/>
  <c r="Y208" i="1"/>
  <c r="L239" i="1"/>
  <c r="M239" i="1"/>
  <c r="Q239" i="1" s="1"/>
  <c r="Y239" i="1"/>
  <c r="L74" i="1"/>
  <c r="M74" i="1"/>
  <c r="Q74" i="1" s="1"/>
  <c r="Y74" i="1"/>
  <c r="L187" i="1"/>
  <c r="M187" i="1"/>
  <c r="Q187" i="1" s="1"/>
  <c r="Y187" i="1"/>
  <c r="L178" i="1"/>
  <c r="M178" i="1"/>
  <c r="Q178" i="1" s="1"/>
  <c r="Y178" i="1"/>
  <c r="L248" i="1"/>
  <c r="M248" i="1"/>
  <c r="Q248" i="1" s="1"/>
  <c r="Y248" i="1"/>
  <c r="L193" i="1"/>
  <c r="M193" i="1"/>
  <c r="Q193" i="1" s="1"/>
  <c r="Y193" i="1"/>
  <c r="L197" i="1"/>
  <c r="M197" i="1"/>
  <c r="Q197" i="1" s="1"/>
  <c r="Y197" i="1"/>
  <c r="L246" i="1"/>
  <c r="M246" i="1"/>
  <c r="Q246" i="1" s="1"/>
  <c r="Y246" i="1"/>
  <c r="L152" i="1"/>
  <c r="M152" i="1"/>
  <c r="Q152" i="1" s="1"/>
  <c r="Y152" i="1"/>
  <c r="L71" i="1"/>
  <c r="M71" i="1"/>
  <c r="Q71" i="1" s="1"/>
  <c r="Y71" i="1"/>
  <c r="L234" i="1"/>
  <c r="M234" i="1"/>
  <c r="Q234" i="1" s="1"/>
  <c r="Y234" i="1"/>
  <c r="L89" i="1"/>
  <c r="M89" i="1"/>
  <c r="Q89" i="1" s="1"/>
  <c r="Y89" i="1"/>
  <c r="L27" i="1"/>
  <c r="M27" i="1"/>
  <c r="Q27" i="1" s="1"/>
  <c r="Y27" i="1"/>
  <c r="L165" i="1"/>
  <c r="M165" i="1"/>
  <c r="Q165" i="1" s="1"/>
  <c r="Y165" i="1"/>
  <c r="L190" i="1"/>
  <c r="M190" i="1"/>
  <c r="Q190" i="1" s="1"/>
  <c r="Y190" i="1"/>
  <c r="L156" i="1"/>
  <c r="M156" i="1"/>
  <c r="Q156" i="1" s="1"/>
  <c r="Y156" i="1"/>
  <c r="L87" i="1"/>
  <c r="M87" i="1"/>
  <c r="Q87" i="1" s="1"/>
  <c r="Y87" i="1"/>
  <c r="L205" i="1"/>
  <c r="M205" i="1"/>
  <c r="Q205" i="1" s="1"/>
  <c r="Y205" i="1"/>
  <c r="L195" i="1"/>
  <c r="M195" i="1"/>
  <c r="Q195" i="1" s="1"/>
  <c r="Y195" i="1"/>
  <c r="L67" i="1"/>
  <c r="M67" i="1"/>
  <c r="Q67" i="1" s="1"/>
  <c r="Y67" i="1"/>
  <c r="L104" i="1"/>
  <c r="M104" i="1"/>
  <c r="Q104" i="1" s="1"/>
  <c r="Y104" i="1"/>
  <c r="L100" i="1"/>
  <c r="M100" i="1"/>
  <c r="Q100" i="1" s="1"/>
  <c r="Y100" i="1"/>
  <c r="L101" i="1"/>
  <c r="M101" i="1"/>
  <c r="Q101" i="1" s="1"/>
  <c r="Y101" i="1"/>
  <c r="L43" i="1"/>
  <c r="M43" i="1"/>
  <c r="Q43" i="1" s="1"/>
  <c r="Y43" i="1"/>
  <c r="L172" i="1"/>
  <c r="M172" i="1"/>
  <c r="Q172" i="1" s="1"/>
  <c r="Y172" i="1"/>
  <c r="L204" i="1"/>
  <c r="M204" i="1"/>
  <c r="Q204" i="1" s="1"/>
  <c r="Y204" i="1"/>
  <c r="L162" i="1"/>
  <c r="M162" i="1"/>
  <c r="Q162" i="1" s="1"/>
  <c r="Y162" i="1"/>
  <c r="L196" i="1"/>
  <c r="M196" i="1"/>
  <c r="Q196" i="1" s="1"/>
  <c r="Y196" i="1"/>
  <c r="L138" i="1"/>
  <c r="M138" i="1"/>
  <c r="Q138" i="1" s="1"/>
  <c r="Y138" i="1"/>
  <c r="L12" i="1"/>
  <c r="M12" i="1"/>
  <c r="Q12" i="1" s="1"/>
  <c r="Y12" i="1"/>
  <c r="L123" i="1"/>
  <c r="M123" i="1"/>
  <c r="Q123" i="1" s="1"/>
  <c r="Y123" i="1"/>
  <c r="L180" i="1"/>
  <c r="M180" i="1"/>
  <c r="Q180" i="1" s="1"/>
  <c r="Y180" i="1"/>
  <c r="L137" i="1"/>
  <c r="M137" i="1"/>
  <c r="Q137" i="1" s="1"/>
  <c r="Y137" i="1"/>
  <c r="L227" i="1"/>
  <c r="M227" i="1"/>
  <c r="Q227" i="1" s="1"/>
  <c r="Y227" i="1"/>
  <c r="L65" i="1"/>
  <c r="M65" i="1"/>
  <c r="Q65" i="1" s="1"/>
  <c r="Y65" i="1"/>
  <c r="L59" i="1"/>
  <c r="M59" i="1"/>
  <c r="Q59" i="1" s="1"/>
  <c r="Y59" i="1"/>
  <c r="L168" i="1"/>
  <c r="M168" i="1"/>
  <c r="Q168" i="1" s="1"/>
  <c r="Y168" i="1"/>
  <c r="L23" i="1"/>
  <c r="M23" i="1"/>
  <c r="Q23" i="1" s="1"/>
  <c r="Y23" i="1"/>
  <c r="L164" i="1"/>
  <c r="M164" i="1"/>
  <c r="Q164" i="1" s="1"/>
  <c r="Y164" i="1"/>
  <c r="L82" i="1"/>
  <c r="M82" i="1"/>
  <c r="Q82" i="1" s="1"/>
  <c r="Y82" i="1"/>
  <c r="L129" i="1"/>
  <c r="M129" i="1"/>
  <c r="Q129" i="1" s="1"/>
  <c r="Y129" i="1"/>
  <c r="L49" i="1"/>
  <c r="M49" i="1"/>
  <c r="Q49" i="1" s="1"/>
  <c r="Y49" i="1"/>
  <c r="L80" i="1"/>
  <c r="M80" i="1"/>
  <c r="Q80" i="1" s="1"/>
  <c r="Y80" i="1"/>
  <c r="L230" i="1"/>
  <c r="M230" i="1"/>
  <c r="Q230" i="1" s="1"/>
  <c r="Y230" i="1"/>
  <c r="L29" i="1"/>
  <c r="M29" i="1"/>
  <c r="Q29" i="1" s="1"/>
  <c r="Y29" i="1"/>
  <c r="L220" i="1"/>
  <c r="M220" i="1"/>
  <c r="Q220" i="1" s="1"/>
  <c r="Y220" i="1"/>
  <c r="L142" i="1"/>
  <c r="M142" i="1"/>
  <c r="Q142" i="1" s="1"/>
  <c r="Y142" i="1"/>
  <c r="L170" i="1"/>
  <c r="M170" i="1"/>
  <c r="Q170" i="1" s="1"/>
  <c r="Y170" i="1"/>
  <c r="L50" i="1"/>
  <c r="M50" i="1"/>
  <c r="Q50" i="1" s="1"/>
  <c r="Y50" i="1"/>
  <c r="L84" i="1"/>
  <c r="M84" i="1"/>
  <c r="Q84" i="1" s="1"/>
  <c r="Y84" i="1"/>
  <c r="L235" i="1"/>
  <c r="M235" i="1"/>
  <c r="Q235" i="1" s="1"/>
  <c r="Y235" i="1"/>
  <c r="L20" i="1"/>
  <c r="M20" i="1"/>
  <c r="Q20" i="1" s="1"/>
  <c r="Y20" i="1"/>
  <c r="L237" i="1"/>
  <c r="M237" i="1"/>
  <c r="Q237" i="1" s="1"/>
  <c r="Y237" i="1"/>
  <c r="L130" i="1"/>
  <c r="M130" i="1"/>
  <c r="Q130" i="1" s="1"/>
  <c r="Y130" i="1"/>
  <c r="L92" i="1"/>
  <c r="M92" i="1"/>
  <c r="Q92" i="1" s="1"/>
  <c r="Y92" i="1"/>
  <c r="L124" i="1"/>
  <c r="M124" i="1"/>
  <c r="Q124" i="1" s="1"/>
  <c r="Y124" i="1"/>
  <c r="L143" i="1"/>
  <c r="M143" i="1"/>
  <c r="Q143" i="1" s="1"/>
  <c r="Y143" i="1"/>
  <c r="L76" i="1"/>
  <c r="M76" i="1"/>
  <c r="Q76" i="1" s="1"/>
  <c r="Y76" i="1"/>
  <c r="L191" i="1"/>
  <c r="M191" i="1"/>
  <c r="Q191" i="1" s="1"/>
  <c r="Y191" i="1"/>
  <c r="L24" i="1"/>
  <c r="M24" i="1"/>
  <c r="Q24" i="1" s="1"/>
  <c r="Y24" i="1"/>
  <c r="L207" i="1"/>
  <c r="M207" i="1"/>
  <c r="Q207" i="1" s="1"/>
  <c r="Y207" i="1"/>
  <c r="L113" i="1"/>
  <c r="M113" i="1"/>
  <c r="Q113" i="1" s="1"/>
  <c r="Y113" i="1"/>
  <c r="L79" i="1"/>
  <c r="M79" i="1"/>
  <c r="Q79" i="1" s="1"/>
  <c r="Y79" i="1"/>
  <c r="L95" i="1"/>
  <c r="M95" i="1"/>
  <c r="Q95" i="1" s="1"/>
  <c r="Y95" i="1"/>
  <c r="L10" i="1"/>
  <c r="M10" i="1"/>
  <c r="Q10" i="1" s="1"/>
  <c r="Y10" i="1"/>
  <c r="L94" i="1"/>
  <c r="M94" i="1"/>
  <c r="Q94" i="1" s="1"/>
  <c r="Y94" i="1"/>
  <c r="L30" i="1"/>
  <c r="M30" i="1"/>
  <c r="Q30" i="1" s="1"/>
  <c r="Y30" i="1"/>
  <c r="L118" i="1"/>
  <c r="M118" i="1"/>
  <c r="Q118" i="1" s="1"/>
  <c r="Y118" i="1"/>
  <c r="L132" i="1"/>
  <c r="M132" i="1"/>
  <c r="Q132" i="1" s="1"/>
  <c r="Y132" i="1"/>
  <c r="L148" i="1"/>
  <c r="M148" i="1"/>
  <c r="Q148" i="1" s="1"/>
  <c r="Y148" i="1"/>
  <c r="L102" i="1"/>
  <c r="M102" i="1"/>
  <c r="Q102" i="1" s="1"/>
  <c r="Y102" i="1"/>
  <c r="L54" i="1"/>
  <c r="M54" i="1"/>
  <c r="Q54" i="1" s="1"/>
  <c r="Y54" i="1"/>
  <c r="L175" i="1"/>
  <c r="M175" i="1"/>
  <c r="Q175" i="1" s="1"/>
  <c r="Y175" i="1"/>
  <c r="L78" i="1"/>
  <c r="M78" i="1"/>
  <c r="Q78" i="1" s="1"/>
  <c r="Y78" i="1"/>
  <c r="L83" i="1"/>
  <c r="M83" i="1"/>
  <c r="Q83" i="1" s="1"/>
  <c r="Y83" i="1"/>
  <c r="L39" i="1"/>
  <c r="M39" i="1"/>
  <c r="Q39" i="1" s="1"/>
  <c r="Y39" i="1"/>
  <c r="L228" i="1"/>
  <c r="M228" i="1"/>
  <c r="Q228" i="1" s="1"/>
  <c r="Y228" i="1"/>
  <c r="L242" i="1"/>
  <c r="M242" i="1"/>
  <c r="Q242" i="1" s="1"/>
  <c r="Y242" i="1"/>
  <c r="L73" i="1"/>
  <c r="M73" i="1"/>
  <c r="Q73" i="1" s="1"/>
  <c r="Y73" i="1"/>
  <c r="L98" i="1"/>
  <c r="M98" i="1"/>
  <c r="Q98" i="1" s="1"/>
  <c r="Y98" i="1"/>
  <c r="L201" i="1"/>
  <c r="M201" i="1"/>
  <c r="Q201" i="1" s="1"/>
  <c r="Y201" i="1"/>
  <c r="L158" i="1"/>
  <c r="M158" i="1"/>
  <c r="Q158" i="1" s="1"/>
  <c r="Y158" i="1"/>
  <c r="L189" i="1"/>
  <c r="M189" i="1"/>
  <c r="Q189" i="1" s="1"/>
  <c r="Y189" i="1"/>
  <c r="L111" i="1"/>
  <c r="M111" i="1"/>
  <c r="Q111" i="1" s="1"/>
  <c r="Y111" i="1"/>
  <c r="L185" i="1"/>
  <c r="M185" i="1"/>
  <c r="Q185" i="1" s="1"/>
  <c r="Y185" i="1"/>
  <c r="L45" i="1"/>
  <c r="M45" i="1"/>
  <c r="Q45" i="1" s="1"/>
  <c r="Y45" i="1"/>
  <c r="L210" i="1"/>
  <c r="M210" i="1"/>
  <c r="Q210" i="1" s="1"/>
  <c r="Y210" i="1"/>
  <c r="M186" i="1"/>
  <c r="Q186" i="1" s="1"/>
  <c r="Y186" i="1"/>
  <c r="L215" i="1"/>
  <c r="M215" i="1"/>
  <c r="Q215" i="1" s="1"/>
  <c r="Y215" i="1"/>
  <c r="L249" i="1"/>
  <c r="M249" i="1"/>
  <c r="Q249" i="1" s="1"/>
  <c r="Y249" i="1"/>
  <c r="L146" i="1"/>
  <c r="M146" i="1"/>
  <c r="Q146" i="1" s="1"/>
  <c r="Y146" i="1"/>
  <c r="L166" i="1"/>
  <c r="M166" i="1"/>
  <c r="Q166" i="1" s="1"/>
  <c r="Y166" i="1"/>
  <c r="L181" i="1"/>
  <c r="M181" i="1"/>
  <c r="Q181" i="1" s="1"/>
  <c r="Y181" i="1"/>
  <c r="L28" i="1"/>
  <c r="M28" i="1"/>
  <c r="Q28" i="1" s="1"/>
  <c r="Y28" i="1"/>
  <c r="L69" i="1"/>
  <c r="M69" i="1"/>
  <c r="Q69" i="1" s="1"/>
  <c r="Y69" i="1"/>
  <c r="O25" i="1" l="1"/>
  <c r="O251" i="1"/>
  <c r="O151" i="1"/>
  <c r="O144" i="1"/>
  <c r="O174" i="1"/>
  <c r="O70" i="1"/>
  <c r="O103" i="1"/>
  <c r="O66" i="1"/>
  <c r="O112" i="1"/>
  <c r="O75" i="1"/>
  <c r="O52" i="1"/>
  <c r="O154" i="1"/>
  <c r="O226" i="1"/>
  <c r="O162" i="1"/>
  <c r="O71" i="1"/>
  <c r="O179" i="1"/>
  <c r="O202" i="1"/>
  <c r="O116" i="1"/>
  <c r="O33" i="1"/>
  <c r="O93" i="1"/>
  <c r="O236" i="1"/>
  <c r="O209" i="1"/>
  <c r="O47" i="1"/>
  <c r="O159" i="1"/>
  <c r="O19" i="1"/>
  <c r="O184" i="1"/>
  <c r="O134" i="1"/>
  <c r="O15" i="1"/>
  <c r="O213" i="1"/>
  <c r="O141" i="1"/>
  <c r="O232" i="1"/>
  <c r="O173" i="1"/>
  <c r="O121" i="1"/>
  <c r="O21" i="1"/>
  <c r="O183" i="1"/>
  <c r="O86" i="1"/>
  <c r="O163" i="1"/>
  <c r="O177" i="1"/>
  <c r="O199" i="1"/>
  <c r="O139" i="1"/>
  <c r="O44" i="1"/>
  <c r="O57" i="1"/>
  <c r="O55" i="1"/>
  <c r="O252" i="1"/>
  <c r="O212" i="1"/>
  <c r="O40" i="1"/>
  <c r="O240" i="1"/>
  <c r="O241" i="1"/>
  <c r="O117" i="1"/>
  <c r="O211" i="1"/>
  <c r="O64" i="1"/>
  <c r="O214" i="1"/>
  <c r="O60" i="1"/>
  <c r="O109" i="1"/>
  <c r="O16" i="1"/>
  <c r="O42" i="1"/>
  <c r="O122" i="1"/>
  <c r="O106" i="1"/>
  <c r="O225" i="1"/>
  <c r="O136" i="1"/>
  <c r="O216" i="1"/>
  <c r="O85" i="1"/>
  <c r="O194" i="1"/>
  <c r="O222" i="1"/>
  <c r="O37" i="1"/>
  <c r="O115" i="1"/>
  <c r="O119" i="1"/>
  <c r="O231" i="1"/>
  <c r="O22" i="1"/>
  <c r="O77" i="1"/>
  <c r="O133" i="1"/>
  <c r="O114" i="1"/>
  <c r="O221" i="1"/>
  <c r="O96" i="1"/>
  <c r="O35" i="1"/>
  <c r="O243" i="1"/>
  <c r="O107" i="1"/>
  <c r="O155" i="1"/>
  <c r="O68" i="1"/>
  <c r="O63" i="1"/>
  <c r="O192" i="1"/>
  <c r="O233" i="1"/>
  <c r="O36" i="1"/>
  <c r="O72" i="1"/>
  <c r="O90" i="1"/>
  <c r="O238" i="1"/>
  <c r="O217" i="1"/>
  <c r="O224" i="1"/>
  <c r="O182" i="1"/>
  <c r="O140" i="1"/>
  <c r="O61" i="1"/>
  <c r="O229" i="1"/>
  <c r="O147" i="1"/>
  <c r="O161" i="1"/>
  <c r="O153" i="1"/>
  <c r="O171" i="1"/>
  <c r="O250" i="1"/>
  <c r="O135" i="1"/>
  <c r="O105" i="1"/>
  <c r="O108" i="1"/>
  <c r="O11" i="1"/>
  <c r="O38" i="1"/>
  <c r="O46" i="1"/>
  <c r="O167" i="1"/>
  <c r="O17" i="1"/>
  <c r="O223" i="1"/>
  <c r="O197" i="1"/>
  <c r="O24" i="1"/>
  <c r="O189" i="1"/>
  <c r="O201" i="1"/>
  <c r="O28" i="1"/>
  <c r="O215" i="1"/>
  <c r="O148" i="1"/>
  <c r="O204" i="1"/>
  <c r="O138" i="1"/>
  <c r="O45" i="1"/>
  <c r="O130" i="1"/>
  <c r="O235" i="1"/>
  <c r="O50" i="1"/>
  <c r="O142" i="1"/>
  <c r="O220" i="1"/>
  <c r="O29" i="1"/>
  <c r="O80" i="1"/>
  <c r="O49" i="1"/>
  <c r="O129" i="1"/>
  <c r="O164" i="1"/>
  <c r="O23" i="1"/>
  <c r="O168" i="1"/>
  <c r="O65" i="1"/>
  <c r="O227" i="1"/>
  <c r="O137" i="1"/>
  <c r="O123" i="1"/>
  <c r="O39" i="1"/>
  <c r="O30" i="1"/>
  <c r="O10" i="1"/>
  <c r="O181" i="1"/>
  <c r="O185" i="1"/>
  <c r="O111" i="1"/>
  <c r="O118" i="1"/>
  <c r="O249" i="1"/>
  <c r="O242" i="1"/>
  <c r="O83" i="1"/>
  <c r="O175" i="1"/>
  <c r="O191" i="1"/>
  <c r="O143" i="1"/>
  <c r="O230" i="1"/>
  <c r="O172" i="1"/>
  <c r="O101" i="1"/>
  <c r="O104" i="1"/>
  <c r="O82" i="1"/>
  <c r="O12" i="1"/>
  <c r="O100" i="1"/>
  <c r="O20" i="1"/>
  <c r="O59" i="1"/>
  <c r="O113" i="1"/>
  <c r="O170" i="1"/>
  <c r="O195" i="1"/>
  <c r="O205" i="1"/>
  <c r="O87" i="1"/>
  <c r="O190" i="1"/>
  <c r="O165" i="1"/>
  <c r="O27" i="1"/>
  <c r="O234" i="1"/>
  <c r="O152" i="1"/>
  <c r="O193" i="1"/>
  <c r="O248" i="1"/>
  <c r="O187" i="1"/>
  <c r="O74" i="1"/>
  <c r="O166" i="1"/>
  <c r="O186" i="1"/>
  <c r="O158" i="1"/>
  <c r="O73" i="1"/>
  <c r="O78" i="1"/>
  <c r="O102" i="1"/>
  <c r="O94" i="1"/>
  <c r="O79" i="1"/>
  <c r="O76" i="1"/>
  <c r="O92" i="1"/>
  <c r="O84" i="1"/>
  <c r="O239" i="1"/>
  <c r="O208" i="1"/>
  <c r="O69" i="1"/>
  <c r="O146" i="1"/>
  <c r="O210" i="1"/>
  <c r="O98" i="1"/>
  <c r="O228" i="1"/>
  <c r="O54" i="1"/>
  <c r="O132" i="1"/>
  <c r="O95" i="1"/>
  <c r="O207" i="1"/>
  <c r="O124" i="1"/>
  <c r="O237" i="1"/>
  <c r="O180" i="1"/>
  <c r="O196" i="1"/>
  <c r="O43" i="1"/>
  <c r="O67" i="1"/>
  <c r="O156" i="1"/>
  <c r="O89" i="1"/>
  <c r="O246" i="1"/>
  <c r="O178" i="1"/>
  <c r="O125" i="1"/>
  <c r="M128" i="1" l="1"/>
  <c r="L128" i="1"/>
  <c r="L131" i="1"/>
  <c r="M131" i="1"/>
  <c r="Q131" i="1" s="1"/>
  <c r="Y131" i="1"/>
  <c r="L160" i="1"/>
  <c r="O160" i="1" s="1"/>
  <c r="M160" i="1"/>
  <c r="Q160" i="1" s="1"/>
  <c r="Y160" i="1"/>
  <c r="L13" i="1"/>
  <c r="M13" i="1"/>
  <c r="Q13" i="1" s="1"/>
  <c r="Y13" i="1"/>
  <c r="L48" i="1"/>
  <c r="M48" i="1"/>
  <c r="Q48" i="1" s="1"/>
  <c r="Y48" i="1"/>
  <c r="L200" i="1"/>
  <c r="M200" i="1"/>
  <c r="Q200" i="1" s="1"/>
  <c r="Y200" i="1"/>
  <c r="L247" i="1"/>
  <c r="M247" i="1"/>
  <c r="Q247" i="1" s="1"/>
  <c r="Y247" i="1"/>
  <c r="L32" i="1"/>
  <c r="M32" i="1"/>
  <c r="Q32" i="1" s="1"/>
  <c r="Y32" i="1"/>
  <c r="L41" i="1"/>
  <c r="M41" i="1"/>
  <c r="Q41" i="1" s="1"/>
  <c r="Y41" i="1"/>
  <c r="L14" i="1"/>
  <c r="M14" i="1"/>
  <c r="Q14" i="1" s="1"/>
  <c r="Y14" i="1"/>
  <c r="L169" i="1"/>
  <c r="M169" i="1"/>
  <c r="Q169" i="1" s="1"/>
  <c r="Y169" i="1"/>
  <c r="L188" i="1"/>
  <c r="M188" i="1"/>
  <c r="Q188" i="1" s="1"/>
  <c r="Y188" i="1"/>
  <c r="L51" i="1"/>
  <c r="M51" i="1"/>
  <c r="Q51" i="1" s="1"/>
  <c r="Y51" i="1"/>
  <c r="L81" i="1"/>
  <c r="M81" i="1"/>
  <c r="Q81" i="1" s="1"/>
  <c r="Y81" i="1"/>
  <c r="L26" i="1"/>
  <c r="M26" i="1"/>
  <c r="Q26" i="1" s="1"/>
  <c r="Y26" i="1"/>
  <c r="L157" i="1"/>
  <c r="M157" i="1"/>
  <c r="Q157" i="1" s="1"/>
  <c r="Y157" i="1"/>
  <c r="L88" i="1"/>
  <c r="M88" i="1"/>
  <c r="Q88" i="1" s="1"/>
  <c r="Y88" i="1"/>
  <c r="Y110" i="1"/>
  <c r="Y97" i="1"/>
  <c r="Y127" i="1"/>
  <c r="Y219" i="1"/>
  <c r="Y31" i="1"/>
  <c r="Y91" i="1"/>
  <c r="AC19" i="1" s="1"/>
  <c r="Y126" i="1"/>
  <c r="Y150" i="1"/>
  <c r="Y149" i="1"/>
  <c r="Y245" i="1"/>
  <c r="Y218" i="1"/>
  <c r="Y62" i="1"/>
  <c r="Y34" i="1"/>
  <c r="Y176" i="1"/>
  <c r="AC23" i="1" s="1"/>
  <c r="Y206" i="1"/>
  <c r="Y18" i="1"/>
  <c r="Y53" i="1"/>
  <c r="Y244" i="1"/>
  <c r="AC26" i="1" s="1"/>
  <c r="Y198" i="1"/>
  <c r="Y58" i="1"/>
  <c r="Y203" i="1"/>
  <c r="Y120" i="1"/>
  <c r="Y56" i="1"/>
  <c r="Y128" i="1"/>
  <c r="L62" i="1"/>
  <c r="M62" i="1"/>
  <c r="Q62" i="1" s="1"/>
  <c r="L218" i="1"/>
  <c r="M218" i="1"/>
  <c r="Q218" i="1" s="1"/>
  <c r="L245" i="1"/>
  <c r="M245" i="1"/>
  <c r="Q245" i="1" s="1"/>
  <c r="L149" i="1"/>
  <c r="M149" i="1"/>
  <c r="Q149" i="1" s="1"/>
  <c r="L150" i="1"/>
  <c r="M150" i="1"/>
  <c r="Q150" i="1" s="1"/>
  <c r="L126" i="1"/>
  <c r="M126" i="1"/>
  <c r="Q126" i="1" s="1"/>
  <c r="L91" i="1"/>
  <c r="M91" i="1"/>
  <c r="Q91" i="1" s="1"/>
  <c r="L31" i="1"/>
  <c r="M31" i="1"/>
  <c r="Q31" i="1" s="1"/>
  <c r="L219" i="1"/>
  <c r="M219" i="1"/>
  <c r="Q219" i="1" s="1"/>
  <c r="L127" i="1"/>
  <c r="M127" i="1"/>
  <c r="Q127" i="1" s="1"/>
  <c r="L97" i="1"/>
  <c r="M97" i="1"/>
  <c r="Q97" i="1" s="1"/>
  <c r="L110" i="1"/>
  <c r="M110" i="1"/>
  <c r="Q110" i="1" s="1"/>
  <c r="M34" i="1"/>
  <c r="Q34" i="1" s="1"/>
  <c r="L34" i="1"/>
  <c r="M176" i="1"/>
  <c r="Q176" i="1" s="1"/>
  <c r="L176" i="1"/>
  <c r="M206" i="1"/>
  <c r="Q206" i="1" s="1"/>
  <c r="L206" i="1"/>
  <c r="M18" i="1"/>
  <c r="Q18" i="1" s="1"/>
  <c r="L18" i="1"/>
  <c r="M53" i="1"/>
  <c r="Q53" i="1" s="1"/>
  <c r="L53" i="1"/>
  <c r="M244" i="1"/>
  <c r="Q244" i="1" s="1"/>
  <c r="L244" i="1"/>
  <c r="M198" i="1"/>
  <c r="Q198" i="1" s="1"/>
  <c r="L198" i="1"/>
  <c r="M58" i="1"/>
  <c r="Q58" i="1" s="1"/>
  <c r="L58" i="1"/>
  <c r="M203" i="1"/>
  <c r="Q203" i="1" s="1"/>
  <c r="L203" i="1"/>
  <c r="M120" i="1"/>
  <c r="Q120" i="1" s="1"/>
  <c r="L120" i="1"/>
  <c r="M56" i="1"/>
  <c r="Q56" i="1" s="1"/>
  <c r="L56" i="1"/>
  <c r="AC24" i="1" l="1"/>
  <c r="AC25" i="1"/>
  <c r="AC18" i="1"/>
  <c r="AC16" i="1"/>
  <c r="AC20" i="1"/>
  <c r="AC15" i="1"/>
  <c r="AC22" i="1"/>
  <c r="AC17" i="1"/>
  <c r="AC21" i="1"/>
  <c r="O88" i="1"/>
  <c r="O157" i="1"/>
  <c r="O26" i="1"/>
  <c r="O81" i="1"/>
  <c r="O51" i="1"/>
  <c r="O188" i="1"/>
  <c r="O169" i="1"/>
  <c r="O14" i="1"/>
  <c r="O41" i="1"/>
  <c r="O32" i="1"/>
  <c r="O247" i="1"/>
  <c r="O200" i="1"/>
  <c r="O48" i="1"/>
  <c r="O13" i="1"/>
  <c r="O131" i="1"/>
  <c r="O62" i="1"/>
  <c r="O58" i="1"/>
  <c r="O244" i="1"/>
  <c r="O18" i="1"/>
  <c r="O34" i="1"/>
  <c r="O97" i="1"/>
  <c r="O219" i="1"/>
  <c r="O245" i="1"/>
  <c r="O218" i="1"/>
  <c r="O110" i="1"/>
  <c r="O120" i="1"/>
  <c r="O198" i="1"/>
  <c r="O53" i="1"/>
  <c r="O206" i="1"/>
  <c r="O176" i="1"/>
  <c r="O91" i="1"/>
  <c r="O126" i="1"/>
  <c r="O149" i="1"/>
  <c r="O56" i="1"/>
  <c r="O203" i="1"/>
  <c r="O127" i="1"/>
  <c r="O150" i="1"/>
  <c r="O31" i="1"/>
  <c r="Q128" i="1"/>
  <c r="O128" i="1" l="1"/>
</calcChain>
</file>

<file path=xl/sharedStrings.xml><?xml version="1.0" encoding="utf-8"?>
<sst xmlns="http://schemas.openxmlformats.org/spreadsheetml/2006/main" count="763" uniqueCount="527">
  <si>
    <t>STOCK</t>
  </si>
  <si>
    <t>SBR</t>
  </si>
  <si>
    <t>GSM</t>
  </si>
  <si>
    <t>ROIC</t>
  </si>
  <si>
    <t>Earnings Yield</t>
  </si>
  <si>
    <t>pos</t>
  </si>
  <si>
    <t>GIC</t>
  </si>
  <si>
    <t>EBIT (M $)</t>
  </si>
  <si>
    <t>Market Cap (M $)</t>
  </si>
  <si>
    <t>Total debt (M $)</t>
  </si>
  <si>
    <t>Cash &amp; Cash Equivalent (M $)</t>
  </si>
  <si>
    <t>Net Working Capital (M $)</t>
  </si>
  <si>
    <t>Depreciation (M $)</t>
  </si>
  <si>
    <t>Net Fixed Assets (M $)</t>
  </si>
  <si>
    <t>Total current Assets (M $)</t>
  </si>
  <si>
    <t>Total current Liabilities (M $)</t>
  </si>
  <si>
    <t>Property, Plant &amp; Equipment (M $)</t>
  </si>
  <si>
    <t>Balance Sheet</t>
  </si>
  <si>
    <t>Cash Flow Statement</t>
  </si>
  <si>
    <r>
      <t xml:space="preserve">All info is taken from </t>
    </r>
    <r>
      <rPr>
        <sz val="11"/>
        <color rgb="FFFF0000"/>
        <rFont val="Calibri"/>
        <family val="2"/>
        <scheme val="minor"/>
      </rPr>
      <t>www.macrotrends.net</t>
    </r>
  </si>
  <si>
    <t>Final Evaluation</t>
  </si>
  <si>
    <t>Price</t>
  </si>
  <si>
    <t>Enterprise Value (M $)</t>
  </si>
  <si>
    <t>Company Name</t>
  </si>
  <si>
    <t>Income Statement</t>
  </si>
  <si>
    <t>Global Industrial</t>
  </si>
  <si>
    <t>Sabine Royalty Trust</t>
  </si>
  <si>
    <r>
      <t xml:space="preserve">In which section to look for the following parameters in </t>
    </r>
    <r>
      <rPr>
        <b/>
        <sz val="10"/>
        <color rgb="FFFF0000"/>
        <rFont val="Calibri"/>
        <family val="2"/>
        <scheme val="minor"/>
      </rPr>
      <t>www.macrotrends.com</t>
    </r>
  </si>
  <si>
    <t>DIN</t>
  </si>
  <si>
    <t>DINE BRANDS GLOBAL, INC</t>
  </si>
  <si>
    <t>SLCA</t>
  </si>
  <si>
    <t>U.S Silica Holdings</t>
  </si>
  <si>
    <t>CCRN</t>
  </si>
  <si>
    <t>Cross Country Healthcare</t>
  </si>
  <si>
    <t>IMOS</t>
  </si>
  <si>
    <t>Chipmos Technologies</t>
  </si>
  <si>
    <t>SILV</t>
  </si>
  <si>
    <t>SilverCrest Metals</t>
  </si>
  <si>
    <t>SPLP</t>
  </si>
  <si>
    <t>Steel Partners Holdings LP</t>
  </si>
  <si>
    <t>Ferroglobe</t>
  </si>
  <si>
    <t>Year Start</t>
  </si>
  <si>
    <t>Chart Info</t>
  </si>
  <si>
    <t>Change</t>
  </si>
  <si>
    <t>Ichor Holdings</t>
  </si>
  <si>
    <t>ICHR</t>
  </si>
  <si>
    <t>LPG</t>
  </si>
  <si>
    <t>Dorian LPG</t>
  </si>
  <si>
    <t>BSIG</t>
  </si>
  <si>
    <t>BrightSphere Investment Group</t>
  </si>
  <si>
    <t>RGR</t>
  </si>
  <si>
    <t>Sturm, Ruger </t>
  </si>
  <si>
    <t>SHYF</t>
  </si>
  <si>
    <t>Shyft</t>
  </si>
  <si>
    <t>APPS</t>
  </si>
  <si>
    <t>Digital Turbine</t>
  </si>
  <si>
    <t>INVA</t>
  </si>
  <si>
    <t>Innoviva</t>
  </si>
  <si>
    <t>APOG</t>
  </si>
  <si>
    <t>Apogee Enterprises</t>
  </si>
  <si>
    <t>IMXI</t>
  </si>
  <si>
    <t>INTERNATIONAL MONEY EXPRESS</t>
  </si>
  <si>
    <t>UAN</t>
  </si>
  <si>
    <t>CVR Partners, LP</t>
  </si>
  <si>
    <t>MED</t>
  </si>
  <si>
    <t>MEDIFAST INC</t>
  </si>
  <si>
    <t>MKTW</t>
  </si>
  <si>
    <t>MarketWise</t>
  </si>
  <si>
    <t>NX</t>
  </si>
  <si>
    <t>Quanex Building Products</t>
  </si>
  <si>
    <t>AMRK</t>
  </si>
  <si>
    <t>A-Mark Precious Metals</t>
  </si>
  <si>
    <t>THRY</t>
  </si>
  <si>
    <t>Thryv Holdings </t>
  </si>
  <si>
    <t>HCCI</t>
  </si>
  <si>
    <t>Heritage-Crystal Clean</t>
  </si>
  <si>
    <t>ACEL</t>
  </si>
  <si>
    <t>Accel Entertainment </t>
  </si>
  <si>
    <t>PRDO</t>
  </si>
  <si>
    <t>Perdoceo Education</t>
  </si>
  <si>
    <t>BXC</t>
  </si>
  <si>
    <t>BlueLinx Holdings</t>
  </si>
  <si>
    <t>THR</t>
  </si>
  <si>
    <t>Thermons</t>
  </si>
  <si>
    <t>TMST</t>
  </si>
  <si>
    <t>Timken Steel</t>
  </si>
  <si>
    <t>PAX</t>
  </si>
  <si>
    <t>Patria Investments </t>
  </si>
  <si>
    <t>VTLE</t>
  </si>
  <si>
    <t>Vital Enerdy</t>
  </si>
  <si>
    <t>ASTL</t>
  </si>
  <si>
    <t>Algoma Steel Group</t>
  </si>
  <si>
    <t>MRC</t>
  </si>
  <si>
    <t>MRC Global</t>
  </si>
  <si>
    <t>SMP</t>
  </si>
  <si>
    <t>Standard Motor Products</t>
  </si>
  <si>
    <t>GRNT</t>
  </si>
  <si>
    <t>Granite Ridge Resources</t>
  </si>
  <si>
    <t>LXU</t>
  </si>
  <si>
    <t>Lsb Industries</t>
  </si>
  <si>
    <t>CAL</t>
  </si>
  <si>
    <t>Caleres</t>
  </si>
  <si>
    <t>ASLE</t>
  </si>
  <si>
    <t>AerSale</t>
  </si>
  <si>
    <t>IDT</t>
  </si>
  <si>
    <t xml:space="preserve">SP </t>
  </si>
  <si>
    <t>SP Plus</t>
  </si>
  <si>
    <t>PLPC</t>
  </si>
  <si>
    <t>Preformed Line Products </t>
  </si>
  <si>
    <r>
      <rPr>
        <b/>
        <sz val="11"/>
        <color theme="1"/>
        <rFont val="Calibri"/>
        <family val="2"/>
        <scheme val="minor"/>
      </rPr>
      <t>ROIC (return on invested capital) %</t>
    </r>
    <r>
      <rPr>
        <sz val="11"/>
        <color theme="1"/>
        <rFont val="Calibri"/>
        <family val="2"/>
        <scheme val="minor"/>
      </rPr>
      <t xml:space="preserve"> = EBIT / (Net Working Capital + Net Fixed Assets)
</t>
    </r>
    <r>
      <rPr>
        <b/>
        <sz val="11"/>
        <color theme="1"/>
        <rFont val="Calibri"/>
        <family val="2"/>
        <scheme val="minor"/>
      </rPr>
      <t>EY (earnings yield)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= EBIT / Enterprise value</t>
    </r>
  </si>
  <si>
    <t>NAT</t>
  </si>
  <si>
    <t>Nordic American Tankers</t>
  </si>
  <si>
    <t>REPX</t>
  </si>
  <si>
    <t>Riley Exploration Permian</t>
  </si>
  <si>
    <t>SCSC</t>
  </si>
  <si>
    <t>ScanSource</t>
  </si>
  <si>
    <t>CGBD</t>
  </si>
  <si>
    <t>Carlyle Secured Lending</t>
  </si>
  <si>
    <t>CINT</t>
  </si>
  <si>
    <t>CI&amp;T</t>
  </si>
  <si>
    <t>RICK</t>
  </si>
  <si>
    <t>RCI Hospitality Holdings</t>
  </si>
  <si>
    <t>RMR</t>
  </si>
  <si>
    <t>RMR Group</t>
  </si>
  <si>
    <t>COLL</t>
  </si>
  <si>
    <t>Collegium Pharmaceutical</t>
  </si>
  <si>
    <t>MYE</t>
  </si>
  <si>
    <t>Myers Industries</t>
  </si>
  <si>
    <t>ULH</t>
  </si>
  <si>
    <t>Universal Logistics Holdings</t>
  </si>
  <si>
    <t>DLX</t>
  </si>
  <si>
    <t>Deluxe</t>
  </si>
  <si>
    <t>CSWC</t>
  </si>
  <si>
    <t>Capital Southwest</t>
  </si>
  <si>
    <t>HZO</t>
  </si>
  <si>
    <t>MarineMax</t>
  </si>
  <si>
    <t>ARCT</t>
  </si>
  <si>
    <t>Arcturus Therapeutics Holdings</t>
  </si>
  <si>
    <t>BELFB</t>
  </si>
  <si>
    <t>Bel Fuse</t>
  </si>
  <si>
    <t>BZH</t>
  </si>
  <si>
    <t>Beazer Homes USA</t>
  </si>
  <si>
    <t>CCSI</t>
  </si>
  <si>
    <t>Consensus Cloud Solutions</t>
  </si>
  <si>
    <t>PLOW</t>
  </si>
  <si>
    <t>Douglas Dynamics</t>
  </si>
  <si>
    <t>RUTH</t>
  </si>
  <si>
    <t>Ruth's Hospitality</t>
  </si>
  <si>
    <t>ETD</t>
  </si>
  <si>
    <t>Ethan Allen Interiors</t>
  </si>
  <si>
    <t>CRAI</t>
  </si>
  <si>
    <t>Charles River Associates</t>
  </si>
  <si>
    <t>TWI</t>
  </si>
  <si>
    <t>Titan</t>
  </si>
  <si>
    <t>GSL</t>
  </si>
  <si>
    <t>Global Ship Lease</t>
  </si>
  <si>
    <t>CHS</t>
  </si>
  <si>
    <t>Chico's FAS</t>
  </si>
  <si>
    <t>BELFA</t>
  </si>
  <si>
    <t>KOP</t>
  </si>
  <si>
    <t>Koppers Holdings</t>
  </si>
  <si>
    <t>DENN</t>
  </si>
  <si>
    <t>Denny's</t>
  </si>
  <si>
    <t>AMBC</t>
  </si>
  <si>
    <t>Ambac Financial</t>
  </si>
  <si>
    <t>CLFD</t>
  </si>
  <si>
    <t>Clearfield</t>
  </si>
  <si>
    <t>YALA</t>
  </si>
  <si>
    <t>Yalla Group</t>
  </si>
  <si>
    <t>TITN</t>
  </si>
  <si>
    <t>Titan Machinery</t>
  </si>
  <si>
    <t>SXC</t>
  </si>
  <si>
    <t>SunCoke Energy</t>
  </si>
  <si>
    <t>NMM</t>
  </si>
  <si>
    <t>Navios Maritime Partners LP</t>
  </si>
  <si>
    <t>HAYN</t>
  </si>
  <si>
    <t>Haynes</t>
  </si>
  <si>
    <t>IIIN</t>
  </si>
  <si>
    <t>Insteel Industries</t>
  </si>
  <si>
    <t>Barrett Business Services</t>
  </si>
  <si>
    <t>BBSI</t>
  </si>
  <si>
    <t>Johnson Outdoors</t>
  </si>
  <si>
    <t>JOUT</t>
  </si>
  <si>
    <t>WTI</t>
  </si>
  <si>
    <t>W&amp;T Offshore</t>
  </si>
  <si>
    <t>DXPE</t>
  </si>
  <si>
    <t>DXP Enterprises</t>
  </si>
  <si>
    <t>SCVL</t>
  </si>
  <si>
    <t>Shoe Carnival</t>
  </si>
  <si>
    <t>PTSI</t>
  </si>
  <si>
    <t>P.A.M Transportation Services</t>
  </si>
  <si>
    <t>MOV</t>
  </si>
  <si>
    <t>Movado Group</t>
  </si>
  <si>
    <t>SBOW</t>
  </si>
  <si>
    <t>SilverBow Resources</t>
  </si>
  <si>
    <t>AMOT</t>
  </si>
  <si>
    <t>Allied Motion Technologies</t>
  </si>
  <si>
    <t>GPRK</t>
  </si>
  <si>
    <t>Geopark</t>
  </si>
  <si>
    <t>MGIC</t>
  </si>
  <si>
    <t>Magic Software Enterprises</t>
  </si>
  <si>
    <t>NRP</t>
  </si>
  <si>
    <t>Natural Resource Partners LP</t>
  </si>
  <si>
    <t>GNK</t>
  </si>
  <si>
    <t>Genco Shipping &amp; Trading</t>
  </si>
  <si>
    <t>AGX</t>
  </si>
  <si>
    <t>Argan</t>
  </si>
  <si>
    <t>EGLE</t>
  </si>
  <si>
    <t>Eagle Bulk Shipping</t>
  </si>
  <si>
    <t>NPK</t>
  </si>
  <si>
    <t>National Presto Industries</t>
  </si>
  <si>
    <t>SWBI</t>
  </si>
  <si>
    <t>Smith &amp; Wesson Brands</t>
  </si>
  <si>
    <t>FORR</t>
  </si>
  <si>
    <t>Forrester Research</t>
  </si>
  <si>
    <t>MPX</t>
  </si>
  <si>
    <t>Marine Products</t>
  </si>
  <si>
    <t>Teekay</t>
  </si>
  <si>
    <t>TK</t>
  </si>
  <si>
    <t>TBI</t>
  </si>
  <si>
    <t>TrueBlue</t>
  </si>
  <si>
    <t>SVM</t>
  </si>
  <si>
    <t>RGP</t>
  </si>
  <si>
    <t>CION</t>
  </si>
  <si>
    <t>SD</t>
  </si>
  <si>
    <t>Silvercorp Metals</t>
  </si>
  <si>
    <t>Resources Connection</t>
  </si>
  <si>
    <t>CION Investment</t>
  </si>
  <si>
    <t>SandRidge Energy</t>
  </si>
  <si>
    <t>PAHC</t>
  </si>
  <si>
    <t>Phibro Animal Health</t>
  </si>
  <si>
    <t>IRS</t>
  </si>
  <si>
    <t>IRSA Inversiones Y Representaciones S.A </t>
  </si>
  <si>
    <t>CMPO</t>
  </si>
  <si>
    <t>CompoSecure</t>
  </si>
  <si>
    <t>HCKT</t>
  </si>
  <si>
    <t>Hackett</t>
  </si>
  <si>
    <t>HOV</t>
  </si>
  <si>
    <t>Hovnanian Enterprises Inc</t>
  </si>
  <si>
    <t>EBF</t>
  </si>
  <si>
    <t>Ennis</t>
  </si>
  <si>
    <t>GTX</t>
  </si>
  <si>
    <t>Garrett Motion</t>
  </si>
  <si>
    <t>BRY</t>
  </si>
  <si>
    <t>Berry</t>
  </si>
  <si>
    <t>ZEUS</t>
  </si>
  <si>
    <t>Olympic Steel</t>
  </si>
  <si>
    <t>HSII</t>
  </si>
  <si>
    <t>Heidrick &amp; Struggles</t>
  </si>
  <si>
    <t>CVLG</t>
  </si>
  <si>
    <t>Covenant Logistics</t>
  </si>
  <si>
    <t>DHIL</t>
  </si>
  <si>
    <t>Diamond Hill Investment</t>
  </si>
  <si>
    <t>TNP</t>
  </si>
  <si>
    <t>Tsakos Energy Navigation</t>
  </si>
  <si>
    <t>MCFT</t>
  </si>
  <si>
    <t>MASTERCRAFT BOAT HOLDINGS</t>
  </si>
  <si>
    <r>
      <t xml:space="preserve">MFI backtest (M.C. 100M - 1B)
</t>
    </r>
    <r>
      <rPr>
        <sz val="12"/>
        <color theme="1"/>
        <rFont val="Calibri"/>
        <family val="2"/>
        <scheme val="minor"/>
      </rPr>
      <t xml:space="preserve">high </t>
    </r>
    <r>
      <rPr>
        <b/>
        <sz val="12"/>
        <color theme="1"/>
        <rFont val="Calibri"/>
        <family val="2"/>
        <scheme val="minor"/>
      </rPr>
      <t>ROIC</t>
    </r>
    <r>
      <rPr>
        <sz val="12"/>
        <color theme="1"/>
        <rFont val="Calibri"/>
        <family val="2"/>
        <scheme val="minor"/>
      </rPr>
      <t xml:space="preserve"> + high </t>
    </r>
    <r>
      <rPr>
        <b/>
        <sz val="12"/>
        <color theme="1"/>
        <rFont val="Calibri"/>
        <family val="2"/>
        <scheme val="minor"/>
      </rPr>
      <t xml:space="preserve">Earnings Yield
</t>
    </r>
    <r>
      <rPr>
        <sz val="12"/>
        <color theme="1"/>
        <rFont val="Calibri"/>
        <family val="2"/>
        <scheme val="minor"/>
      </rPr>
      <t>Stocks selected: P/E &lt; 25, ROA &gt; 5%</t>
    </r>
  </si>
  <si>
    <t>LEGH</t>
  </si>
  <si>
    <t>Legacy Housing</t>
  </si>
  <si>
    <t>ONEW</t>
  </si>
  <si>
    <t>OneWater Marine</t>
  </si>
  <si>
    <t>NOA</t>
  </si>
  <si>
    <t>North American Construction Group</t>
  </si>
  <si>
    <t>AMCX</t>
  </si>
  <si>
    <t>AMC Networks</t>
  </si>
  <si>
    <t>LQDT</t>
  </si>
  <si>
    <t>Liquidity Services</t>
  </si>
  <si>
    <t>ASC</t>
  </si>
  <si>
    <t>Ardmore Shipping</t>
  </si>
  <si>
    <t>FDUS</t>
  </si>
  <si>
    <t>Fidus Investment</t>
  </si>
  <si>
    <t>PROC</t>
  </si>
  <si>
    <t>Procaps Group, S.A</t>
  </si>
  <si>
    <t>VPG</t>
  </si>
  <si>
    <t>Vishay Precision</t>
  </si>
  <si>
    <t>BWMX</t>
  </si>
  <si>
    <t>Betterware De Mexico SAPI De C</t>
  </si>
  <si>
    <t>VTNR</t>
  </si>
  <si>
    <t>Vertex Energy</t>
  </si>
  <si>
    <t>HIBB</t>
  </si>
  <si>
    <t>Hibbett</t>
  </si>
  <si>
    <t>LEU</t>
  </si>
  <si>
    <t>Centrus Energy</t>
  </si>
  <si>
    <t>TRIN</t>
  </si>
  <si>
    <t>Trinity Capital</t>
  </si>
  <si>
    <t>VINP</t>
  </si>
  <si>
    <t>Vinci Partners Investments</t>
  </si>
  <si>
    <t>DTC</t>
  </si>
  <si>
    <t>Solo Brands</t>
  </si>
  <si>
    <t>NVE</t>
  </si>
  <si>
    <t>Semiconductors</t>
  </si>
  <si>
    <t>GLOP</t>
  </si>
  <si>
    <t>GasLog Partners LP</t>
  </si>
  <si>
    <t>CPAC</t>
  </si>
  <si>
    <t>Cementos Pacasmayo S.A.A</t>
  </si>
  <si>
    <t>HVT</t>
  </si>
  <si>
    <t>Haverty Furniture</t>
  </si>
  <si>
    <t>EGY</t>
  </si>
  <si>
    <t>Vaalco Energy Inc</t>
  </si>
  <si>
    <t>LXFR</t>
  </si>
  <si>
    <t>Luxfer Holdings</t>
  </si>
  <si>
    <t>CMBM</t>
  </si>
  <si>
    <t>Cambium Networks</t>
  </si>
  <si>
    <t>IGIC</t>
  </si>
  <si>
    <t>International General Insurance Holdings</t>
  </si>
  <si>
    <t>CRESY</t>
  </si>
  <si>
    <t>Cresud S.A.C.I.F Y A</t>
  </si>
  <si>
    <t>DSX</t>
  </si>
  <si>
    <t>Diana Shipping Inc</t>
  </si>
  <si>
    <t>DBI</t>
  </si>
  <si>
    <t>Designer Brands</t>
  </si>
  <si>
    <t>SB</t>
  </si>
  <si>
    <t>Safe Bulkers</t>
  </si>
  <si>
    <t>HDSN</t>
  </si>
  <si>
    <t>Hudson Technologies</t>
  </si>
  <si>
    <t>FANH</t>
  </si>
  <si>
    <t>Fanhua</t>
  </si>
  <si>
    <t>MLR</t>
  </si>
  <si>
    <t>Miller Industries</t>
  </si>
  <si>
    <t>GRVY</t>
  </si>
  <si>
    <t>GRAVITY</t>
  </si>
  <si>
    <t>SIGA</t>
  </si>
  <si>
    <t>Siga Technologies</t>
  </si>
  <si>
    <t>IBEX</t>
  </si>
  <si>
    <t>TPB</t>
  </si>
  <si>
    <t>Turning Point Brands</t>
  </si>
  <si>
    <t>Inspired Entertainment</t>
  </si>
  <si>
    <t>INSE</t>
  </si>
  <si>
    <t>RMNI</t>
  </si>
  <si>
    <t>Rimini Street</t>
  </si>
  <si>
    <t>NETI</t>
  </si>
  <si>
    <t>Eneti</t>
  </si>
  <si>
    <t>SOI</t>
  </si>
  <si>
    <t>Solaris Oilfield Infrastructure</t>
  </si>
  <si>
    <t>JFIN</t>
  </si>
  <si>
    <t>Jiayin Group</t>
  </si>
  <si>
    <t>LOVE</t>
  </si>
  <si>
    <t>Lovesac</t>
  </si>
  <si>
    <t>REI</t>
  </si>
  <si>
    <t>Ring Energy</t>
  </si>
  <si>
    <t>AVNW</t>
  </si>
  <si>
    <t>Aviat Networks</t>
  </si>
  <si>
    <t>CPSI</t>
  </si>
  <si>
    <t>Computer Programs And Systems</t>
  </si>
  <si>
    <t>SENEA</t>
  </si>
  <si>
    <t>Seneca Foods</t>
  </si>
  <si>
    <t>GNE</t>
  </si>
  <si>
    <t>Genie Energy</t>
  </si>
  <si>
    <t>GLAD</t>
  </si>
  <si>
    <t>Gladstone Capital</t>
  </si>
  <si>
    <t>METC</t>
  </si>
  <si>
    <t>Ramaco Resources</t>
  </si>
  <si>
    <t>UTMD</t>
  </si>
  <si>
    <t>Utah Medical Products</t>
  </si>
  <si>
    <t>HRZN</t>
  </si>
  <si>
    <t>Horizon Technology</t>
  </si>
  <si>
    <t>LYTS</t>
  </si>
  <si>
    <t>LSI Industries</t>
  </si>
  <si>
    <t>ASRT</t>
  </si>
  <si>
    <t>Assertio Holdings</t>
  </si>
  <si>
    <t>RMAX</t>
  </si>
  <si>
    <t>RE/MAX Holdings</t>
  </si>
  <si>
    <t>ZYXI</t>
  </si>
  <si>
    <t>Zynex</t>
  </si>
  <si>
    <t>BBW</t>
  </si>
  <si>
    <t>Build-A-Bear Workshop</t>
  </si>
  <si>
    <t>KRT</t>
  </si>
  <si>
    <t>Karat Packaging</t>
  </si>
  <si>
    <t>CWCO</t>
  </si>
  <si>
    <t>Consolidated Water</t>
  </si>
  <si>
    <t>NATH</t>
  </si>
  <si>
    <t>Nathan's Famous</t>
  </si>
  <si>
    <t>RLGT</t>
  </si>
  <si>
    <t>Radiant Logistics</t>
  </si>
  <si>
    <t>GPP</t>
  </si>
  <si>
    <t>Green Plains Partners LP</t>
  </si>
  <si>
    <t>DXLG</t>
  </si>
  <si>
    <t>Destination XL</t>
  </si>
  <si>
    <t>SAMG</t>
  </si>
  <si>
    <t>Silvercrest Asset Management Group</t>
  </si>
  <si>
    <t>RNGR</t>
  </si>
  <si>
    <t>Ranger Energy Services</t>
  </si>
  <si>
    <t>NWPX</t>
  </si>
  <si>
    <t>Northwest Pipe</t>
  </si>
  <si>
    <t>PANL</t>
  </si>
  <si>
    <t>Pangaea Logistics Solutions</t>
  </si>
  <si>
    <t>LSEA</t>
  </si>
  <si>
    <t>Landsea Homes</t>
  </si>
  <si>
    <t>AUDC</t>
  </si>
  <si>
    <t>AudioCodes</t>
  </si>
  <si>
    <t>UIS</t>
  </si>
  <si>
    <t>Unisys</t>
  </si>
  <si>
    <t>AMPY</t>
  </si>
  <si>
    <t>Amplify Energy</t>
  </si>
  <si>
    <t>PMTS</t>
  </si>
  <si>
    <t>CPI Card Group</t>
  </si>
  <si>
    <t>ODC</t>
  </si>
  <si>
    <t>Oil-Dri Of America</t>
  </si>
  <si>
    <t>INTT</t>
  </si>
  <si>
    <t>InTest</t>
  </si>
  <si>
    <t>GCT</t>
  </si>
  <si>
    <t>GigaCloud Technology</t>
  </si>
  <si>
    <t>IPI</t>
  </si>
  <si>
    <t>Intrepid Potash</t>
  </si>
  <si>
    <t>HNRG</t>
  </si>
  <si>
    <t>Hallador Energy</t>
  </si>
  <si>
    <t>EPM</t>
  </si>
  <si>
    <t>Evolution Petroleum </t>
  </si>
  <si>
    <t>WEYS</t>
  </si>
  <si>
    <t>Weyco</t>
  </si>
  <si>
    <t>ITIC</t>
  </si>
  <si>
    <t>Investors Title</t>
  </si>
  <si>
    <t>IMMR</t>
  </si>
  <si>
    <t>Immersion</t>
  </si>
  <si>
    <t>HT</t>
  </si>
  <si>
    <t>Hersha Hospitality Trust</t>
  </si>
  <si>
    <t>III</t>
  </si>
  <si>
    <t>Information Services</t>
  </si>
  <si>
    <t>AFCG</t>
  </si>
  <si>
    <t>AFC Gamma</t>
  </si>
  <si>
    <t>JILL</t>
  </si>
  <si>
    <t>J.Jill</t>
  </si>
  <si>
    <t>RELL</t>
  </si>
  <si>
    <t>Richardson Electronics</t>
  </si>
  <si>
    <t>SILC</t>
  </si>
  <si>
    <t>Silicom</t>
  </si>
  <si>
    <t>NC</t>
  </si>
  <si>
    <t>NACCO Industries</t>
  </si>
  <si>
    <t>LMB</t>
  </si>
  <si>
    <t>Limbach Holdings</t>
  </si>
  <si>
    <t>EEX</t>
  </si>
  <si>
    <t>Emerald Holding</t>
  </si>
  <si>
    <t>STKS</t>
  </si>
  <si>
    <t>ONE Group Hospitality</t>
  </si>
  <si>
    <t>POWW</t>
  </si>
  <si>
    <t>AMMO</t>
  </si>
  <si>
    <t>PINE</t>
  </si>
  <si>
    <t>Alpine Income Property Trust</t>
  </si>
  <si>
    <t>CIX</t>
  </si>
  <si>
    <t>CompX</t>
  </si>
  <si>
    <t>CURV</t>
  </si>
  <si>
    <t>Torrid Holdings</t>
  </si>
  <si>
    <t>SWKH</t>
  </si>
  <si>
    <t>SWK Holdings</t>
  </si>
  <si>
    <t>JAKK</t>
  </si>
  <si>
    <t>JAKKS Pacific</t>
  </si>
  <si>
    <t>CLMB</t>
  </si>
  <si>
    <t>Climb Global Solutions</t>
  </si>
  <si>
    <t>XYF</t>
  </si>
  <si>
    <t>X Financial</t>
  </si>
  <si>
    <t>GTE</t>
  </si>
  <si>
    <t>Gran Tierra Energy</t>
  </si>
  <si>
    <t>LINC</t>
  </si>
  <si>
    <t>Lincoln Educational Services</t>
  </si>
  <si>
    <t>SMLR</t>
  </si>
  <si>
    <t>Semler Scientific</t>
  </si>
  <si>
    <t>CMT</t>
  </si>
  <si>
    <t>Core Molding Technologies Inc</t>
  </si>
  <si>
    <t>PNRG</t>
  </si>
  <si>
    <t>PrimeEnergy</t>
  </si>
  <si>
    <t>WILC</t>
  </si>
  <si>
    <t>G Willi-Food</t>
  </si>
  <si>
    <t>CMCL</t>
  </si>
  <si>
    <t>Caledonia Mining</t>
  </si>
  <si>
    <t>GRIN</t>
  </si>
  <si>
    <t>Grindrod Shipping Holdings</t>
  </si>
  <si>
    <t>TZOO</t>
  </si>
  <si>
    <t>Travelzoo</t>
  </si>
  <si>
    <t>ADTH</t>
  </si>
  <si>
    <t>AdTheorent Holding</t>
  </si>
  <si>
    <t>ESEA</t>
  </si>
  <si>
    <t>Euroseas</t>
  </si>
  <si>
    <t>HGBL</t>
  </si>
  <si>
    <t>Heritage Global</t>
  </si>
  <si>
    <t>KLXE</t>
  </si>
  <si>
    <t>KLX Energy Services Holdings</t>
  </si>
  <si>
    <t>IH</t>
  </si>
  <si>
    <t>IHuman</t>
  </si>
  <si>
    <t>PRPH</t>
  </si>
  <si>
    <t>ProPhase Labs</t>
  </si>
  <si>
    <t>OXSQ</t>
  </si>
  <si>
    <t>Oxford Square Capital</t>
  </si>
  <si>
    <t>RCMT</t>
  </si>
  <si>
    <t>RCM Technologies</t>
  </si>
  <si>
    <t>SJ</t>
  </si>
  <si>
    <t>Scienjoy Holding</t>
  </si>
  <si>
    <t>BSET</t>
  </si>
  <si>
    <t>Bassett Furniture Industries</t>
  </si>
  <si>
    <t>GAU</t>
  </si>
  <si>
    <t xml:space="preserve">Galiano Gold </t>
  </si>
  <si>
    <t>SGA</t>
  </si>
  <si>
    <t>Saga Communications</t>
  </si>
  <si>
    <t>MHH</t>
  </si>
  <si>
    <t>Mastech Digital</t>
  </si>
  <si>
    <t>GASS</t>
  </si>
  <si>
    <t>StealthGas</t>
  </si>
  <si>
    <t>ISSC</t>
  </si>
  <si>
    <t>Innovative Solutions And Support</t>
  </si>
  <si>
    <t>SURG</t>
  </si>
  <si>
    <t>SurgePays</t>
  </si>
  <si>
    <t>EPSN</t>
  </si>
  <si>
    <t>Epsilon Energy</t>
  </si>
  <si>
    <t>CPHC</t>
  </si>
  <si>
    <t>Canterbury Park Holding</t>
  </si>
  <si>
    <t>FONR</t>
  </si>
  <si>
    <t>Fonar</t>
  </si>
  <si>
    <t>PHX</t>
  </si>
  <si>
    <t>PHX Minerals</t>
  </si>
  <si>
    <t>BGSF</t>
  </si>
  <si>
    <t>1-20</t>
  </si>
  <si>
    <t>21-40</t>
  </si>
  <si>
    <t>41-60</t>
  </si>
  <si>
    <t>61-80</t>
  </si>
  <si>
    <t>81-100</t>
  </si>
  <si>
    <t>101-120</t>
  </si>
  <si>
    <t>121-140</t>
  </si>
  <si>
    <t>141-160</t>
  </si>
  <si>
    <t>161-180</t>
  </si>
  <si>
    <t>181-200</t>
  </si>
  <si>
    <t>201-220</t>
  </si>
  <si>
    <t>221-243</t>
  </si>
  <si>
    <t>Percentages</t>
  </si>
  <si>
    <t>Rank</t>
  </si>
  <si>
    <t>P/E</t>
  </si>
  <si>
    <t>ROA</t>
  </si>
  <si>
    <t>81-104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</si>
</sst>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_(* #,##0.000_);_(* \(#,##0.000\);_(* &quot;-&quot;??_);_(@_)"/>
    <numFmt numFmtId="166" formatCode="[$-409]d\-mmm\-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14" fillId="9" borderId="18" xfId="0" applyFont="1" applyFill="1" applyBorder="1" applyAlignment="1">
      <alignment horizontal="left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3" fillId="3" borderId="16" xfId="0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0" fontId="7" fillId="0" borderId="25" xfId="0" applyFont="1" applyBorder="1" applyAlignment="1">
      <alignment horizontal="center" vertical="center"/>
    </xf>
    <xf numFmtId="165" fontId="7" fillId="0" borderId="22" xfId="1" applyNumberFormat="1" applyFont="1" applyFill="1" applyBorder="1" applyAlignment="1">
      <alignment horizontal="center"/>
    </xf>
    <xf numFmtId="165" fontId="7" fillId="0" borderId="15" xfId="1" applyNumberFormat="1" applyFont="1" applyFill="1" applyBorder="1" applyAlignment="1">
      <alignment horizontal="center"/>
    </xf>
    <xf numFmtId="165" fontId="7" fillId="0" borderId="31" xfId="1" applyNumberFormat="1" applyFont="1" applyFill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165" fontId="7" fillId="0" borderId="24" xfId="1" applyNumberFormat="1" applyFont="1" applyFill="1" applyBorder="1" applyAlignment="1">
      <alignment horizontal="center"/>
    </xf>
    <xf numFmtId="165" fontId="7" fillId="0" borderId="24" xfId="0" applyNumberFormat="1" applyFont="1" applyBorder="1" applyAlignment="1">
      <alignment horizontal="center"/>
    </xf>
    <xf numFmtId="0" fontId="17" fillId="0" borderId="32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10" borderId="38" xfId="0" applyFont="1" applyFill="1" applyBorder="1" applyAlignment="1">
      <alignment horizontal="center" vertical="center" wrapText="1"/>
    </xf>
    <xf numFmtId="165" fontId="7" fillId="10" borderId="0" xfId="1" applyNumberFormat="1" applyFont="1" applyFill="1" applyBorder="1" applyAlignment="1">
      <alignment horizontal="center"/>
    </xf>
    <xf numFmtId="164" fontId="7" fillId="10" borderId="0" xfId="0" applyNumberFormat="1" applyFont="1" applyFill="1" applyAlignment="1">
      <alignment horizontal="center"/>
    </xf>
    <xf numFmtId="10" fontId="7" fillId="0" borderId="22" xfId="2" applyNumberFormat="1" applyFont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0" fontId="7" fillId="0" borderId="12" xfId="2" applyNumberFormat="1" applyFont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0" fontId="7" fillId="0" borderId="13" xfId="2" applyNumberFormat="1" applyFont="1" applyBorder="1" applyAlignment="1">
      <alignment horizontal="center"/>
    </xf>
    <xf numFmtId="165" fontId="7" fillId="0" borderId="20" xfId="1" applyNumberFormat="1" applyFont="1" applyFill="1" applyBorder="1" applyAlignment="1">
      <alignment horizontal="center"/>
    </xf>
    <xf numFmtId="165" fontId="7" fillId="0" borderId="22" xfId="1" applyNumberFormat="1" applyFont="1" applyFill="1" applyBorder="1" applyAlignment="1">
      <alignment horizontal="center" vertical="center"/>
    </xf>
    <xf numFmtId="165" fontId="7" fillId="0" borderId="28" xfId="1" applyNumberFormat="1" applyFont="1" applyFill="1" applyBorder="1" applyAlignment="1">
      <alignment horizontal="center"/>
    </xf>
    <xf numFmtId="165" fontId="7" fillId="0" borderId="15" xfId="1" applyNumberFormat="1" applyFont="1" applyFill="1" applyBorder="1" applyAlignment="1">
      <alignment horizontal="center" vertical="center"/>
    </xf>
    <xf numFmtId="165" fontId="7" fillId="0" borderId="36" xfId="1" applyNumberFormat="1" applyFont="1" applyFill="1" applyBorder="1" applyAlignment="1">
      <alignment horizontal="center"/>
    </xf>
    <xf numFmtId="165" fontId="7" fillId="0" borderId="24" xfId="1" applyNumberFormat="1" applyFont="1" applyFill="1" applyBorder="1" applyAlignment="1">
      <alignment horizontal="center" vertical="center"/>
    </xf>
    <xf numFmtId="165" fontId="7" fillId="0" borderId="30" xfId="1" applyNumberFormat="1" applyFont="1" applyFill="1" applyBorder="1" applyAlignment="1">
      <alignment horizontal="center"/>
    </xf>
    <xf numFmtId="165" fontId="7" fillId="0" borderId="31" xfId="1" applyNumberFormat="1" applyFont="1" applyFill="1" applyBorder="1" applyAlignment="1">
      <alignment horizontal="center" vertical="center"/>
    </xf>
    <xf numFmtId="10" fontId="7" fillId="0" borderId="20" xfId="2" applyNumberFormat="1" applyFont="1" applyBorder="1" applyAlignment="1">
      <alignment horizontal="center"/>
    </xf>
    <xf numFmtId="10" fontId="7" fillId="0" borderId="22" xfId="2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0" borderId="39" xfId="0" applyNumberFormat="1" applyBorder="1" applyAlignment="1">
      <alignment horizontal="center"/>
    </xf>
    <xf numFmtId="9" fontId="0" fillId="0" borderId="8" xfId="2" applyFont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9" fontId="7" fillId="0" borderId="0" xfId="2" applyFont="1" applyAlignment="1">
      <alignment horizontal="center"/>
    </xf>
    <xf numFmtId="2" fontId="7" fillId="0" borderId="22" xfId="2" applyNumberFormat="1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18" fillId="8" borderId="17" xfId="0" applyFont="1" applyFill="1" applyBorder="1" applyAlignment="1">
      <alignment horizontal="center" vertical="center" wrapText="1"/>
    </xf>
    <xf numFmtId="0" fontId="18" fillId="8" borderId="2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Rank vs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'100M - 1B MC 2023 (PE, ROA)'!$Q$12:$Q$16</c:f>
              <c:strCache>
                <c:ptCount val="5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81-104</c:v>
                </c:pt>
              </c:strCache>
            </c:strRef>
          </c:cat>
          <c:val>
            <c:numRef>
              <c:f>'100M - 1B MC 2023 (PE, ROA)'!$R$12:$R$16</c:f>
              <c:numCache>
                <c:formatCode>0%</c:formatCode>
                <c:ptCount val="5"/>
                <c:pt idx="0">
                  <c:v>0.20721843798764955</c:v>
                </c:pt>
                <c:pt idx="1">
                  <c:v>3.0623493091140562E-2</c:v>
                </c:pt>
                <c:pt idx="2">
                  <c:v>4.2082567203945195E-2</c:v>
                </c:pt>
                <c:pt idx="3">
                  <c:v>0.12124752560546923</c:v>
                </c:pt>
                <c:pt idx="4">
                  <c:v>0.15193821714441719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3-42DD-B081-F255877063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80"/>
        <c:overlap val="-20"/>
        <c:axId val="425938367"/>
        <c:axId val="425962367"/>
      </c:barChart>
      <c:catAx>
        <c:axId val="425938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2367"/>
        <c:crosses val="autoZero"/>
        <c:auto val="1"/>
        <c:lblAlgn val="ctr"/>
        <c:lblOffset val="100"/>
        <c:noMultiLvlLbl val="0"/>
      </c:catAx>
      <c:valAx>
        <c:axId val="425962367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2593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vs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'100M - 1B MC 2023 (ROIC, EY)'!$AB$15:$AB$26</c:f>
              <c:strCache>
                <c:ptCount val="12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221-243</c:v>
                </c:pt>
              </c:strCache>
            </c:strRef>
          </c:cat>
          <c:val>
            <c:numRef>
              <c:f>'100M - 1B MC 2023 (ROIC, EY)'!$AC$15:$AC$26</c:f>
              <c:numCache>
                <c:formatCode>0%</c:formatCode>
                <c:ptCount val="12"/>
                <c:pt idx="0">
                  <c:v>0.2419354198763663</c:v>
                </c:pt>
                <c:pt idx="1">
                  <c:v>-2.019354019502187E-2</c:v>
                </c:pt>
                <c:pt idx="2">
                  <c:v>2.7385056576071459E-2</c:v>
                </c:pt>
                <c:pt idx="3">
                  <c:v>1.2380760181863026E-2</c:v>
                </c:pt>
                <c:pt idx="4">
                  <c:v>3.8719990008037983E-2</c:v>
                </c:pt>
                <c:pt idx="5">
                  <c:v>0.13460189810746015</c:v>
                </c:pt>
                <c:pt idx="6">
                  <c:v>5.2080127403456633E-2</c:v>
                </c:pt>
                <c:pt idx="7">
                  <c:v>7.2057566900084316E-2</c:v>
                </c:pt>
                <c:pt idx="8">
                  <c:v>0.1408647011228239</c:v>
                </c:pt>
                <c:pt idx="9">
                  <c:v>0.13371172764484224</c:v>
                </c:pt>
                <c:pt idx="10">
                  <c:v>9.7995351820145349E-2</c:v>
                </c:pt>
                <c:pt idx="11">
                  <c:v>0.11661429157171957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1-42DB-A2FE-850602218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82"/>
        <c:axId val="400360640"/>
        <c:axId val="400365920"/>
      </c:barChart>
      <c:catAx>
        <c:axId val="400360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65920"/>
        <c:crosses val="autoZero"/>
        <c:auto val="1"/>
        <c:lblAlgn val="ctr"/>
        <c:lblOffset val="100"/>
        <c:noMultiLvlLbl val="0"/>
      </c:catAx>
      <c:valAx>
        <c:axId val="400365920"/>
        <c:scaling>
          <c:orientation val="minMax"/>
          <c:min val="-5.000000000000001E-2"/>
        </c:scaling>
        <c:delete val="1"/>
        <c:axPos val="b"/>
        <c:numFmt formatCode="0%" sourceLinked="1"/>
        <c:majorTickMark val="none"/>
        <c:minorTickMark val="none"/>
        <c:tickLblPos val="nextTo"/>
        <c:crossAx val="40036064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313765</xdr:colOff>
      <xdr:row>9</xdr:row>
      <xdr:rowOff>45944</xdr:rowOff>
    </xdr:from>
    <xdr:to>
      <xdr:col>26</xdr:col>
      <xdr:colOff>361951</xdr:colOff>
      <xdr:row>28</xdr:row>
      <xdr:rowOff>179295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C9EC8-5150-AB5F-05DB-70C49244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224120</xdr:colOff>
      <xdr:row>9</xdr:row>
      <xdr:rowOff>145676</xdr:rowOff>
    </xdr:from>
    <xdr:to>
      <xdr:col>39</xdr:col>
      <xdr:colOff>100855</xdr:colOff>
      <xdr:row>32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48544-15DE-809A-8103-0ACF7ED72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1018-A8BA-43C9-8142-B6A2A472380B}">
  <dimension ref="A1:S113"/>
  <sheetViews>
    <sheetView tabSelected="1" topLeftCell="E1" zoomScaleNormal="100" workbookViewId="0">
      <pane ySplit="9" topLeftCell="A10" activePane="bottomLeft" state="frozen"/>
      <selection activeCell="B1" sqref="B1"/>
      <selection pane="bottomLeft" activeCell="AC16" sqref="AC16"/>
    </sheetView>
  </sheetViews>
  <sheetFormatPr defaultColWidth="9.140625" defaultRowHeight="15" outlineLevelRow="1" outlineLevelCol="1" x14ac:dyDescent="0.25"/>
  <cols>
    <col min="1" max="1" width="2" customWidth="1"/>
    <col min="2" max="2" width="34.5703125" bestFit="1" customWidth="1"/>
    <col min="3" max="3" width="12.140625" style="3" customWidth="1"/>
    <col min="4" max="4" width="9.42578125" style="4" customWidth="1" outlineLevel="1"/>
    <col min="5" max="5" width="5.42578125" style="37" customWidth="1" outlineLevel="1"/>
    <col min="6" max="6" width="12.140625" style="66" customWidth="1" outlineLevel="1"/>
    <col min="7" max="7" width="12.140625" style="4" customWidth="1" outlineLevel="1"/>
    <col min="8" max="9" width="12.140625" style="3" customWidth="1" outlineLevel="1"/>
    <col min="10" max="12" width="12.140625" style="1" customWidth="1"/>
    <col min="13" max="13" width="14" style="1" bestFit="1" customWidth="1" outlineLevel="1"/>
    <col min="14" max="14" width="15" style="1" bestFit="1" customWidth="1" outlineLevel="1"/>
    <col min="15" max="15" width="12.140625" style="1" customWidth="1" outlineLevel="1"/>
    <col min="16" max="16" width="9.140625" style="1"/>
    <col min="17" max="17" width="6.85546875" style="1" bestFit="1" customWidth="1"/>
    <col min="18" max="18" width="11.85546875" style="1" bestFit="1" customWidth="1"/>
    <col min="19" max="19" width="12.28515625" style="1" bestFit="1" customWidth="1"/>
    <col min="20" max="16384" width="9.140625" style="1"/>
  </cols>
  <sheetData>
    <row r="1" spans="1:19" customFormat="1" ht="15" customHeight="1" x14ac:dyDescent="0.25">
      <c r="B1" s="95" t="s">
        <v>257</v>
      </c>
      <c r="C1" s="96"/>
      <c r="D1" s="16"/>
      <c r="E1" s="6"/>
      <c r="F1" s="77" t="s">
        <v>19</v>
      </c>
      <c r="G1" s="78"/>
      <c r="H1" s="79"/>
      <c r="I1" s="3"/>
      <c r="J1" s="1"/>
      <c r="K1" s="1"/>
      <c r="L1" s="1"/>
    </row>
    <row r="2" spans="1:19" customFormat="1" ht="15" customHeight="1" x14ac:dyDescent="0.25">
      <c r="B2" s="97"/>
      <c r="C2" s="98"/>
      <c r="D2" s="16"/>
      <c r="E2" s="6"/>
      <c r="F2" s="80"/>
      <c r="G2" s="81"/>
      <c r="H2" s="82"/>
      <c r="I2" s="3"/>
      <c r="J2" s="1"/>
      <c r="K2" s="1"/>
      <c r="L2" s="1"/>
    </row>
    <row r="3" spans="1:19" customFormat="1" ht="15" customHeight="1" thickBot="1" x14ac:dyDescent="0.3">
      <c r="B3" s="97"/>
      <c r="C3" s="98"/>
      <c r="D3" s="16"/>
      <c r="E3" s="6"/>
      <c r="F3" s="83"/>
      <c r="G3" s="84"/>
      <c r="H3" s="85"/>
      <c r="I3" s="3"/>
      <c r="J3" s="1"/>
      <c r="K3" s="1"/>
      <c r="L3" s="1"/>
    </row>
    <row r="4" spans="1:19" customFormat="1" ht="15" customHeight="1" thickBot="1" x14ac:dyDescent="0.3">
      <c r="B4" s="99"/>
      <c r="C4" s="100"/>
      <c r="D4" s="16"/>
      <c r="E4" s="6"/>
      <c r="F4" s="4"/>
      <c r="G4" s="4"/>
      <c r="H4" s="3"/>
      <c r="I4" s="3"/>
      <c r="J4" s="1"/>
      <c r="K4" s="1"/>
      <c r="L4" s="1"/>
    </row>
    <row r="5" spans="1:19" customFormat="1" ht="15" customHeight="1" x14ac:dyDescent="0.25">
      <c r="B5" s="40"/>
      <c r="C5" s="40"/>
      <c r="D5" s="16"/>
      <c r="E5" s="6"/>
      <c r="F5" s="4"/>
      <c r="G5" s="4"/>
      <c r="H5" s="3"/>
      <c r="I5" s="3"/>
      <c r="J5" s="5"/>
      <c r="K5" s="1"/>
      <c r="L5" s="1"/>
    </row>
    <row r="6" spans="1:19" customFormat="1" ht="15" customHeight="1" x14ac:dyDescent="0.25">
      <c r="C6" s="3"/>
      <c r="D6" s="4"/>
      <c r="E6" s="4"/>
      <c r="F6" s="4"/>
      <c r="G6" s="5"/>
      <c r="H6" s="6"/>
      <c r="I6" s="5"/>
      <c r="J6" s="5"/>
      <c r="K6" s="1"/>
      <c r="L6" s="2" t="s">
        <v>42</v>
      </c>
    </row>
    <row r="7" spans="1:19" customFormat="1" ht="15" customHeight="1" outlineLevel="1" x14ac:dyDescent="0.25">
      <c r="C7" s="3"/>
      <c r="D7" s="58"/>
      <c r="E7" s="4"/>
      <c r="F7" s="4"/>
      <c r="G7" s="5"/>
      <c r="H7" s="6"/>
      <c r="I7" s="5"/>
      <c r="J7" s="5"/>
      <c r="K7" s="1"/>
      <c r="L7" s="1"/>
    </row>
    <row r="8" spans="1:19" customFormat="1" ht="15.75" outlineLevel="1" thickBot="1" x14ac:dyDescent="0.3">
      <c r="B8" s="9"/>
      <c r="C8" s="3"/>
      <c r="D8" s="28"/>
      <c r="E8" s="4"/>
      <c r="F8" s="18"/>
      <c r="G8" s="8"/>
      <c r="H8" s="18"/>
      <c r="I8" s="8"/>
      <c r="J8" s="1"/>
      <c r="L8" s="1"/>
    </row>
    <row r="9" spans="1:19" customFormat="1" ht="32.25" customHeight="1" thickTop="1" thickBot="1" x14ac:dyDescent="0.3">
      <c r="B9" s="17" t="s">
        <v>23</v>
      </c>
      <c r="C9" s="17" t="s">
        <v>0</v>
      </c>
      <c r="D9" s="39" t="s">
        <v>8</v>
      </c>
      <c r="E9" s="35"/>
      <c r="F9" s="14" t="s">
        <v>524</v>
      </c>
      <c r="G9" s="15" t="s">
        <v>5</v>
      </c>
      <c r="H9" s="14" t="s">
        <v>525</v>
      </c>
      <c r="I9" s="15" t="s">
        <v>5</v>
      </c>
      <c r="J9" s="13" t="s">
        <v>20</v>
      </c>
      <c r="K9" s="64" t="s">
        <v>523</v>
      </c>
      <c r="L9" s="1"/>
      <c r="M9" s="34" t="s">
        <v>41</v>
      </c>
      <c r="N9" s="33">
        <v>45085</v>
      </c>
      <c r="O9" s="32" t="s">
        <v>43</v>
      </c>
      <c r="P9" s="1"/>
      <c r="R9" s="1"/>
      <c r="S9" s="1"/>
    </row>
    <row r="10" spans="1:19" ht="15.75" thickTop="1" x14ac:dyDescent="0.25">
      <c r="A10" s="7"/>
      <c r="B10" s="19" t="s">
        <v>336</v>
      </c>
      <c r="C10" s="25" t="s">
        <v>335</v>
      </c>
      <c r="D10" s="20">
        <v>373</v>
      </c>
      <c r="E10" s="36"/>
      <c r="F10" s="67">
        <v>0.71</v>
      </c>
      <c r="G10" s="12">
        <v>1</v>
      </c>
      <c r="H10" s="38">
        <v>0.58360000000000001</v>
      </c>
      <c r="I10" s="12">
        <v>2</v>
      </c>
      <c r="J10" s="11">
        <f t="shared" ref="J10:J41" si="0">I10+G10</f>
        <v>3</v>
      </c>
      <c r="K10" s="65">
        <v>1</v>
      </c>
      <c r="M10" s="44">
        <f>VLOOKUP(C10,'100M - 1B MC 2023 (ROIC, EY)'!$C$10:$X$252,21,0)</f>
        <v>2.4300000000000002</v>
      </c>
      <c r="N10" s="45">
        <f>VLOOKUP(C10,'100M - 1B MC 2023 (ROIC, EY)'!$C$10:$X$252,22,0)</f>
        <v>6.02</v>
      </c>
      <c r="O10" s="46">
        <f>'100M - 1B MC 2023 (PE, ROA)'!N10/'100M - 1B MC 2023 (PE, ROA)'!M10-100%</f>
        <v>1.4773662551440325</v>
      </c>
    </row>
    <row r="11" spans="1:19" x14ac:dyDescent="0.25">
      <c r="A11" s="7"/>
      <c r="B11" s="19" t="s">
        <v>472</v>
      </c>
      <c r="C11" s="25" t="s">
        <v>471</v>
      </c>
      <c r="D11" s="20">
        <v>153</v>
      </c>
      <c r="E11" s="36"/>
      <c r="F11" s="67">
        <v>1.2</v>
      </c>
      <c r="G11" s="12">
        <v>2</v>
      </c>
      <c r="H11" s="38">
        <v>0.35870000000000002</v>
      </c>
      <c r="I11" s="12">
        <v>8</v>
      </c>
      <c r="J11" s="11">
        <f t="shared" si="0"/>
        <v>10</v>
      </c>
      <c r="K11" s="65">
        <v>2</v>
      </c>
      <c r="M11" s="44">
        <f>VLOOKUP(C11,'100M - 1B MC 2023 (ROIC, EY)'!$C$10:$X$252,21,0)</f>
        <v>17.842400000000001</v>
      </c>
      <c r="N11" s="45">
        <f>VLOOKUP(C11,'100M - 1B MC 2023 (ROIC, EY)'!$C$10:$X$252,22,0)</f>
        <v>21.11</v>
      </c>
      <c r="O11" s="46">
        <f>'100M - 1B MC 2023 (PE, ROA)'!N11/'100M - 1B MC 2023 (PE, ROA)'!M11-100%</f>
        <v>0.1831367977402143</v>
      </c>
      <c r="Q11" s="61" t="s">
        <v>523</v>
      </c>
      <c r="R11" s="61" t="s">
        <v>522</v>
      </c>
    </row>
    <row r="12" spans="1:19" x14ac:dyDescent="0.25">
      <c r="A12" s="7"/>
      <c r="B12" s="19" t="s">
        <v>228</v>
      </c>
      <c r="C12" s="25" t="s">
        <v>224</v>
      </c>
      <c r="D12" s="20">
        <v>551</v>
      </c>
      <c r="E12" s="36"/>
      <c r="F12" s="67">
        <v>2.31</v>
      </c>
      <c r="G12" s="12">
        <v>10</v>
      </c>
      <c r="H12" s="38">
        <v>0.49919999999999998</v>
      </c>
      <c r="I12" s="12">
        <v>3</v>
      </c>
      <c r="J12" s="11">
        <f t="shared" si="0"/>
        <v>13</v>
      </c>
      <c r="K12" s="65">
        <v>3</v>
      </c>
      <c r="M12" s="44">
        <f>VLOOKUP(C12,'100M - 1B MC 2023 (ROIC, EY)'!$C$10:$X$252,21,0)</f>
        <v>14.1417</v>
      </c>
      <c r="N12" s="45">
        <f>VLOOKUP(C12,'100M - 1B MC 2023 (ROIC, EY)'!$C$10:$X$252,22,0)</f>
        <v>14.57</v>
      </c>
      <c r="O12" s="46">
        <f>'100M - 1B MC 2023 (PE, ROA)'!N12/'100M - 1B MC 2023 (PE, ROA)'!M12-100%</f>
        <v>3.0286316355176535E-2</v>
      </c>
      <c r="Q12" s="59" t="s">
        <v>510</v>
      </c>
      <c r="R12" s="60">
        <f>AVERAGEIFS($O$10:$O$113, $K$10:$K$113, "&gt;0", $K$10:$K$113, "&lt;21")</f>
        <v>0.20721843798764955</v>
      </c>
    </row>
    <row r="13" spans="1:19" x14ac:dyDescent="0.25">
      <c r="A13" s="7"/>
      <c r="B13" s="19" t="s">
        <v>360</v>
      </c>
      <c r="C13" s="25" t="s">
        <v>359</v>
      </c>
      <c r="D13" s="20">
        <v>340</v>
      </c>
      <c r="E13" s="36"/>
      <c r="F13" s="67">
        <v>2.42</v>
      </c>
      <c r="G13" s="12">
        <v>12</v>
      </c>
      <c r="H13" s="38">
        <v>0.31469999999999998</v>
      </c>
      <c r="I13" s="12">
        <v>11</v>
      </c>
      <c r="J13" s="11">
        <f t="shared" si="0"/>
        <v>23</v>
      </c>
      <c r="K13" s="65">
        <v>4</v>
      </c>
      <c r="M13" s="44">
        <f>VLOOKUP(C13,'100M - 1B MC 2023 (ROIC, EY)'!$C$10:$X$252,21,0)</f>
        <v>4.17</v>
      </c>
      <c r="N13" s="45">
        <f>VLOOKUP(C13,'100M - 1B MC 2023 (ROIC, EY)'!$C$10:$X$252,22,0)</f>
        <v>5.9</v>
      </c>
      <c r="O13" s="46">
        <f>'100M - 1B MC 2023 (PE, ROA)'!N13/'100M - 1B MC 2023 (PE, ROA)'!M13-100%</f>
        <v>0.41486810551558762</v>
      </c>
      <c r="Q13" s="59" t="s">
        <v>511</v>
      </c>
      <c r="R13" s="60">
        <f>AVERAGEIFS($O$10:$O$113, $K$10:$K$113, "&gt;20", $K$10:$K$113, "&lt;41")</f>
        <v>3.0623493091140562E-2</v>
      </c>
    </row>
    <row r="14" spans="1:19" x14ac:dyDescent="0.25">
      <c r="A14" s="7"/>
      <c r="B14" s="19" t="s">
        <v>486</v>
      </c>
      <c r="C14" s="25" t="s">
        <v>485</v>
      </c>
      <c r="D14" s="20">
        <v>131</v>
      </c>
      <c r="E14" s="36"/>
      <c r="F14" s="67">
        <v>2.2599999999999998</v>
      </c>
      <c r="G14" s="12">
        <v>9</v>
      </c>
      <c r="H14" s="38">
        <v>0.27029999999999998</v>
      </c>
      <c r="I14" s="12">
        <v>17</v>
      </c>
      <c r="J14" s="11">
        <f t="shared" si="0"/>
        <v>26</v>
      </c>
      <c r="K14" s="65">
        <v>5</v>
      </c>
      <c r="M14" s="44">
        <f>VLOOKUP(C14,'100M - 1B MC 2023 (ROIC, EY)'!$C$10:$X$252,21,0)</f>
        <v>2.16</v>
      </c>
      <c r="N14" s="45">
        <f>VLOOKUP(C14,'100M - 1B MC 2023 (ROIC, EY)'!$C$10:$X$252,22,0)</f>
        <v>3.35</v>
      </c>
      <c r="O14" s="46">
        <f>'100M - 1B MC 2023 (PE, ROA)'!N14/'100M - 1B MC 2023 (PE, ROA)'!M14-100%</f>
        <v>0.55092592592592582</v>
      </c>
      <c r="Q14" s="59" t="s">
        <v>512</v>
      </c>
      <c r="R14" s="60">
        <f>AVERAGEIFS($O$10:$O$113, $K$10:$K$113, "&gt;40", $K$10:$K$113, "&lt;61")</f>
        <v>4.2082567203945195E-2</v>
      </c>
    </row>
    <row r="15" spans="1:19" x14ac:dyDescent="0.25">
      <c r="A15" s="7"/>
      <c r="B15" s="19" t="s">
        <v>348</v>
      </c>
      <c r="C15" s="25" t="s">
        <v>347</v>
      </c>
      <c r="D15" s="20">
        <v>364</v>
      </c>
      <c r="E15" s="36"/>
      <c r="F15" s="67">
        <v>3.12</v>
      </c>
      <c r="G15" s="12">
        <v>18</v>
      </c>
      <c r="H15" s="38">
        <v>0.34499999999999997</v>
      </c>
      <c r="I15" s="12">
        <v>9</v>
      </c>
      <c r="J15" s="11">
        <f t="shared" si="0"/>
        <v>27</v>
      </c>
      <c r="K15" s="65">
        <v>6</v>
      </c>
      <c r="M15" s="44">
        <f>VLOOKUP(C15,'100M - 1B MC 2023 (ROIC, EY)'!$C$10:$X$252,21,0)</f>
        <v>9.8323</v>
      </c>
      <c r="N15" s="45">
        <f>VLOOKUP(C15,'100M - 1B MC 2023 (ROIC, EY)'!$C$10:$X$252,22,0)</f>
        <v>14.2</v>
      </c>
      <c r="O15" s="46">
        <f>'100M - 1B MC 2023 (PE, ROA)'!N15/'100M - 1B MC 2023 (PE, ROA)'!M15-100%</f>
        <v>0.44421956205567348</v>
      </c>
      <c r="Q15" s="59" t="s">
        <v>513</v>
      </c>
      <c r="R15" s="60">
        <f>AVERAGEIFS($O$10:$O$113, $K$10:$K$113, "&gt;60", $K$10:$K$113, "&lt;81")</f>
        <v>0.12124752560546923</v>
      </c>
    </row>
    <row r="16" spans="1:19" x14ac:dyDescent="0.25">
      <c r="A16" s="7"/>
      <c r="B16" s="19" t="s">
        <v>91</v>
      </c>
      <c r="C16" s="25" t="s">
        <v>90</v>
      </c>
      <c r="D16" s="20">
        <v>808</v>
      </c>
      <c r="E16" s="36"/>
      <c r="F16" s="67">
        <v>2.98</v>
      </c>
      <c r="G16" s="12">
        <v>16</v>
      </c>
      <c r="H16" s="38">
        <v>0.28710000000000002</v>
      </c>
      <c r="I16" s="12">
        <v>14</v>
      </c>
      <c r="J16" s="11">
        <f t="shared" si="0"/>
        <v>30</v>
      </c>
      <c r="K16" s="65">
        <v>7</v>
      </c>
      <c r="M16" s="44">
        <f>VLOOKUP(C16,'100M - 1B MC 2023 (ROIC, EY)'!$C$10:$X$252,21,0)</f>
        <v>6.26</v>
      </c>
      <c r="N16" s="45">
        <f>VLOOKUP(C16,'100M - 1B MC 2023 (ROIC, EY)'!$C$10:$X$252,22,0)</f>
        <v>7.8</v>
      </c>
      <c r="O16" s="46">
        <f>'100M - 1B MC 2023 (PE, ROA)'!N16/'100M - 1B MC 2023 (PE, ROA)'!M16-100%</f>
        <v>0.2460063897763578</v>
      </c>
      <c r="Q16" s="59" t="s">
        <v>526</v>
      </c>
      <c r="R16" s="60">
        <f>AVERAGEIFS($O$10:$O$113, $K$10:$K$113, "&gt;80", $K$10:$K$113, "&lt;105")</f>
        <v>0.15193821714441719</v>
      </c>
    </row>
    <row r="17" spans="1:18" x14ac:dyDescent="0.25">
      <c r="A17" s="7"/>
      <c r="B17" s="19" t="s">
        <v>194</v>
      </c>
      <c r="C17" s="25" t="s">
        <v>193</v>
      </c>
      <c r="D17" s="20">
        <v>609</v>
      </c>
      <c r="E17" s="36"/>
      <c r="F17" s="67">
        <v>1.88</v>
      </c>
      <c r="G17" s="12">
        <v>6</v>
      </c>
      <c r="H17" s="38">
        <v>0.24399999999999999</v>
      </c>
      <c r="I17" s="12">
        <v>24</v>
      </c>
      <c r="J17" s="11">
        <f t="shared" si="0"/>
        <v>30</v>
      </c>
      <c r="K17" s="65">
        <v>8</v>
      </c>
      <c r="M17" s="44">
        <f>VLOOKUP(C17,'100M - 1B MC 2023 (ROIC, EY)'!$C$10:$X$252,21,0)</f>
        <v>24.99</v>
      </c>
      <c r="N17" s="45">
        <f>VLOOKUP(C17,'100M - 1B MC 2023 (ROIC, EY)'!$C$10:$X$252,22,0)</f>
        <v>26.74</v>
      </c>
      <c r="O17" s="46">
        <f>'100M - 1B MC 2023 (PE, ROA)'!N17/'100M - 1B MC 2023 (PE, ROA)'!M17-100%</f>
        <v>7.0028011204481766E-2</v>
      </c>
      <c r="R17" s="59"/>
    </row>
    <row r="18" spans="1:18" x14ac:dyDescent="0.25">
      <c r="A18" s="7"/>
      <c r="B18" s="19" t="s">
        <v>40</v>
      </c>
      <c r="C18" s="25" t="s">
        <v>2</v>
      </c>
      <c r="D18" s="20">
        <v>948</v>
      </c>
      <c r="E18" s="36"/>
      <c r="F18" s="67">
        <v>1.66</v>
      </c>
      <c r="G18" s="12">
        <v>5</v>
      </c>
      <c r="H18" s="38">
        <v>0.23250000000000001</v>
      </c>
      <c r="I18" s="12">
        <v>27</v>
      </c>
      <c r="J18" s="11">
        <f t="shared" si="0"/>
        <v>32</v>
      </c>
      <c r="K18" s="65">
        <v>9</v>
      </c>
      <c r="M18" s="44">
        <f>VLOOKUP(C18,'100M - 1B MC 2023 (ROIC, EY)'!$C$10:$X$252,21,0)</f>
        <v>3.66</v>
      </c>
      <c r="N18" s="45">
        <f>VLOOKUP(C18,'100M - 1B MC 2023 (ROIC, EY)'!$C$10:$X$252,22,0)</f>
        <v>5.13</v>
      </c>
      <c r="O18" s="46">
        <f>'100M - 1B MC 2023 (PE, ROA)'!N18/'100M - 1B MC 2023 (PE, ROA)'!M18-100%</f>
        <v>0.40163934426229497</v>
      </c>
      <c r="R18" s="59"/>
    </row>
    <row r="19" spans="1:18" x14ac:dyDescent="0.25">
      <c r="A19" s="7"/>
      <c r="B19" s="19" t="s">
        <v>89</v>
      </c>
      <c r="C19" s="25" t="s">
        <v>88</v>
      </c>
      <c r="D19" s="20">
        <v>808</v>
      </c>
      <c r="E19" s="36"/>
      <c r="F19" s="67">
        <v>1.37</v>
      </c>
      <c r="G19" s="12">
        <v>3</v>
      </c>
      <c r="H19" s="38">
        <v>0.2271</v>
      </c>
      <c r="I19" s="12">
        <v>29</v>
      </c>
      <c r="J19" s="11">
        <f t="shared" si="0"/>
        <v>32</v>
      </c>
      <c r="K19" s="65">
        <v>10</v>
      </c>
      <c r="M19" s="44">
        <f>VLOOKUP(C19,'100M - 1B MC 2023 (ROIC, EY)'!$C$10:$X$252,21,0)</f>
        <v>48.43</v>
      </c>
      <c r="N19" s="45">
        <f>VLOOKUP(C19,'100M - 1B MC 2023 (ROIC, EY)'!$C$10:$X$252,22,0)</f>
        <v>46.15</v>
      </c>
      <c r="O19" s="46">
        <f>'100M - 1B MC 2023 (PE, ROA)'!N19/'100M - 1B MC 2023 (PE, ROA)'!M19-100%</f>
        <v>-4.707825727854642E-2</v>
      </c>
      <c r="R19" s="59"/>
    </row>
    <row r="20" spans="1:18" x14ac:dyDescent="0.25">
      <c r="A20" s="7"/>
      <c r="B20" s="19" t="s">
        <v>63</v>
      </c>
      <c r="C20" s="25" t="s">
        <v>62</v>
      </c>
      <c r="D20" s="20">
        <v>898</v>
      </c>
      <c r="E20" s="36"/>
      <c r="F20" s="67">
        <v>3</v>
      </c>
      <c r="G20" s="12">
        <v>17</v>
      </c>
      <c r="H20" s="38">
        <v>0.2606</v>
      </c>
      <c r="I20" s="12">
        <v>19</v>
      </c>
      <c r="J20" s="11">
        <f t="shared" si="0"/>
        <v>36</v>
      </c>
      <c r="K20" s="65">
        <v>11</v>
      </c>
      <c r="M20" s="44">
        <f>VLOOKUP(C20,'100M - 1B MC 2023 (ROIC, EY)'!$C$10:$X$252,21,0)</f>
        <v>82.794600000000003</v>
      </c>
      <c r="N20" s="45">
        <f>VLOOKUP(C20,'100M - 1B MC 2023 (ROIC, EY)'!$C$10:$X$252,22,0)</f>
        <v>85</v>
      </c>
      <c r="O20" s="46">
        <f>'100M - 1B MC 2023 (PE, ROA)'!N20/'100M - 1B MC 2023 (PE, ROA)'!M20-100%</f>
        <v>2.6637002896324091E-2</v>
      </c>
      <c r="R20" s="59"/>
    </row>
    <row r="21" spans="1:18" x14ac:dyDescent="0.25">
      <c r="A21" s="7"/>
      <c r="B21" s="19" t="s">
        <v>315</v>
      </c>
      <c r="C21" s="25" t="s">
        <v>314</v>
      </c>
      <c r="D21" s="20">
        <v>427</v>
      </c>
      <c r="E21" s="36"/>
      <c r="F21" s="67">
        <v>4.5999999999999996</v>
      </c>
      <c r="G21" s="12">
        <v>30</v>
      </c>
      <c r="H21" s="38">
        <v>0.38129999999999997</v>
      </c>
      <c r="I21" s="12">
        <v>7</v>
      </c>
      <c r="J21" s="11">
        <f t="shared" si="0"/>
        <v>37</v>
      </c>
      <c r="K21" s="65">
        <v>12</v>
      </c>
      <c r="M21" s="44">
        <f>VLOOKUP(C21,'100M - 1B MC 2023 (ROIC, EY)'!$C$10:$X$252,21,0)</f>
        <v>9.77</v>
      </c>
      <c r="N21" s="45">
        <f>VLOOKUP(C21,'100M - 1B MC 2023 (ROIC, EY)'!$C$10:$X$252,22,0)</f>
        <v>9.4700000000000006</v>
      </c>
      <c r="O21" s="46">
        <f>'100M - 1B MC 2023 (PE, ROA)'!N21/'100M - 1B MC 2023 (PE, ROA)'!M21-100%</f>
        <v>-3.0706243602865779E-2</v>
      </c>
      <c r="R21" s="59"/>
    </row>
    <row r="22" spans="1:18" x14ac:dyDescent="0.25">
      <c r="A22" s="7"/>
      <c r="B22" s="19" t="s">
        <v>502</v>
      </c>
      <c r="C22" s="25" t="s">
        <v>501</v>
      </c>
      <c r="D22" s="20">
        <v>113</v>
      </c>
      <c r="E22" s="36"/>
      <c r="F22" s="67">
        <v>4.37</v>
      </c>
      <c r="G22" s="12">
        <v>28</v>
      </c>
      <c r="H22" s="38">
        <v>0.31240000000000001</v>
      </c>
      <c r="I22" s="12">
        <v>12</v>
      </c>
      <c r="J22" s="11">
        <f t="shared" si="0"/>
        <v>40</v>
      </c>
      <c r="K22" s="65">
        <v>13</v>
      </c>
      <c r="M22" s="44">
        <f>VLOOKUP(C22,'100M - 1B MC 2023 (ROIC, EY)'!$C$10:$X$252,21,0)</f>
        <v>6.3346</v>
      </c>
      <c r="N22" s="45">
        <f>VLOOKUP(C22,'100M - 1B MC 2023 (ROIC, EY)'!$C$10:$X$252,22,0)</f>
        <v>5.07</v>
      </c>
      <c r="O22" s="46">
        <f>'100M - 1B MC 2023 (PE, ROA)'!N22/'100M - 1B MC 2023 (PE, ROA)'!M22-100%</f>
        <v>-0.19963375745903444</v>
      </c>
      <c r="R22" s="59"/>
    </row>
    <row r="23" spans="1:18" x14ac:dyDescent="0.25">
      <c r="A23" s="7"/>
      <c r="B23" s="19" t="s">
        <v>202</v>
      </c>
      <c r="C23" s="25" t="s">
        <v>201</v>
      </c>
      <c r="D23" s="20">
        <v>606</v>
      </c>
      <c r="E23" s="36"/>
      <c r="F23" s="67">
        <v>4.03</v>
      </c>
      <c r="G23" s="12">
        <v>26</v>
      </c>
      <c r="H23" s="38">
        <v>0.25990000000000002</v>
      </c>
      <c r="I23" s="12">
        <v>20</v>
      </c>
      <c r="J23" s="11">
        <f t="shared" si="0"/>
        <v>46</v>
      </c>
      <c r="K23" s="65">
        <v>14</v>
      </c>
      <c r="M23" s="44">
        <f>VLOOKUP(C23,'100M - 1B MC 2023 (ROIC, EY)'!$C$10:$X$252,21,0)</f>
        <v>46.198500000000003</v>
      </c>
      <c r="N23" s="45">
        <f>VLOOKUP(C23,'100M - 1B MC 2023 (ROIC, EY)'!$C$10:$X$252,22,0)</f>
        <v>48.3</v>
      </c>
      <c r="O23" s="46">
        <f>'100M - 1B MC 2023 (PE, ROA)'!N23/'100M - 1B MC 2023 (PE, ROA)'!M23-100%</f>
        <v>4.5488489886035044E-2</v>
      </c>
    </row>
    <row r="24" spans="1:18" x14ac:dyDescent="0.25">
      <c r="A24" s="7"/>
      <c r="B24" s="19" t="s">
        <v>198</v>
      </c>
      <c r="C24" s="25" t="s">
        <v>197</v>
      </c>
      <c r="D24" s="20">
        <v>607</v>
      </c>
      <c r="E24" s="36"/>
      <c r="F24" s="67">
        <v>4</v>
      </c>
      <c r="G24" s="12">
        <v>24</v>
      </c>
      <c r="H24" s="38">
        <v>0.23719999999999999</v>
      </c>
      <c r="I24" s="12">
        <v>25</v>
      </c>
      <c r="J24" s="11">
        <f t="shared" si="0"/>
        <v>49</v>
      </c>
      <c r="K24" s="65">
        <v>15</v>
      </c>
      <c r="M24" s="44">
        <f>VLOOKUP(C24,'100M - 1B MC 2023 (ROIC, EY)'!$C$10:$X$252,21,0)</f>
        <v>13.912100000000001</v>
      </c>
      <c r="N24" s="45">
        <f>VLOOKUP(C24,'100M - 1B MC 2023 (ROIC, EY)'!$C$10:$X$252,22,0)</f>
        <v>10.4</v>
      </c>
      <c r="O24" s="46">
        <f>'100M - 1B MC 2023 (PE, ROA)'!N24/'100M - 1B MC 2023 (PE, ROA)'!M24-100%</f>
        <v>-0.25244930671861188</v>
      </c>
    </row>
    <row r="25" spans="1:18" x14ac:dyDescent="0.25">
      <c r="A25" s="7"/>
      <c r="B25" s="19" t="s">
        <v>81</v>
      </c>
      <c r="C25" s="25" t="s">
        <v>80</v>
      </c>
      <c r="D25" s="20">
        <v>832</v>
      </c>
      <c r="E25" s="36"/>
      <c r="F25" s="67">
        <v>2.33</v>
      </c>
      <c r="G25" s="12">
        <v>11</v>
      </c>
      <c r="H25" s="38">
        <v>0.1951</v>
      </c>
      <c r="I25" s="12">
        <v>38</v>
      </c>
      <c r="J25" s="11">
        <f t="shared" si="0"/>
        <v>49</v>
      </c>
      <c r="K25" s="65">
        <v>16</v>
      </c>
      <c r="M25" s="44">
        <f>VLOOKUP(C25,'100M - 1B MC 2023 (ROIC, EY)'!$C$10:$X$252,21,0)</f>
        <v>73.52</v>
      </c>
      <c r="N25" s="45">
        <f>VLOOKUP(C25,'100M - 1B MC 2023 (ROIC, EY)'!$C$10:$X$252,22,0)</f>
        <v>93.91</v>
      </c>
      <c r="O25" s="46">
        <f>'100M - 1B MC 2023 (PE, ROA)'!N25/'100M - 1B MC 2023 (PE, ROA)'!M25-100%</f>
        <v>0.27733949945593039</v>
      </c>
    </row>
    <row r="26" spans="1:18" x14ac:dyDescent="0.25">
      <c r="A26" s="7"/>
      <c r="B26" s="19" t="s">
        <v>352</v>
      </c>
      <c r="C26" s="25" t="s">
        <v>351</v>
      </c>
      <c r="D26" s="20">
        <v>352</v>
      </c>
      <c r="E26" s="36"/>
      <c r="F26" s="67">
        <v>3.31</v>
      </c>
      <c r="G26" s="12">
        <v>20</v>
      </c>
      <c r="H26" s="38">
        <v>0.224</v>
      </c>
      <c r="I26" s="12">
        <v>30</v>
      </c>
      <c r="J26" s="11">
        <f t="shared" si="0"/>
        <v>50</v>
      </c>
      <c r="K26" s="65">
        <v>17</v>
      </c>
      <c r="M26" s="44">
        <f>VLOOKUP(C26,'100M - 1B MC 2023 (ROIC, EY)'!$C$10:$X$252,21,0)</f>
        <v>8.1873000000000005</v>
      </c>
      <c r="N26" s="45">
        <f>VLOOKUP(C26,'100M - 1B MC 2023 (ROIC, EY)'!$C$10:$X$252,22,0)</f>
        <v>8.16</v>
      </c>
      <c r="O26" s="46">
        <f>'100M - 1B MC 2023 (PE, ROA)'!N26/'100M - 1B MC 2023 (PE, ROA)'!M26-100%</f>
        <v>-3.334432596826864E-3</v>
      </c>
    </row>
    <row r="27" spans="1:18" x14ac:dyDescent="0.25">
      <c r="A27" s="7"/>
      <c r="B27" s="19" t="s">
        <v>178</v>
      </c>
      <c r="C27" s="25" t="s">
        <v>177</v>
      </c>
      <c r="D27" s="20">
        <v>618</v>
      </c>
      <c r="E27" s="36"/>
      <c r="F27" s="67">
        <v>4.7699999999999996</v>
      </c>
      <c r="G27" s="12">
        <v>31</v>
      </c>
      <c r="H27" s="38">
        <v>0.25140000000000001</v>
      </c>
      <c r="I27" s="12">
        <v>22</v>
      </c>
      <c r="J27" s="11">
        <f t="shared" si="0"/>
        <v>53</v>
      </c>
      <c r="K27" s="65">
        <v>18</v>
      </c>
      <c r="M27" s="44">
        <f>VLOOKUP(C27,'100M - 1B MC 2023 (ROIC, EY)'!$C$10:$X$252,21,0)</f>
        <v>28.199200000000001</v>
      </c>
      <c r="N27" s="45">
        <f>VLOOKUP(C27,'100M - 1B MC 2023 (ROIC, EY)'!$C$10:$X$252,22,0)</f>
        <v>31.76</v>
      </c>
      <c r="O27" s="46">
        <f>'100M - 1B MC 2023 (PE, ROA)'!N27/'100M - 1B MC 2023 (PE, ROA)'!M27-100%</f>
        <v>0.12627308576129814</v>
      </c>
    </row>
    <row r="28" spans="1:18" x14ac:dyDescent="0.25">
      <c r="A28" s="7"/>
      <c r="B28" s="19" t="s">
        <v>208</v>
      </c>
      <c r="C28" s="25" t="s">
        <v>207</v>
      </c>
      <c r="D28" s="20">
        <v>590</v>
      </c>
      <c r="E28" s="36"/>
      <c r="F28" s="67">
        <v>3.22</v>
      </c>
      <c r="G28" s="12">
        <v>19</v>
      </c>
      <c r="H28" s="38">
        <v>0.20230000000000001</v>
      </c>
      <c r="I28" s="12">
        <v>35</v>
      </c>
      <c r="J28" s="11">
        <f t="shared" si="0"/>
        <v>54</v>
      </c>
      <c r="K28" s="65">
        <v>19</v>
      </c>
      <c r="M28" s="44">
        <f>VLOOKUP(C28,'100M - 1B MC 2023 (ROIC, EY)'!$C$10:$X$252,21,0)</f>
        <v>48.011899999999997</v>
      </c>
      <c r="N28" s="45">
        <f>VLOOKUP(C28,'100M - 1B MC 2023 (ROIC, EY)'!$C$10:$X$252,22,0)</f>
        <v>43.25</v>
      </c>
      <c r="O28" s="46">
        <f>'100M - 1B MC 2023 (PE, ROA)'!N28/'100M - 1B MC 2023 (PE, ROA)'!M28-100%</f>
        <v>-9.9181661213157524E-2</v>
      </c>
    </row>
    <row r="29" spans="1:18" x14ac:dyDescent="0.25">
      <c r="A29" s="7"/>
      <c r="B29" s="19" t="s">
        <v>113</v>
      </c>
      <c r="C29" s="25" t="s">
        <v>112</v>
      </c>
      <c r="D29" s="20">
        <v>745</v>
      </c>
      <c r="E29" s="36"/>
      <c r="F29" s="67">
        <v>4.83</v>
      </c>
      <c r="G29" s="12">
        <v>32</v>
      </c>
      <c r="H29" s="38">
        <v>0.24990000000000001</v>
      </c>
      <c r="I29" s="12">
        <v>23</v>
      </c>
      <c r="J29" s="11">
        <f t="shared" si="0"/>
        <v>55</v>
      </c>
      <c r="K29" s="65">
        <v>20</v>
      </c>
      <c r="M29" s="44">
        <f>VLOOKUP(C29,'100M - 1B MC 2023 (ROIC, EY)'!$C$10:$X$252,21,0)</f>
        <v>26.791899999999998</v>
      </c>
      <c r="N29" s="45">
        <f>VLOOKUP(C29,'100M - 1B MC 2023 (ROIC, EY)'!$C$10:$X$252,22,0)</f>
        <v>39.72</v>
      </c>
      <c r="O29" s="46">
        <f>'100M - 1B MC 2023 (PE, ROA)'!N29/'100M - 1B MC 2023 (PE, ROA)'!M29-100%</f>
        <v>0.48253763264270177</v>
      </c>
    </row>
    <row r="30" spans="1:18" x14ac:dyDescent="0.25">
      <c r="A30" s="7"/>
      <c r="B30" s="19" t="s">
        <v>378</v>
      </c>
      <c r="C30" s="25" t="s">
        <v>377</v>
      </c>
      <c r="D30" s="20">
        <v>296</v>
      </c>
      <c r="E30" s="36"/>
      <c r="F30" s="67">
        <v>5.32</v>
      </c>
      <c r="G30" s="12">
        <v>40</v>
      </c>
      <c r="H30" s="38">
        <v>0.26829999999999998</v>
      </c>
      <c r="I30" s="12">
        <v>18</v>
      </c>
      <c r="J30" s="11">
        <f t="shared" si="0"/>
        <v>58</v>
      </c>
      <c r="K30" s="65">
        <v>21</v>
      </c>
      <c r="M30" s="44">
        <f>VLOOKUP(C30,'100M - 1B MC 2023 (ROIC, EY)'!$C$10:$X$252,21,0)</f>
        <v>6.54</v>
      </c>
      <c r="N30" s="45">
        <f>VLOOKUP(C30,'100M - 1B MC 2023 (ROIC, EY)'!$C$10:$X$252,22,0)</f>
        <v>4.9000000000000004</v>
      </c>
      <c r="O30" s="46">
        <f>'100M - 1B MC 2023 (PE, ROA)'!N30/'100M - 1B MC 2023 (PE, ROA)'!M30-100%</f>
        <v>-0.25076452599388377</v>
      </c>
    </row>
    <row r="31" spans="1:18" x14ac:dyDescent="0.25">
      <c r="B31" s="19" t="s">
        <v>51</v>
      </c>
      <c r="C31" s="25" t="s">
        <v>50</v>
      </c>
      <c r="D31" s="20">
        <v>927</v>
      </c>
      <c r="E31" s="36"/>
      <c r="F31" s="67">
        <v>6.74</v>
      </c>
      <c r="G31" s="12">
        <v>53</v>
      </c>
      <c r="H31" s="38">
        <v>0.3851</v>
      </c>
      <c r="I31" s="12">
        <v>6</v>
      </c>
      <c r="J31" s="11">
        <f t="shared" si="0"/>
        <v>59</v>
      </c>
      <c r="K31" s="65">
        <v>22</v>
      </c>
      <c r="M31" s="44">
        <f>VLOOKUP(C31,'100M - 1B MC 2023 (ROIC, EY)'!$C$10:$X$252,21,0)</f>
        <v>51.327100000000002</v>
      </c>
      <c r="N31" s="45">
        <f>VLOOKUP(C31,'100M - 1B MC 2023 (ROIC, EY)'!$C$10:$X$252,22,0)</f>
        <v>53.27</v>
      </c>
      <c r="O31" s="46">
        <f>'100M - 1B MC 2023 (PE, ROA)'!N31/'100M - 1B MC 2023 (PE, ROA)'!M31-100%</f>
        <v>3.7853297770573446E-2</v>
      </c>
    </row>
    <row r="32" spans="1:18" x14ac:dyDescent="0.25">
      <c r="B32" s="19" t="s">
        <v>408</v>
      </c>
      <c r="C32" s="25" t="s">
        <v>407</v>
      </c>
      <c r="D32" s="20">
        <v>272</v>
      </c>
      <c r="E32" s="36"/>
      <c r="F32" s="67">
        <v>5.97</v>
      </c>
      <c r="G32" s="12">
        <v>47</v>
      </c>
      <c r="H32" s="38">
        <v>0.3054</v>
      </c>
      <c r="I32" s="12">
        <v>13</v>
      </c>
      <c r="J32" s="11">
        <f t="shared" si="0"/>
        <v>60</v>
      </c>
      <c r="K32" s="65">
        <v>23</v>
      </c>
      <c r="M32" s="44">
        <f>VLOOKUP(C32,'100M - 1B MC 2023 (ROIC, EY)'!$C$10:$X$252,21,0)</f>
        <v>6.8343999999999996</v>
      </c>
      <c r="N32" s="45">
        <f>VLOOKUP(C32,'100M - 1B MC 2023 (ROIC, EY)'!$C$10:$X$252,22,0)</f>
        <v>8.2200000000000006</v>
      </c>
      <c r="O32" s="46">
        <f>'100M - 1B MC 2023 (PE, ROA)'!N32/'100M - 1B MC 2023 (PE, ROA)'!M32-100%</f>
        <v>0.20273908463069201</v>
      </c>
    </row>
    <row r="33" spans="2:15" x14ac:dyDescent="0.25">
      <c r="B33" s="19" t="s">
        <v>474</v>
      </c>
      <c r="C33" s="25" t="s">
        <v>473</v>
      </c>
      <c r="D33" s="20">
        <v>148</v>
      </c>
      <c r="E33" s="36"/>
      <c r="F33" s="67">
        <v>5.6</v>
      </c>
      <c r="G33" s="12">
        <v>45</v>
      </c>
      <c r="H33" s="38">
        <v>0.28070000000000001</v>
      </c>
      <c r="I33" s="12">
        <v>15</v>
      </c>
      <c r="J33" s="11">
        <f t="shared" si="0"/>
        <v>60</v>
      </c>
      <c r="K33" s="65">
        <v>24</v>
      </c>
      <c r="M33" s="44">
        <f>VLOOKUP(C33,'100M - 1B MC 2023 (ROIC, EY)'!$C$10:$X$252,21,0)</f>
        <v>2.41</v>
      </c>
      <c r="N33" s="45">
        <f>VLOOKUP(C33,'100M - 1B MC 2023 (ROIC, EY)'!$C$10:$X$252,22,0)</f>
        <v>3.77</v>
      </c>
      <c r="O33" s="46">
        <f>'100M - 1B MC 2023 (PE, ROA)'!N33/'100M - 1B MC 2023 (PE, ROA)'!M33-100%</f>
        <v>0.56431535269709543</v>
      </c>
    </row>
    <row r="34" spans="2:15" x14ac:dyDescent="0.25">
      <c r="B34" s="19" t="s">
        <v>244</v>
      </c>
      <c r="C34" s="25" t="s">
        <v>243</v>
      </c>
      <c r="D34" s="20">
        <v>532</v>
      </c>
      <c r="E34" s="36"/>
      <c r="F34" s="67">
        <v>2.62</v>
      </c>
      <c r="G34" s="12">
        <v>13</v>
      </c>
      <c r="H34" s="38">
        <v>0.1618</v>
      </c>
      <c r="I34" s="12">
        <v>48</v>
      </c>
      <c r="J34" s="11">
        <f t="shared" si="0"/>
        <v>61</v>
      </c>
      <c r="K34" s="65">
        <v>25</v>
      </c>
      <c r="M34" s="44">
        <f>VLOOKUP(C34,'100M - 1B MC 2023 (ROIC, EY)'!$C$10:$X$252,21,0)</f>
        <v>7.74</v>
      </c>
      <c r="N34" s="45">
        <f>VLOOKUP(C34,'100M - 1B MC 2023 (ROIC, EY)'!$C$10:$X$252,22,0)</f>
        <v>7.15</v>
      </c>
      <c r="O34" s="46">
        <f>'100M - 1B MC 2023 (PE, ROA)'!N34/'100M - 1B MC 2023 (PE, ROA)'!M34-100%</f>
        <v>-7.622739018087854E-2</v>
      </c>
    </row>
    <row r="35" spans="2:15" x14ac:dyDescent="0.25">
      <c r="B35" s="19" t="s">
        <v>460</v>
      </c>
      <c r="C35" s="25" t="s">
        <v>459</v>
      </c>
      <c r="D35" s="20">
        <v>181</v>
      </c>
      <c r="E35" s="36"/>
      <c r="F35" s="67">
        <v>4.84</v>
      </c>
      <c r="G35" s="12">
        <v>33</v>
      </c>
      <c r="H35" s="38">
        <v>0.22120000000000001</v>
      </c>
      <c r="I35" s="12">
        <v>31</v>
      </c>
      <c r="J35" s="11">
        <f t="shared" si="0"/>
        <v>64</v>
      </c>
      <c r="K35" s="65">
        <v>26</v>
      </c>
      <c r="M35" s="44">
        <f>VLOOKUP(C35,'100M - 1B MC 2023 (ROIC, EY)'!$C$10:$X$252,21,0)</f>
        <v>86.68</v>
      </c>
      <c r="N35" s="45">
        <f>VLOOKUP(C35,'100M - 1B MC 2023 (ROIC, EY)'!$C$10:$X$252,22,0)</f>
        <v>93.65</v>
      </c>
      <c r="O35" s="46">
        <f>'100M - 1B MC 2023 (PE, ROA)'!N35/'100M - 1B MC 2023 (PE, ROA)'!M35-100%</f>
        <v>8.0410706045223712E-2</v>
      </c>
    </row>
    <row r="36" spans="2:15" x14ac:dyDescent="0.25">
      <c r="B36" s="19" t="s">
        <v>321</v>
      </c>
      <c r="C36" s="25" t="s">
        <v>320</v>
      </c>
      <c r="D36" s="20">
        <v>404</v>
      </c>
      <c r="E36" s="36"/>
      <c r="F36" s="67">
        <v>4.47</v>
      </c>
      <c r="G36" s="12">
        <v>29</v>
      </c>
      <c r="H36" s="38">
        <v>0.19639999999999999</v>
      </c>
      <c r="I36" s="12">
        <v>36</v>
      </c>
      <c r="J36" s="11">
        <f t="shared" si="0"/>
        <v>65</v>
      </c>
      <c r="K36" s="65">
        <v>27</v>
      </c>
      <c r="M36" s="44">
        <f>VLOOKUP(C36,'100M - 1B MC 2023 (ROIC, EY)'!$C$10:$X$252,21,0)</f>
        <v>41.91</v>
      </c>
      <c r="N36" s="45">
        <f>VLOOKUP(C36,'100M - 1B MC 2023 (ROIC, EY)'!$C$10:$X$252,22,0)</f>
        <v>58.25</v>
      </c>
      <c r="O36" s="46">
        <f>'100M - 1B MC 2023 (PE, ROA)'!N36/'100M - 1B MC 2023 (PE, ROA)'!M36-100%</f>
        <v>0.38988308279646877</v>
      </c>
    </row>
    <row r="37" spans="2:15" x14ac:dyDescent="0.25">
      <c r="B37" s="19" t="s">
        <v>484</v>
      </c>
      <c r="C37" s="25" t="s">
        <v>483</v>
      </c>
      <c r="D37" s="20">
        <v>136</v>
      </c>
      <c r="E37" s="36"/>
      <c r="F37" s="67">
        <v>6.17</v>
      </c>
      <c r="G37" s="12">
        <v>50</v>
      </c>
      <c r="H37" s="38">
        <v>0.27410000000000001</v>
      </c>
      <c r="I37" s="12">
        <v>16</v>
      </c>
      <c r="J37" s="11">
        <f t="shared" si="0"/>
        <v>66</v>
      </c>
      <c r="K37" s="65">
        <v>28</v>
      </c>
      <c r="M37" s="44">
        <f>VLOOKUP(C37,'100M - 1B MC 2023 (ROIC, EY)'!$C$10:$X$252,21,0)</f>
        <v>12.5</v>
      </c>
      <c r="N37" s="45">
        <f>VLOOKUP(C37,'100M - 1B MC 2023 (ROIC, EY)'!$C$10:$X$252,22,0)</f>
        <v>17.7</v>
      </c>
      <c r="O37" s="46">
        <f>'100M - 1B MC 2023 (PE, ROA)'!N37/'100M - 1B MC 2023 (PE, ROA)'!M37-100%</f>
        <v>0.41599999999999993</v>
      </c>
    </row>
    <row r="38" spans="2:15" x14ac:dyDescent="0.25">
      <c r="B38" s="19" t="s">
        <v>155</v>
      </c>
      <c r="C38" s="25" t="s">
        <v>154</v>
      </c>
      <c r="D38" s="20">
        <v>676</v>
      </c>
      <c r="E38" s="36"/>
      <c r="F38" s="67">
        <v>2.0299999999999998</v>
      </c>
      <c r="G38" s="12">
        <v>7</v>
      </c>
      <c r="H38" s="38">
        <v>0.1356</v>
      </c>
      <c r="I38" s="12">
        <v>59</v>
      </c>
      <c r="J38" s="11">
        <f t="shared" si="0"/>
        <v>66</v>
      </c>
      <c r="K38" s="65">
        <v>29</v>
      </c>
      <c r="M38" s="44">
        <f>VLOOKUP(C38,'100M - 1B MC 2023 (ROIC, EY)'!$C$10:$X$252,21,0)</f>
        <v>15.952999999999999</v>
      </c>
      <c r="N38" s="45">
        <f>VLOOKUP(C38,'100M - 1B MC 2023 (ROIC, EY)'!$C$10:$X$252,22,0)</f>
        <v>19.25</v>
      </c>
      <c r="O38" s="46">
        <f>'100M - 1B MC 2023 (PE, ROA)'!N38/'100M - 1B MC 2023 (PE, ROA)'!M38-100%</f>
        <v>0.20666959192628354</v>
      </c>
    </row>
    <row r="39" spans="2:15" x14ac:dyDescent="0.25">
      <c r="B39" s="19" t="s">
        <v>376</v>
      </c>
      <c r="C39" s="25" t="s">
        <v>375</v>
      </c>
      <c r="D39" s="20">
        <v>299</v>
      </c>
      <c r="E39" s="36"/>
      <c r="F39" s="67">
        <v>7.04</v>
      </c>
      <c r="G39" s="12">
        <v>57</v>
      </c>
      <c r="H39" s="38">
        <v>0.3362</v>
      </c>
      <c r="I39" s="12">
        <v>10</v>
      </c>
      <c r="J39" s="11">
        <f t="shared" si="0"/>
        <v>67</v>
      </c>
      <c r="K39" s="65">
        <v>30</v>
      </c>
      <c r="M39" s="44">
        <f>VLOOKUP(C39,'100M - 1B MC 2023 (ROIC, EY)'!$C$10:$X$252,21,0)</f>
        <v>12.0425</v>
      </c>
      <c r="N39" s="45">
        <f>VLOOKUP(C39,'100M - 1B MC 2023 (ROIC, EY)'!$C$10:$X$252,22,0)</f>
        <v>12.75</v>
      </c>
      <c r="O39" s="46">
        <f>'100M - 1B MC 2023 (PE, ROA)'!N39/'100M - 1B MC 2023 (PE, ROA)'!M39-100%</f>
        <v>5.8750259497612589E-2</v>
      </c>
    </row>
    <row r="40" spans="2:15" x14ac:dyDescent="0.25">
      <c r="B40" s="19" t="s">
        <v>269</v>
      </c>
      <c r="C40" s="25" t="s">
        <v>268</v>
      </c>
      <c r="D40" s="20">
        <v>493</v>
      </c>
      <c r="E40" s="36"/>
      <c r="F40" s="67">
        <v>4.04</v>
      </c>
      <c r="G40" s="12">
        <v>27</v>
      </c>
      <c r="H40" s="38">
        <v>0.18629999999999999</v>
      </c>
      <c r="I40" s="12">
        <v>40</v>
      </c>
      <c r="J40" s="11">
        <f t="shared" si="0"/>
        <v>67</v>
      </c>
      <c r="K40" s="65">
        <v>31</v>
      </c>
      <c r="M40" s="44">
        <f>VLOOKUP(C40,'100M - 1B MC 2023 (ROIC, EY)'!$C$10:$X$252,21,0)</f>
        <v>13.2464</v>
      </c>
      <c r="N40" s="45">
        <f>VLOOKUP(C40,'100M - 1B MC 2023 (ROIC, EY)'!$C$10:$X$252,22,0)</f>
        <v>12.2</v>
      </c>
      <c r="O40" s="46">
        <f>'100M - 1B MC 2023 (PE, ROA)'!N40/'100M - 1B MC 2023 (PE, ROA)'!M40-100%</f>
        <v>-7.8995047711076238E-2</v>
      </c>
    </row>
    <row r="41" spans="2:15" x14ac:dyDescent="0.25">
      <c r="B41" s="19" t="s">
        <v>466</v>
      </c>
      <c r="C41" s="25" t="s">
        <v>465</v>
      </c>
      <c r="D41" s="20">
        <v>162</v>
      </c>
      <c r="E41" s="36"/>
      <c r="F41" s="67">
        <v>3.5</v>
      </c>
      <c r="G41" s="12">
        <v>21</v>
      </c>
      <c r="H41" s="38">
        <v>0.16200000000000001</v>
      </c>
      <c r="I41" s="12">
        <v>47</v>
      </c>
      <c r="J41" s="11">
        <f t="shared" si="0"/>
        <v>68</v>
      </c>
      <c r="K41" s="65">
        <v>32</v>
      </c>
      <c r="M41" s="44">
        <f>VLOOKUP(C41,'100M - 1B MC 2023 (ROIC, EY)'!$C$10:$X$252,21,0)</f>
        <v>17.89</v>
      </c>
      <c r="N41" s="45">
        <f>VLOOKUP(C41,'100M - 1B MC 2023 (ROIC, EY)'!$C$10:$X$252,22,0)</f>
        <v>8.6999999999999993</v>
      </c>
      <c r="O41" s="46">
        <f>'100M - 1B MC 2023 (PE, ROA)'!N41/'100M - 1B MC 2023 (PE, ROA)'!M41-100%</f>
        <v>-0.51369480156512015</v>
      </c>
    </row>
    <row r="42" spans="2:15" x14ac:dyDescent="0.25">
      <c r="B42" s="19" t="s">
        <v>313</v>
      </c>
      <c r="C42" s="25" t="s">
        <v>312</v>
      </c>
      <c r="D42" s="20">
        <v>429</v>
      </c>
      <c r="E42" s="36"/>
      <c r="F42" s="67">
        <v>2.0699999999999998</v>
      </c>
      <c r="G42" s="12">
        <v>8</v>
      </c>
      <c r="H42" s="38">
        <v>0.1348</v>
      </c>
      <c r="I42" s="12">
        <v>60</v>
      </c>
      <c r="J42" s="11">
        <f t="shared" ref="J42:J73" si="1">I42+G42</f>
        <v>68</v>
      </c>
      <c r="K42" s="65">
        <v>33</v>
      </c>
      <c r="M42" s="44">
        <f>VLOOKUP(C42,'100M - 1B MC 2023 (ROIC, EY)'!$C$10:$X$252,21,0)</f>
        <v>2.7810000000000001</v>
      </c>
      <c r="N42" s="45">
        <f>VLOOKUP(C42,'100M - 1B MC 2023 (ROIC, EY)'!$C$10:$X$252,22,0)</f>
        <v>3.3</v>
      </c>
      <c r="O42" s="46">
        <f>'100M - 1B MC 2023 (PE, ROA)'!N42/'100M - 1B MC 2023 (PE, ROA)'!M42-100%</f>
        <v>0.18662351672060407</v>
      </c>
    </row>
    <row r="43" spans="2:15" x14ac:dyDescent="0.25">
      <c r="B43" s="19" t="s">
        <v>184</v>
      </c>
      <c r="C43" s="25" t="s">
        <v>183</v>
      </c>
      <c r="D43" s="20">
        <v>615</v>
      </c>
      <c r="E43" s="36"/>
      <c r="F43" s="67">
        <v>3.51</v>
      </c>
      <c r="G43" s="12">
        <v>22</v>
      </c>
      <c r="H43" s="38">
        <v>0.1618</v>
      </c>
      <c r="I43" s="12">
        <v>49</v>
      </c>
      <c r="J43" s="11">
        <f t="shared" si="1"/>
        <v>71</v>
      </c>
      <c r="K43" s="65">
        <v>34</v>
      </c>
      <c r="M43" s="44">
        <f>VLOOKUP(C43,'100M - 1B MC 2023 (ROIC, EY)'!$C$10:$X$252,21,0)</f>
        <v>5.07</v>
      </c>
      <c r="N43" s="45">
        <f>VLOOKUP(C43,'100M - 1B MC 2023 (ROIC, EY)'!$C$10:$X$252,22,0)</f>
        <v>4.1900000000000004</v>
      </c>
      <c r="O43" s="46">
        <f>'100M - 1B MC 2023 (PE, ROA)'!N43/'100M - 1B MC 2023 (PE, ROA)'!M43-100%</f>
        <v>-0.17357001972386588</v>
      </c>
    </row>
    <row r="44" spans="2:15" x14ac:dyDescent="0.25">
      <c r="B44" s="19" t="s">
        <v>33</v>
      </c>
      <c r="C44" s="25" t="s">
        <v>32</v>
      </c>
      <c r="D44" s="20">
        <v>962</v>
      </c>
      <c r="E44" s="36"/>
      <c r="F44" s="67">
        <v>5.29</v>
      </c>
      <c r="G44" s="12">
        <v>39</v>
      </c>
      <c r="H44" s="38">
        <v>0.2051</v>
      </c>
      <c r="I44" s="12">
        <v>34</v>
      </c>
      <c r="J44" s="11">
        <f t="shared" si="1"/>
        <v>73</v>
      </c>
      <c r="K44" s="65">
        <v>35</v>
      </c>
      <c r="M44" s="44">
        <f>VLOOKUP(C44,'100M - 1B MC 2023 (ROIC, EY)'!$C$10:$X$252,21,0)</f>
        <v>27.19</v>
      </c>
      <c r="N44" s="45">
        <f>VLOOKUP(C44,'100M - 1B MC 2023 (ROIC, EY)'!$C$10:$X$252,22,0)</f>
        <v>27.39</v>
      </c>
      <c r="O44" s="46">
        <f>'100M - 1B MC 2023 (PE, ROA)'!N44/'100M - 1B MC 2023 (PE, ROA)'!M44-100%</f>
        <v>7.3556454578889152E-3</v>
      </c>
    </row>
    <row r="45" spans="2:15" x14ac:dyDescent="0.25">
      <c r="B45" s="19" t="s">
        <v>26</v>
      </c>
      <c r="C45" s="25" t="s">
        <v>1</v>
      </c>
      <c r="D45" s="20">
        <v>985</v>
      </c>
      <c r="E45" s="36"/>
      <c r="F45" s="67">
        <v>9.7799999999999994</v>
      </c>
      <c r="G45" s="12">
        <v>75</v>
      </c>
      <c r="H45" s="38">
        <v>7.7460000000000004</v>
      </c>
      <c r="I45" s="12">
        <v>1</v>
      </c>
      <c r="J45" s="11">
        <f t="shared" si="1"/>
        <v>76</v>
      </c>
      <c r="K45" s="65">
        <v>36</v>
      </c>
      <c r="M45" s="44">
        <f>VLOOKUP(C45,'100M - 1B MC 2023 (ROIC, EY)'!$C$10:$X$252,21,0)</f>
        <v>76.118300000000005</v>
      </c>
      <c r="N45" s="45">
        <f>VLOOKUP(C45,'100M - 1B MC 2023 (ROIC, EY)'!$C$10:$X$252,22,0)</f>
        <v>68.989999999999995</v>
      </c>
      <c r="O45" s="46">
        <f>'100M - 1B MC 2023 (PE, ROA)'!N45/'100M - 1B MC 2023 (PE, ROA)'!M45-100%</f>
        <v>-9.3647651090473794E-2</v>
      </c>
    </row>
    <row r="46" spans="2:15" x14ac:dyDescent="0.25">
      <c r="B46" s="19" t="s">
        <v>65</v>
      </c>
      <c r="C46" s="25" t="s">
        <v>64</v>
      </c>
      <c r="D46" s="20">
        <v>891</v>
      </c>
      <c r="E46" s="36"/>
      <c r="F46" s="67">
        <v>8.91</v>
      </c>
      <c r="G46" s="12">
        <v>72</v>
      </c>
      <c r="H46" s="38">
        <v>0.4103</v>
      </c>
      <c r="I46" s="12">
        <v>5</v>
      </c>
      <c r="J46" s="11">
        <f t="shared" si="1"/>
        <v>77</v>
      </c>
      <c r="K46" s="65">
        <v>37</v>
      </c>
      <c r="M46" s="44">
        <f>VLOOKUP(C46,'100M - 1B MC 2023 (ROIC, EY)'!$C$10:$X$252,21,0)</f>
        <v>113.215</v>
      </c>
      <c r="N46" s="45">
        <f>VLOOKUP(C46,'100M - 1B MC 2023 (ROIC, EY)'!$C$10:$X$252,22,0)</f>
        <v>81.99</v>
      </c>
      <c r="O46" s="46">
        <f>'100M - 1B MC 2023 (PE, ROA)'!N46/'100M - 1B MC 2023 (PE, ROA)'!M46-100%</f>
        <v>-0.27580267632380873</v>
      </c>
    </row>
    <row r="47" spans="2:15" x14ac:dyDescent="0.25">
      <c r="B47" s="19" t="s">
        <v>250</v>
      </c>
      <c r="C47" s="25" t="s">
        <v>249</v>
      </c>
      <c r="D47" s="20">
        <v>517</v>
      </c>
      <c r="E47" s="36"/>
      <c r="F47" s="67">
        <v>4.88</v>
      </c>
      <c r="G47" s="12">
        <v>34</v>
      </c>
      <c r="H47" s="38">
        <v>0.14960000000000001</v>
      </c>
      <c r="I47" s="12">
        <v>53</v>
      </c>
      <c r="J47" s="11">
        <f t="shared" si="1"/>
        <v>87</v>
      </c>
      <c r="K47" s="65">
        <v>38</v>
      </c>
      <c r="M47" s="44">
        <f>VLOOKUP(C47,'100M - 1B MC 2023 (ROIC, EY)'!$C$10:$X$252,21,0)</f>
        <v>34.85</v>
      </c>
      <c r="N47" s="45">
        <f>VLOOKUP(C47,'100M - 1B MC 2023 (ROIC, EY)'!$C$10:$X$252,22,0)</f>
        <v>39.75</v>
      </c>
      <c r="O47" s="46">
        <f>'100M - 1B MC 2023 (PE, ROA)'!N47/'100M - 1B MC 2023 (PE, ROA)'!M47-100%</f>
        <v>0.14060258249641322</v>
      </c>
    </row>
    <row r="48" spans="2:15" x14ac:dyDescent="0.25">
      <c r="B48" s="19" t="s">
        <v>204</v>
      </c>
      <c r="C48" s="25" t="s">
        <v>203</v>
      </c>
      <c r="D48" s="20">
        <v>594</v>
      </c>
      <c r="E48" s="36"/>
      <c r="F48" s="67">
        <v>4.01</v>
      </c>
      <c r="G48" s="12">
        <v>25</v>
      </c>
      <c r="H48" s="38">
        <v>0.1343</v>
      </c>
      <c r="I48" s="12">
        <v>62</v>
      </c>
      <c r="J48" s="11">
        <f t="shared" si="1"/>
        <v>87</v>
      </c>
      <c r="K48" s="65">
        <v>39</v>
      </c>
      <c r="M48" s="44">
        <f>VLOOKUP(C48,'100M - 1B MC 2023 (ROIC, EY)'!$C$10:$X$252,21,0)</f>
        <v>14.514099999999999</v>
      </c>
      <c r="N48" s="45">
        <f>VLOOKUP(C48,'100M - 1B MC 2023 (ROIC, EY)'!$C$10:$X$252,22,0)</f>
        <v>13.97</v>
      </c>
      <c r="O48" s="46">
        <f>'100M - 1B MC 2023 (PE, ROA)'!N48/'100M - 1B MC 2023 (PE, ROA)'!M48-100%</f>
        <v>-3.7487684389662324E-2</v>
      </c>
    </row>
    <row r="49" spans="2:15" x14ac:dyDescent="0.25">
      <c r="B49" s="19" t="s">
        <v>99</v>
      </c>
      <c r="C49" s="25" t="s">
        <v>98</v>
      </c>
      <c r="D49" s="20">
        <v>775</v>
      </c>
      <c r="E49" s="36"/>
      <c r="F49" s="67">
        <v>5</v>
      </c>
      <c r="G49" s="12">
        <v>36</v>
      </c>
      <c r="H49" s="38">
        <v>0.15840000000000001</v>
      </c>
      <c r="I49" s="12">
        <v>52</v>
      </c>
      <c r="J49" s="11">
        <f t="shared" si="1"/>
        <v>88</v>
      </c>
      <c r="K49" s="65">
        <v>40</v>
      </c>
      <c r="M49" s="44">
        <f>VLOOKUP(C49,'100M - 1B MC 2023 (ROIC, EY)'!$C$10:$X$252,21,0)</f>
        <v>12.77</v>
      </c>
      <c r="N49" s="45">
        <f>VLOOKUP(C49,'100M - 1B MC 2023 (ROIC, EY)'!$C$10:$X$252,22,0)</f>
        <v>10.49</v>
      </c>
      <c r="O49" s="46">
        <f>'100M - 1B MC 2023 (PE, ROA)'!N49/'100M - 1B MC 2023 (PE, ROA)'!M49-100%</f>
        <v>-0.17854346123727483</v>
      </c>
    </row>
    <row r="50" spans="2:15" x14ac:dyDescent="0.25">
      <c r="B50" s="19" t="s">
        <v>309</v>
      </c>
      <c r="C50" s="25" t="s">
        <v>308</v>
      </c>
      <c r="D50" s="20">
        <v>431</v>
      </c>
      <c r="E50" s="36"/>
      <c r="F50" s="67">
        <v>2.64</v>
      </c>
      <c r="G50" s="12">
        <v>14</v>
      </c>
      <c r="H50" s="38">
        <v>0.11509999999999999</v>
      </c>
      <c r="I50" s="12">
        <v>75</v>
      </c>
      <c r="J50" s="11">
        <f t="shared" si="1"/>
        <v>89</v>
      </c>
      <c r="K50" s="65">
        <v>41</v>
      </c>
      <c r="M50" s="44">
        <f>VLOOKUP(C50,'100M - 1B MC 2023 (ROIC, EY)'!$C$10:$X$252,21,0)</f>
        <v>3.5398999999999998</v>
      </c>
      <c r="N50" s="45">
        <f>VLOOKUP(C50,'100M - 1B MC 2023 (ROIC, EY)'!$C$10:$X$252,22,0)</f>
        <v>3.78</v>
      </c>
      <c r="O50" s="46">
        <f>'100M - 1B MC 2023 (PE, ROA)'!N50/'100M - 1B MC 2023 (PE, ROA)'!M50-100%</f>
        <v>6.7826774767648867E-2</v>
      </c>
    </row>
    <row r="51" spans="2:15" x14ac:dyDescent="0.25">
      <c r="B51" s="19" t="s">
        <v>470</v>
      </c>
      <c r="C51" s="25" t="s">
        <v>469</v>
      </c>
      <c r="D51" s="20">
        <v>154</v>
      </c>
      <c r="E51" s="36"/>
      <c r="F51" s="67">
        <v>6.15</v>
      </c>
      <c r="G51" s="12">
        <v>49</v>
      </c>
      <c r="H51" s="38">
        <v>0.16850000000000001</v>
      </c>
      <c r="I51" s="12">
        <v>45</v>
      </c>
      <c r="J51" s="11">
        <f t="shared" si="1"/>
        <v>94</v>
      </c>
      <c r="K51" s="65">
        <v>42</v>
      </c>
      <c r="M51" s="44">
        <f>VLOOKUP(C51,'100M - 1B MC 2023 (ROIC, EY)'!$C$10:$X$252,21,0)</f>
        <v>1.63</v>
      </c>
      <c r="N51" s="45">
        <f>VLOOKUP(C51,'100M - 1B MC 2023 (ROIC, EY)'!$C$10:$X$252,22,0)</f>
        <v>1.66</v>
      </c>
      <c r="O51" s="46">
        <f>'100M - 1B MC 2023 (PE, ROA)'!N51/'100M - 1B MC 2023 (PE, ROA)'!M51-100%</f>
        <v>1.8404907975460238E-2</v>
      </c>
    </row>
    <row r="52" spans="2:15" x14ac:dyDescent="0.25">
      <c r="B52" s="19" t="s">
        <v>129</v>
      </c>
      <c r="C52" s="25" t="s">
        <v>128</v>
      </c>
      <c r="D52" s="20">
        <v>730</v>
      </c>
      <c r="E52" s="36"/>
      <c r="F52" s="67">
        <v>5.22</v>
      </c>
      <c r="G52" s="12">
        <v>37</v>
      </c>
      <c r="H52" s="38">
        <v>0.14050000000000001</v>
      </c>
      <c r="I52" s="12">
        <v>57</v>
      </c>
      <c r="J52" s="11">
        <f t="shared" si="1"/>
        <v>94</v>
      </c>
      <c r="K52" s="65">
        <v>43</v>
      </c>
      <c r="M52" s="44">
        <f>VLOOKUP(C52,'100M - 1B MC 2023 (ROIC, EY)'!$C$10:$X$252,21,0)</f>
        <v>33.842700000000001</v>
      </c>
      <c r="N52" s="45">
        <f>VLOOKUP(C52,'100M - 1B MC 2023 (ROIC, EY)'!$C$10:$X$252,22,0)</f>
        <v>29.13</v>
      </c>
      <c r="O52" s="46">
        <f>'100M - 1B MC 2023 (PE, ROA)'!N52/'100M - 1B MC 2023 (PE, ROA)'!M52-100%</f>
        <v>-0.13925307377957441</v>
      </c>
    </row>
    <row r="53" spans="2:15" x14ac:dyDescent="0.25">
      <c r="B53" s="19" t="s">
        <v>216</v>
      </c>
      <c r="C53" s="25" t="s">
        <v>215</v>
      </c>
      <c r="D53" s="20">
        <v>570</v>
      </c>
      <c r="E53" s="36"/>
      <c r="F53" s="67">
        <v>9.6999999999999993</v>
      </c>
      <c r="G53" s="12">
        <v>74</v>
      </c>
      <c r="H53" s="38">
        <v>0.25240000000000001</v>
      </c>
      <c r="I53" s="12">
        <v>21</v>
      </c>
      <c r="J53" s="11">
        <f t="shared" si="1"/>
        <v>95</v>
      </c>
      <c r="K53" s="65">
        <v>44</v>
      </c>
      <c r="M53" s="44">
        <f>VLOOKUP(C53,'100M - 1B MC 2023 (ROIC, EY)'!$C$10:$X$252,21,0)</f>
        <v>11.313800000000001</v>
      </c>
      <c r="N53" s="45">
        <f>VLOOKUP(C53,'100M - 1B MC 2023 (ROIC, EY)'!$C$10:$X$252,22,0)</f>
        <v>16.100000000000001</v>
      </c>
      <c r="O53" s="46">
        <f>'100M - 1B MC 2023 (PE, ROA)'!N53/'100M - 1B MC 2023 (PE, ROA)'!M53-100%</f>
        <v>0.42304088811893448</v>
      </c>
    </row>
    <row r="54" spans="2:15" x14ac:dyDescent="0.25">
      <c r="B54" s="19" t="s">
        <v>149</v>
      </c>
      <c r="C54" s="25" t="s">
        <v>148</v>
      </c>
      <c r="D54" s="20">
        <v>689</v>
      </c>
      <c r="E54" s="36"/>
      <c r="F54" s="67">
        <v>5.77</v>
      </c>
      <c r="G54" s="12">
        <v>46</v>
      </c>
      <c r="H54" s="38">
        <v>0.16020000000000001</v>
      </c>
      <c r="I54" s="12">
        <v>50</v>
      </c>
      <c r="J54" s="11">
        <f t="shared" si="1"/>
        <v>96</v>
      </c>
      <c r="K54" s="65">
        <v>45</v>
      </c>
      <c r="M54" s="44">
        <f>VLOOKUP(C54,'100M - 1B MC 2023 (ROIC, EY)'!$C$10:$X$252,21,0)</f>
        <v>25.779599999999999</v>
      </c>
      <c r="N54" s="45">
        <f>VLOOKUP(C54,'100M - 1B MC 2023 (ROIC, EY)'!$C$10:$X$252,22,0)</f>
        <v>28.06</v>
      </c>
      <c r="O54" s="46">
        <f>'100M - 1B MC 2023 (PE, ROA)'!N54/'100M - 1B MC 2023 (PE, ROA)'!M54-100%</f>
        <v>8.8457540070443264E-2</v>
      </c>
    </row>
    <row r="55" spans="2:15" x14ac:dyDescent="0.25">
      <c r="B55" s="19" t="s">
        <v>450</v>
      </c>
      <c r="C55" s="25" t="s">
        <v>449</v>
      </c>
      <c r="D55" s="20">
        <v>218</v>
      </c>
      <c r="E55" s="36"/>
      <c r="F55" s="67">
        <v>1.39</v>
      </c>
      <c r="G55" s="12">
        <v>4</v>
      </c>
      <c r="H55" s="38">
        <v>9.3399999999999997E-2</v>
      </c>
      <c r="I55" s="12">
        <v>92</v>
      </c>
      <c r="J55" s="11">
        <f t="shared" si="1"/>
        <v>96</v>
      </c>
      <c r="K55" s="65">
        <v>46</v>
      </c>
      <c r="M55" s="44">
        <f>VLOOKUP(C55,'100M - 1B MC 2023 (ROIC, EY)'!$C$10:$X$252,21,0)</f>
        <v>2.98</v>
      </c>
      <c r="N55" s="45">
        <f>VLOOKUP(C55,'100M - 1B MC 2023 (ROIC, EY)'!$C$10:$X$252,22,0)</f>
        <v>3.98</v>
      </c>
      <c r="O55" s="46">
        <f>'100M - 1B MC 2023 (PE, ROA)'!N55/'100M - 1B MC 2023 (PE, ROA)'!M55-100%</f>
        <v>0.33557046979865768</v>
      </c>
    </row>
    <row r="56" spans="2:15" x14ac:dyDescent="0.25">
      <c r="B56" s="19" t="s">
        <v>254</v>
      </c>
      <c r="C56" s="25" t="s">
        <v>253</v>
      </c>
      <c r="D56" s="20">
        <v>513</v>
      </c>
      <c r="E56" s="36"/>
      <c r="F56" s="67">
        <v>2.85</v>
      </c>
      <c r="G56" s="12">
        <v>15</v>
      </c>
      <c r="H56" s="38">
        <v>0.10539999999999999</v>
      </c>
      <c r="I56" s="12">
        <v>83</v>
      </c>
      <c r="J56" s="11">
        <f t="shared" si="1"/>
        <v>98</v>
      </c>
      <c r="K56" s="65">
        <v>47</v>
      </c>
      <c r="M56" s="44">
        <f>VLOOKUP(C56,'100M - 1B MC 2023 (ROIC, EY)'!$C$10:$X$252,21,0)</f>
        <v>15.5006</v>
      </c>
      <c r="N56" s="45">
        <f>VLOOKUP(C56,'100M - 1B MC 2023 (ROIC, EY)'!$C$10:$X$252,22,0)</f>
        <v>17.260000000000002</v>
      </c>
      <c r="O56" s="46">
        <f>'100M - 1B MC 2023 (PE, ROA)'!N56/'100M - 1B MC 2023 (PE, ROA)'!M56-100%</f>
        <v>0.11350528366643875</v>
      </c>
    </row>
    <row r="57" spans="2:15" x14ac:dyDescent="0.25">
      <c r="B57" s="19" t="s">
        <v>153</v>
      </c>
      <c r="C57" s="25" t="s">
        <v>152</v>
      </c>
      <c r="D57" s="20">
        <v>677</v>
      </c>
      <c r="E57" s="36"/>
      <c r="F57" s="67">
        <v>5.53</v>
      </c>
      <c r="G57" s="12">
        <v>43</v>
      </c>
      <c r="H57" s="38">
        <v>0.13830000000000001</v>
      </c>
      <c r="I57" s="12">
        <v>58</v>
      </c>
      <c r="J57" s="11">
        <f t="shared" si="1"/>
        <v>101</v>
      </c>
      <c r="K57" s="65">
        <v>48</v>
      </c>
      <c r="M57" s="44">
        <f>VLOOKUP(C57,'100M - 1B MC 2023 (ROIC, EY)'!$C$10:$X$252,21,0)</f>
        <v>14.92</v>
      </c>
      <c r="N57" s="45">
        <f>VLOOKUP(C57,'100M - 1B MC 2023 (ROIC, EY)'!$C$10:$X$252,22,0)</f>
        <v>11.1</v>
      </c>
      <c r="O57" s="46">
        <f>'100M - 1B MC 2023 (PE, ROA)'!N57/'100M - 1B MC 2023 (PE, ROA)'!M57-100%</f>
        <v>-0.2560321715817695</v>
      </c>
    </row>
    <row r="58" spans="2:15" x14ac:dyDescent="0.25">
      <c r="B58" s="19" t="s">
        <v>366</v>
      </c>
      <c r="C58" s="25" t="s">
        <v>365</v>
      </c>
      <c r="D58" s="20">
        <v>317</v>
      </c>
      <c r="E58" s="36"/>
      <c r="F58" s="67">
        <v>7.29</v>
      </c>
      <c r="G58" s="12">
        <v>60</v>
      </c>
      <c r="H58" s="38">
        <v>0.18110000000000001</v>
      </c>
      <c r="I58" s="12">
        <v>42</v>
      </c>
      <c r="J58" s="11">
        <f t="shared" si="1"/>
        <v>102</v>
      </c>
      <c r="K58" s="65">
        <v>49</v>
      </c>
      <c r="M58" s="44">
        <f>VLOOKUP(C58,'100M - 1B MC 2023 (ROIC, EY)'!$C$10:$X$252,21,0)</f>
        <v>23.039899999999999</v>
      </c>
      <c r="N58" s="45">
        <f>VLOOKUP(C58,'100M - 1B MC 2023 (ROIC, EY)'!$C$10:$X$252,22,0)</f>
        <v>20.37</v>
      </c>
      <c r="O58" s="46">
        <f>'100M - 1B MC 2023 (PE, ROA)'!N58/'100M - 1B MC 2023 (PE, ROA)'!M58-100%</f>
        <v>-0.1158815793471325</v>
      </c>
    </row>
    <row r="59" spans="2:15" x14ac:dyDescent="0.25">
      <c r="B59" s="19" t="s">
        <v>97</v>
      </c>
      <c r="C59" s="25" t="s">
        <v>96</v>
      </c>
      <c r="D59" s="20">
        <v>794</v>
      </c>
      <c r="E59" s="36"/>
      <c r="F59" s="67">
        <v>21</v>
      </c>
      <c r="G59" s="12">
        <v>99</v>
      </c>
      <c r="H59" s="38">
        <v>0.49859999999999999</v>
      </c>
      <c r="I59" s="12">
        <v>4</v>
      </c>
      <c r="J59" s="11">
        <f t="shared" si="1"/>
        <v>103</v>
      </c>
      <c r="K59" s="65">
        <v>50</v>
      </c>
      <c r="M59" s="44">
        <f>VLOOKUP(C59,'100M - 1B MC 2023 (ROIC, EY)'!$C$10:$X$252,21,0)</f>
        <v>8.51</v>
      </c>
      <c r="N59" s="45">
        <f>VLOOKUP(C59,'100M - 1B MC 2023 (ROIC, EY)'!$C$10:$X$252,22,0)</f>
        <v>6.39</v>
      </c>
      <c r="O59" s="46">
        <f>'100M - 1B MC 2023 (PE, ROA)'!N59/'100M - 1B MC 2023 (PE, ROA)'!M59-100%</f>
        <v>-0.24911868390129266</v>
      </c>
    </row>
    <row r="60" spans="2:15" x14ac:dyDescent="0.25">
      <c r="B60" s="19" t="s">
        <v>49</v>
      </c>
      <c r="C60" s="25" t="s">
        <v>48</v>
      </c>
      <c r="D60" s="20">
        <v>929</v>
      </c>
      <c r="E60" s="36"/>
      <c r="F60" s="67">
        <v>8.83</v>
      </c>
      <c r="G60" s="12">
        <v>71</v>
      </c>
      <c r="H60" s="38">
        <v>0.20549999999999999</v>
      </c>
      <c r="I60" s="12">
        <v>33</v>
      </c>
      <c r="J60" s="11">
        <f t="shared" si="1"/>
        <v>104</v>
      </c>
      <c r="K60" s="65">
        <v>51</v>
      </c>
      <c r="M60" s="44">
        <f>VLOOKUP(C60,'100M - 1B MC 2023 (ROIC, EY)'!$C$10:$X$252,21,0)</f>
        <v>20.481000000000002</v>
      </c>
      <c r="N60" s="45">
        <f>VLOOKUP(C60,'100M - 1B MC 2023 (ROIC, EY)'!$C$10:$X$252,22,0)</f>
        <v>22.84</v>
      </c>
      <c r="O60" s="46">
        <f>'100M - 1B MC 2023 (PE, ROA)'!N60/'100M - 1B MC 2023 (PE, ROA)'!M60-100%</f>
        <v>0.11517992285532919</v>
      </c>
    </row>
    <row r="61" spans="2:15" x14ac:dyDescent="0.25">
      <c r="B61" s="19" t="s">
        <v>256</v>
      </c>
      <c r="C61" s="25" t="s">
        <v>255</v>
      </c>
      <c r="D61" s="20">
        <v>508</v>
      </c>
      <c r="E61" s="36"/>
      <c r="F61" s="67">
        <v>8.35</v>
      </c>
      <c r="G61" s="12">
        <v>66</v>
      </c>
      <c r="H61" s="38">
        <v>0.1913</v>
      </c>
      <c r="I61" s="12">
        <v>39</v>
      </c>
      <c r="J61" s="11">
        <f t="shared" si="1"/>
        <v>105</v>
      </c>
      <c r="K61" s="65">
        <v>52</v>
      </c>
      <c r="M61" s="44">
        <f>VLOOKUP(C61,'100M - 1B MC 2023 (ROIC, EY)'!$C$10:$X$252,21,0)</f>
        <v>25.99</v>
      </c>
      <c r="N61" s="45">
        <f>VLOOKUP(C61,'100M - 1B MC 2023 (ROIC, EY)'!$C$10:$X$252,22,0)</f>
        <v>29.8</v>
      </c>
      <c r="O61" s="46">
        <f>'100M - 1B MC 2023 (PE, ROA)'!N61/'100M - 1B MC 2023 (PE, ROA)'!M61-100%</f>
        <v>0.14659484417083513</v>
      </c>
    </row>
    <row r="62" spans="2:15" x14ac:dyDescent="0.25">
      <c r="B62" s="19" t="s">
        <v>414</v>
      </c>
      <c r="C62" s="25" t="s">
        <v>413</v>
      </c>
      <c r="D62" s="20">
        <v>256</v>
      </c>
      <c r="E62" s="36"/>
      <c r="F62" s="67">
        <v>7.41</v>
      </c>
      <c r="G62" s="12">
        <v>61</v>
      </c>
      <c r="H62" s="38">
        <v>0.17319999999999999</v>
      </c>
      <c r="I62" s="12">
        <v>44</v>
      </c>
      <c r="J62" s="11">
        <f t="shared" si="1"/>
        <v>105</v>
      </c>
      <c r="K62" s="65">
        <v>53</v>
      </c>
      <c r="M62" s="44">
        <f>VLOOKUP(C62,'100M - 1B MC 2023 (ROIC, EY)'!$C$10:$X$252,21,0)</f>
        <v>7.4165000000000001</v>
      </c>
      <c r="N62" s="45">
        <f>VLOOKUP(C62,'100M - 1B MC 2023 (ROIC, EY)'!$C$10:$X$252,22,0)</f>
        <v>7.9</v>
      </c>
      <c r="O62" s="46">
        <f>'100M - 1B MC 2023 (PE, ROA)'!N62/'100M - 1B MC 2023 (PE, ROA)'!M62-100%</f>
        <v>6.5192476235421015E-2</v>
      </c>
    </row>
    <row r="63" spans="2:15" x14ac:dyDescent="0.25">
      <c r="B63" s="19" t="s">
        <v>259</v>
      </c>
      <c r="C63" s="25" t="s">
        <v>258</v>
      </c>
      <c r="D63" s="20">
        <v>502</v>
      </c>
      <c r="E63" s="36"/>
      <c r="F63" s="67">
        <v>7.15</v>
      </c>
      <c r="G63" s="12">
        <v>59</v>
      </c>
      <c r="H63" s="38">
        <v>0.16400000000000001</v>
      </c>
      <c r="I63" s="12">
        <v>46</v>
      </c>
      <c r="J63" s="11">
        <f t="shared" si="1"/>
        <v>105</v>
      </c>
      <c r="K63" s="65">
        <v>54</v>
      </c>
      <c r="M63" s="44">
        <f>VLOOKUP(C63,'100M - 1B MC 2023 (ROIC, EY)'!$C$10:$X$252,21,0)</f>
        <v>18.61</v>
      </c>
      <c r="N63" s="45">
        <f>VLOOKUP(C63,'100M - 1B MC 2023 (ROIC, EY)'!$C$10:$X$252,22,0)</f>
        <v>20.95</v>
      </c>
      <c r="O63" s="46">
        <f>'100M - 1B MC 2023 (PE, ROA)'!N63/'100M - 1B MC 2023 (PE, ROA)'!M63-100%</f>
        <v>0.12573885008060182</v>
      </c>
    </row>
    <row r="64" spans="2:15" x14ac:dyDescent="0.25">
      <c r="B64" s="19" t="s">
        <v>168</v>
      </c>
      <c r="C64" s="25" t="s">
        <v>167</v>
      </c>
      <c r="D64" s="20">
        <v>641</v>
      </c>
      <c r="E64" s="36"/>
      <c r="F64" s="67">
        <v>7.78</v>
      </c>
      <c r="G64" s="12">
        <v>64</v>
      </c>
      <c r="H64" s="38">
        <v>0.1772</v>
      </c>
      <c r="I64" s="12">
        <v>43</v>
      </c>
      <c r="J64" s="11">
        <f t="shared" si="1"/>
        <v>107</v>
      </c>
      <c r="K64" s="65">
        <v>55</v>
      </c>
      <c r="M64" s="44">
        <f>VLOOKUP(C64,'100M - 1B MC 2023 (ROIC, EY)'!$C$10:$X$252,21,0)</f>
        <v>3.68</v>
      </c>
      <c r="N64" s="45">
        <f>VLOOKUP(C64,'100M - 1B MC 2023 (ROIC, EY)'!$C$10:$X$252,22,0)</f>
        <v>4.57</v>
      </c>
      <c r="O64" s="46">
        <f>'100M - 1B MC 2023 (PE, ROA)'!N64/'100M - 1B MC 2023 (PE, ROA)'!M64-100%</f>
        <v>0.24184782608695654</v>
      </c>
    </row>
    <row r="65" spans="2:15" x14ac:dyDescent="0.25">
      <c r="B65" s="19" t="s">
        <v>281</v>
      </c>
      <c r="C65" s="25" t="s">
        <v>280</v>
      </c>
      <c r="D65" s="20">
        <v>476</v>
      </c>
      <c r="E65" s="36"/>
      <c r="F65" s="67">
        <v>6.84</v>
      </c>
      <c r="G65" s="12">
        <v>55</v>
      </c>
      <c r="H65" s="38">
        <v>0.1434</v>
      </c>
      <c r="I65" s="12">
        <v>54</v>
      </c>
      <c r="J65" s="11">
        <f t="shared" si="1"/>
        <v>109</v>
      </c>
      <c r="K65" s="65">
        <v>56</v>
      </c>
      <c r="M65" s="44">
        <f>VLOOKUP(C65,'100M - 1B MC 2023 (ROIC, EY)'!$C$10:$X$252,21,0)</f>
        <v>66.8155</v>
      </c>
      <c r="N65" s="45">
        <f>VLOOKUP(C65,'100M - 1B MC 2023 (ROIC, EY)'!$C$10:$X$252,22,0)</f>
        <v>36.35</v>
      </c>
      <c r="O65" s="46">
        <f>'100M - 1B MC 2023 (PE, ROA)'!N65/'100M - 1B MC 2023 (PE, ROA)'!M65-100%</f>
        <v>-0.4559645591217607</v>
      </c>
    </row>
    <row r="66" spans="2:15" x14ac:dyDescent="0.25">
      <c r="B66" s="19" t="s">
        <v>297</v>
      </c>
      <c r="C66" s="25" t="s">
        <v>296</v>
      </c>
      <c r="D66" s="20">
        <v>450</v>
      </c>
      <c r="E66" s="36"/>
      <c r="F66" s="67">
        <v>5.6</v>
      </c>
      <c r="G66" s="12">
        <v>44</v>
      </c>
      <c r="H66" s="38">
        <v>0.13189999999999999</v>
      </c>
      <c r="I66" s="12">
        <v>65</v>
      </c>
      <c r="J66" s="11">
        <f t="shared" si="1"/>
        <v>109</v>
      </c>
      <c r="K66" s="65">
        <v>57</v>
      </c>
      <c r="M66" s="44">
        <f>VLOOKUP(C66,'100M - 1B MC 2023 (ROIC, EY)'!$C$10:$X$252,21,0)</f>
        <v>29.459</v>
      </c>
      <c r="N66" s="45">
        <f>VLOOKUP(C66,'100M - 1B MC 2023 (ROIC, EY)'!$C$10:$X$252,22,0)</f>
        <v>28.55</v>
      </c>
      <c r="O66" s="46">
        <f>'100M - 1B MC 2023 (PE, ROA)'!N66/'100M - 1B MC 2023 (PE, ROA)'!M66-100%</f>
        <v>-3.0856444550052542E-2</v>
      </c>
    </row>
    <row r="67" spans="2:15" x14ac:dyDescent="0.25">
      <c r="B67" s="19" t="s">
        <v>234</v>
      </c>
      <c r="C67" s="25" t="s">
        <v>233</v>
      </c>
      <c r="D67" s="20">
        <v>546</v>
      </c>
      <c r="E67" s="36"/>
      <c r="F67" s="67">
        <v>4.91</v>
      </c>
      <c r="G67" s="12">
        <v>35</v>
      </c>
      <c r="H67" s="38">
        <v>0.11459999999999999</v>
      </c>
      <c r="I67" s="12">
        <v>76</v>
      </c>
      <c r="J67" s="11">
        <f t="shared" si="1"/>
        <v>111</v>
      </c>
      <c r="K67" s="65">
        <v>58</v>
      </c>
      <c r="M67" s="44">
        <f>VLOOKUP(C67,'100M - 1B MC 2023 (ROIC, EY)'!$C$10:$X$252,21,0)</f>
        <v>4.71</v>
      </c>
      <c r="N67" s="45">
        <f>VLOOKUP(C67,'100M - 1B MC 2023 (ROIC, EY)'!$C$10:$X$252,22,0)</f>
        <v>7.07</v>
      </c>
      <c r="O67" s="46">
        <f>'100M - 1B MC 2023 (PE, ROA)'!N67/'100M - 1B MC 2023 (PE, ROA)'!M67-100%</f>
        <v>0.5010615711252655</v>
      </c>
    </row>
    <row r="68" spans="2:15" x14ac:dyDescent="0.25">
      <c r="B68" s="19" t="s">
        <v>190</v>
      </c>
      <c r="C68" s="25" t="s">
        <v>189</v>
      </c>
      <c r="D68" s="20">
        <v>614</v>
      </c>
      <c r="E68" s="36"/>
      <c r="F68" s="67">
        <v>6.41</v>
      </c>
      <c r="G68" s="12">
        <v>51</v>
      </c>
      <c r="H68" s="38">
        <v>0.1293</v>
      </c>
      <c r="I68" s="12">
        <v>66</v>
      </c>
      <c r="J68" s="11">
        <f t="shared" si="1"/>
        <v>117</v>
      </c>
      <c r="K68" s="65">
        <v>59</v>
      </c>
      <c r="M68" s="44">
        <f>VLOOKUP(C68,'100M - 1B MC 2023 (ROIC, EY)'!$C$10:$X$252,21,0)</f>
        <v>25.67</v>
      </c>
      <c r="N68" s="45">
        <f>VLOOKUP(C68,'100M - 1B MC 2023 (ROIC, EY)'!$C$10:$X$252,22,0)</f>
        <v>26.72</v>
      </c>
      <c r="O68" s="46">
        <f>'100M - 1B MC 2023 (PE, ROA)'!N68/'100M - 1B MC 2023 (PE, ROA)'!M68-100%</f>
        <v>4.0903778730035034E-2</v>
      </c>
    </row>
    <row r="69" spans="2:15" x14ac:dyDescent="0.25">
      <c r="B69" s="19" t="s">
        <v>456</v>
      </c>
      <c r="C69" s="25" t="s">
        <v>455</v>
      </c>
      <c r="D69" s="20">
        <v>191</v>
      </c>
      <c r="E69" s="36"/>
      <c r="F69" s="67">
        <v>18.440000000000001</v>
      </c>
      <c r="G69" s="12">
        <v>96</v>
      </c>
      <c r="H69" s="38">
        <v>0.23630000000000001</v>
      </c>
      <c r="I69" s="12">
        <v>26</v>
      </c>
      <c r="J69" s="11">
        <f t="shared" si="1"/>
        <v>122</v>
      </c>
      <c r="K69" s="65">
        <v>60</v>
      </c>
      <c r="M69" s="44">
        <f>VLOOKUP(C69,'100M - 1B MC 2023 (ROIC, EY)'!$C$10:$X$252,21,0)</f>
        <v>31.66</v>
      </c>
      <c r="N69" s="45">
        <f>VLOOKUP(C69,'100M - 1B MC 2023 (ROIC, EY)'!$C$10:$X$252,22,0)</f>
        <v>25.5</v>
      </c>
      <c r="O69" s="46">
        <f>'100M - 1B MC 2023 (PE, ROA)'!N69/'100M - 1B MC 2023 (PE, ROA)'!M69-100%</f>
        <v>-0.19456727732154133</v>
      </c>
    </row>
    <row r="70" spans="2:15" x14ac:dyDescent="0.25">
      <c r="B70" s="19" t="s">
        <v>372</v>
      </c>
      <c r="C70" s="25" t="s">
        <v>371</v>
      </c>
      <c r="D70" s="20">
        <v>317</v>
      </c>
      <c r="E70" s="36"/>
      <c r="F70" s="67">
        <v>14.81</v>
      </c>
      <c r="G70" s="12">
        <v>90</v>
      </c>
      <c r="H70" s="38">
        <v>0.21879999999999999</v>
      </c>
      <c r="I70" s="12">
        <v>32</v>
      </c>
      <c r="J70" s="11">
        <f t="shared" si="1"/>
        <v>122</v>
      </c>
      <c r="K70" s="65">
        <v>61</v>
      </c>
      <c r="M70" s="44">
        <f>VLOOKUP(C70,'100M - 1B MC 2023 (ROIC, EY)'!$C$10:$X$252,21,0)</f>
        <v>66.692300000000003</v>
      </c>
      <c r="N70" s="45">
        <f>VLOOKUP(C70,'100M - 1B MC 2023 (ROIC, EY)'!$C$10:$X$252,22,0)</f>
        <v>81.3</v>
      </c>
      <c r="O70" s="46">
        <f>'100M - 1B MC 2023 (PE, ROA)'!N70/'100M - 1B MC 2023 (PE, ROA)'!M70-100%</f>
        <v>0.21903128247188941</v>
      </c>
    </row>
    <row r="71" spans="2:15" x14ac:dyDescent="0.25">
      <c r="B71" s="19" t="s">
        <v>71</v>
      </c>
      <c r="C71" s="25" t="s">
        <v>70</v>
      </c>
      <c r="D71" s="20">
        <v>867</v>
      </c>
      <c r="E71" s="36"/>
      <c r="F71" s="67">
        <v>5.51</v>
      </c>
      <c r="G71" s="12">
        <v>42</v>
      </c>
      <c r="H71" s="38">
        <v>0.10829999999999999</v>
      </c>
      <c r="I71" s="12">
        <v>80</v>
      </c>
      <c r="J71" s="11">
        <f t="shared" si="1"/>
        <v>122</v>
      </c>
      <c r="K71" s="65">
        <v>62</v>
      </c>
      <c r="M71" s="44">
        <f>VLOOKUP(C71,'100M - 1B MC 2023 (ROIC, EY)'!$C$10:$X$252,21,0)</f>
        <v>33.991399999999999</v>
      </c>
      <c r="N71" s="45">
        <f>VLOOKUP(C71,'100M - 1B MC 2023 (ROIC, EY)'!$C$10:$X$252,22,0)</f>
        <v>37.884999999999998</v>
      </c>
      <c r="O71" s="46">
        <f>'100M - 1B MC 2023 (PE, ROA)'!N71/'100M - 1B MC 2023 (PE, ROA)'!M71-100%</f>
        <v>0.11454662061580279</v>
      </c>
    </row>
    <row r="72" spans="2:15" x14ac:dyDescent="0.25">
      <c r="B72" s="19" t="s">
        <v>394</v>
      </c>
      <c r="C72" s="25" t="s">
        <v>393</v>
      </c>
      <c r="D72" s="20">
        <v>283</v>
      </c>
      <c r="E72" s="36"/>
      <c r="F72" s="67">
        <v>6.42</v>
      </c>
      <c r="G72" s="12">
        <v>52</v>
      </c>
      <c r="H72" s="38">
        <v>0.1202</v>
      </c>
      <c r="I72" s="12">
        <v>71</v>
      </c>
      <c r="J72" s="11">
        <f t="shared" si="1"/>
        <v>123</v>
      </c>
      <c r="K72" s="65">
        <v>63</v>
      </c>
      <c r="M72" s="44">
        <f>VLOOKUP(C72,'100M - 1B MC 2023 (ROIC, EY)'!$C$10:$X$252,21,0)</f>
        <v>7.95</v>
      </c>
      <c r="N72" s="45">
        <f>VLOOKUP(C72,'100M - 1B MC 2023 (ROIC, EY)'!$C$10:$X$252,22,0)</f>
        <v>7.16</v>
      </c>
      <c r="O72" s="46">
        <f>'100M - 1B MC 2023 (PE, ROA)'!N72/'100M - 1B MC 2023 (PE, ROA)'!M72-100%</f>
        <v>-9.9371069182389915E-2</v>
      </c>
    </row>
    <row r="73" spans="2:15" x14ac:dyDescent="0.25">
      <c r="B73" s="19" t="s">
        <v>232</v>
      </c>
      <c r="C73" s="25" t="s">
        <v>231</v>
      </c>
      <c r="D73" s="20">
        <v>547</v>
      </c>
      <c r="E73" s="36"/>
      <c r="F73" s="67">
        <v>3.83</v>
      </c>
      <c r="G73" s="12">
        <v>23</v>
      </c>
      <c r="H73" s="38">
        <v>3.78E-2</v>
      </c>
      <c r="I73" s="12">
        <v>102</v>
      </c>
      <c r="J73" s="11">
        <f t="shared" si="1"/>
        <v>125</v>
      </c>
      <c r="K73" s="65">
        <v>64</v>
      </c>
      <c r="M73" s="44">
        <f>VLOOKUP(C73,'100M - 1B MC 2023 (ROIC, EY)'!$C$10:$X$252,21,0)</f>
        <v>4.33</v>
      </c>
      <c r="N73" s="45">
        <f>VLOOKUP(C73,'100M - 1B MC 2023 (ROIC, EY)'!$C$10:$X$252,22,0)</f>
        <v>6.59</v>
      </c>
      <c r="O73" s="46">
        <f>'100M - 1B MC 2023 (PE, ROA)'!N73/'100M - 1B MC 2023 (PE, ROA)'!M73-100%</f>
        <v>0.52193995381062352</v>
      </c>
    </row>
    <row r="74" spans="2:15" x14ac:dyDescent="0.25">
      <c r="B74" s="19" t="s">
        <v>192</v>
      </c>
      <c r="C74" s="25" t="s">
        <v>191</v>
      </c>
      <c r="D74" s="20">
        <v>611</v>
      </c>
      <c r="E74" s="36"/>
      <c r="F74" s="67">
        <v>7.12</v>
      </c>
      <c r="G74" s="12">
        <v>58</v>
      </c>
      <c r="H74" s="38">
        <v>0.12379999999999999</v>
      </c>
      <c r="I74" s="12">
        <v>69</v>
      </c>
      <c r="J74" s="11">
        <f t="shared" ref="J74:J105" si="2">I74+G74</f>
        <v>127</v>
      </c>
      <c r="K74" s="65">
        <v>65</v>
      </c>
      <c r="M74" s="44">
        <f>VLOOKUP(C74,'100M - 1B MC 2023 (ROIC, EY)'!$C$10:$X$252,21,0)</f>
        <v>31.084900000000001</v>
      </c>
      <c r="N74" s="45">
        <f>VLOOKUP(C74,'100M - 1B MC 2023 (ROIC, EY)'!$C$10:$X$252,22,0)</f>
        <v>27.39</v>
      </c>
      <c r="O74" s="46">
        <f>'100M - 1B MC 2023 (PE, ROA)'!N74/'100M - 1B MC 2023 (PE, ROA)'!M74-100%</f>
        <v>-0.11886478643971832</v>
      </c>
    </row>
    <row r="75" spans="2:15" x14ac:dyDescent="0.25">
      <c r="B75" s="19" t="s">
        <v>188</v>
      </c>
      <c r="C75" s="25" t="s">
        <v>187</v>
      </c>
      <c r="D75" s="20">
        <v>614</v>
      </c>
      <c r="E75" s="36"/>
      <c r="F75" s="67">
        <v>6.87</v>
      </c>
      <c r="G75" s="12">
        <v>56</v>
      </c>
      <c r="H75" s="38">
        <v>0.11890000000000001</v>
      </c>
      <c r="I75" s="12">
        <v>72</v>
      </c>
      <c r="J75" s="11">
        <f t="shared" si="2"/>
        <v>128</v>
      </c>
      <c r="K75" s="65">
        <v>66</v>
      </c>
      <c r="M75" s="44">
        <f>VLOOKUP(C75,'100M - 1B MC 2023 (ROIC, EY)'!$C$10:$X$252,21,0)</f>
        <v>22.628799999999998</v>
      </c>
      <c r="N75" s="45">
        <f>VLOOKUP(C75,'100M - 1B MC 2023 (ROIC, EY)'!$C$10:$X$252,22,0)</f>
        <v>22.48</v>
      </c>
      <c r="O75" s="46">
        <f>'100M - 1B MC 2023 (PE, ROA)'!N75/'100M - 1B MC 2023 (PE, ROA)'!M75-100%</f>
        <v>-6.5756911546347441E-3</v>
      </c>
    </row>
    <row r="76" spans="2:15" x14ac:dyDescent="0.25">
      <c r="B76" s="19" t="s">
        <v>236</v>
      </c>
      <c r="C76" s="25" t="s">
        <v>235</v>
      </c>
      <c r="D76" s="20">
        <v>544</v>
      </c>
      <c r="E76" s="36"/>
      <c r="F76" s="67">
        <v>15.81</v>
      </c>
      <c r="G76" s="12">
        <v>93</v>
      </c>
      <c r="H76" s="38">
        <v>0.19620000000000001</v>
      </c>
      <c r="I76" s="12">
        <v>37</v>
      </c>
      <c r="J76" s="11">
        <f t="shared" si="2"/>
        <v>130</v>
      </c>
      <c r="K76" s="65">
        <v>67</v>
      </c>
      <c r="M76" s="44">
        <f>VLOOKUP(C76,'100M - 1B MC 2023 (ROIC, EY)'!$C$10:$X$252,21,0)</f>
        <v>20.718900000000001</v>
      </c>
      <c r="N76" s="45">
        <f>VLOOKUP(C76,'100M - 1B MC 2023 (ROIC, EY)'!$C$10:$X$252,22,0)</f>
        <v>20.399999999999999</v>
      </c>
      <c r="O76" s="46">
        <f>'100M - 1B MC 2023 (PE, ROA)'!N76/'100M - 1B MC 2023 (PE, ROA)'!M76-100%</f>
        <v>-1.5391743770180932E-2</v>
      </c>
    </row>
    <row r="77" spans="2:15" x14ac:dyDescent="0.25">
      <c r="B77" s="19" t="s">
        <v>226</v>
      </c>
      <c r="C77" s="25" t="s">
        <v>222</v>
      </c>
      <c r="D77" s="20">
        <v>557</v>
      </c>
      <c r="E77" s="36"/>
      <c r="F77" s="67">
        <v>8.51</v>
      </c>
      <c r="G77" s="12">
        <v>69</v>
      </c>
      <c r="H77" s="38">
        <v>0.1348</v>
      </c>
      <c r="I77" s="12">
        <v>61</v>
      </c>
      <c r="J77" s="11">
        <f t="shared" si="2"/>
        <v>130</v>
      </c>
      <c r="K77" s="65">
        <v>68</v>
      </c>
      <c r="M77" s="44">
        <f>VLOOKUP(C77,'100M - 1B MC 2023 (ROIC, EY)'!$C$10:$X$252,21,0)</f>
        <v>18.229399999999998</v>
      </c>
      <c r="N77" s="45">
        <f>VLOOKUP(C77,'100M - 1B MC 2023 (ROIC, EY)'!$C$10:$X$252,22,0)</f>
        <v>17.2</v>
      </c>
      <c r="O77" s="46">
        <f>'100M - 1B MC 2023 (PE, ROA)'!N77/'100M - 1B MC 2023 (PE, ROA)'!M77-100%</f>
        <v>-5.6469220051126201E-2</v>
      </c>
    </row>
    <row r="78" spans="2:15" x14ac:dyDescent="0.25">
      <c r="B78" s="19" t="s">
        <v>299</v>
      </c>
      <c r="C78" s="25" t="s">
        <v>298</v>
      </c>
      <c r="D78" s="20">
        <v>441</v>
      </c>
      <c r="E78" s="36"/>
      <c r="F78" s="67">
        <v>6.06</v>
      </c>
      <c r="G78" s="12">
        <v>48</v>
      </c>
      <c r="H78" s="38">
        <v>0.10780000000000001</v>
      </c>
      <c r="I78" s="12">
        <v>82</v>
      </c>
      <c r="J78" s="11">
        <f t="shared" si="2"/>
        <v>130</v>
      </c>
      <c r="K78" s="65">
        <v>69</v>
      </c>
      <c r="M78" s="44">
        <f>VLOOKUP(C78,'100M - 1B MC 2023 (ROIC, EY)'!$C$10:$X$252,21,0)</f>
        <v>4.1242000000000001</v>
      </c>
      <c r="N78" s="45">
        <f>VLOOKUP(C78,'100M - 1B MC 2023 (ROIC, EY)'!$C$10:$X$252,22,0)</f>
        <v>4.08</v>
      </c>
      <c r="O78" s="46">
        <f>'100M - 1B MC 2023 (PE, ROA)'!N78/'100M - 1B MC 2023 (PE, ROA)'!M78-100%</f>
        <v>-1.0717230008243983E-2</v>
      </c>
    </row>
    <row r="79" spans="2:15" x14ac:dyDescent="0.25">
      <c r="B79" s="19" t="s">
        <v>166</v>
      </c>
      <c r="C79" s="25" t="s">
        <v>165</v>
      </c>
      <c r="D79" s="20">
        <v>641</v>
      </c>
      <c r="E79" s="36"/>
      <c r="F79" s="67">
        <v>24.77</v>
      </c>
      <c r="G79" s="12">
        <v>103</v>
      </c>
      <c r="H79" s="38">
        <v>0.23069999999999999</v>
      </c>
      <c r="I79" s="12">
        <v>28</v>
      </c>
      <c r="J79" s="11">
        <f t="shared" si="2"/>
        <v>131</v>
      </c>
      <c r="K79" s="65">
        <v>70</v>
      </c>
      <c r="M79" s="44">
        <f>VLOOKUP(C79,'100M - 1B MC 2023 (ROIC, EY)'!$C$10:$X$252,21,0)</f>
        <v>91.38</v>
      </c>
      <c r="N79" s="45">
        <f>VLOOKUP(C79,'100M - 1B MC 2023 (ROIC, EY)'!$C$10:$X$252,22,0)</f>
        <v>44.62</v>
      </c>
      <c r="O79" s="46">
        <f>'100M - 1B MC 2023 (PE, ROA)'!N79/'100M - 1B MC 2023 (PE, ROA)'!M79-100%</f>
        <v>-0.5117093455898446</v>
      </c>
    </row>
    <row r="80" spans="2:15" x14ac:dyDescent="0.25">
      <c r="B80" s="19" t="s">
        <v>323</v>
      </c>
      <c r="C80" s="25" t="s">
        <v>322</v>
      </c>
      <c r="D80" s="20">
        <v>403</v>
      </c>
      <c r="E80" s="36"/>
      <c r="F80" s="67">
        <v>14.85</v>
      </c>
      <c r="G80" s="12">
        <v>91</v>
      </c>
      <c r="H80" s="38">
        <v>0.18279999999999999</v>
      </c>
      <c r="I80" s="12">
        <v>41</v>
      </c>
      <c r="J80" s="11">
        <f t="shared" si="2"/>
        <v>132</v>
      </c>
      <c r="K80" s="65">
        <v>71</v>
      </c>
      <c r="M80" s="44">
        <f>VLOOKUP(C80,'100M - 1B MC 2023 (ROIC, EY)'!$C$10:$X$252,21,0)</f>
        <v>6.5237999999999996</v>
      </c>
      <c r="N80" s="45">
        <f>VLOOKUP(C80,'100M - 1B MC 2023 (ROIC, EY)'!$C$10:$X$252,22,0)</f>
        <v>5.58</v>
      </c>
      <c r="O80" s="46">
        <f>'100M - 1B MC 2023 (PE, ROA)'!N80/'100M - 1B MC 2023 (PE, ROA)'!M80-100%</f>
        <v>-0.14467028419019579</v>
      </c>
    </row>
    <row r="81" spans="2:15" x14ac:dyDescent="0.25">
      <c r="B81" s="19" t="s">
        <v>47</v>
      </c>
      <c r="C81" s="25" t="s">
        <v>46</v>
      </c>
      <c r="D81" s="20">
        <v>936</v>
      </c>
      <c r="E81" s="36"/>
      <c r="F81" s="67">
        <v>5.28</v>
      </c>
      <c r="G81" s="12">
        <v>38</v>
      </c>
      <c r="H81" s="38">
        <v>8.5199999999999998E-2</v>
      </c>
      <c r="I81" s="12">
        <v>94</v>
      </c>
      <c r="J81" s="11">
        <f t="shared" si="2"/>
        <v>132</v>
      </c>
      <c r="K81" s="65">
        <v>72</v>
      </c>
      <c r="M81" s="44">
        <f>VLOOKUP(C81,'100M - 1B MC 2023 (ROIC, EY)'!$C$10:$X$252,21,0)</f>
        <v>16.59</v>
      </c>
      <c r="N81" s="45">
        <f>VLOOKUP(C81,'100M - 1B MC 2023 (ROIC, EY)'!$C$10:$X$252,22,0)</f>
        <v>23.55</v>
      </c>
      <c r="O81" s="46">
        <f>'100M - 1B MC 2023 (PE, ROA)'!N81/'100M - 1B MC 2023 (PE, ROA)'!M81-100%</f>
        <v>0.41952983725135629</v>
      </c>
    </row>
    <row r="82" spans="2:15" x14ac:dyDescent="0.25">
      <c r="B82" s="19" t="s">
        <v>374</v>
      </c>
      <c r="C82" s="25" t="s">
        <v>373</v>
      </c>
      <c r="D82" s="20">
        <v>309</v>
      </c>
      <c r="E82" s="36"/>
      <c r="F82" s="67">
        <v>5.47</v>
      </c>
      <c r="G82" s="12">
        <v>41</v>
      </c>
      <c r="H82" s="38">
        <v>8.8900000000000007E-2</v>
      </c>
      <c r="I82" s="12">
        <v>93</v>
      </c>
      <c r="J82" s="11">
        <f t="shared" si="2"/>
        <v>134</v>
      </c>
      <c r="K82" s="65">
        <v>73</v>
      </c>
      <c r="M82" s="44">
        <f>VLOOKUP(C82,'100M - 1B MC 2023 (ROIC, EY)'!$C$10:$X$252,21,0)</f>
        <v>5.19</v>
      </c>
      <c r="N82" s="45">
        <f>VLOOKUP(C82,'100M - 1B MC 2023 (ROIC, EY)'!$C$10:$X$252,22,0)</f>
        <v>6.47</v>
      </c>
      <c r="O82" s="46">
        <f>'100M - 1B MC 2023 (PE, ROA)'!N82/'100M - 1B MC 2023 (PE, ROA)'!M82-100%</f>
        <v>0.24662813102119441</v>
      </c>
    </row>
    <row r="83" spans="2:15" x14ac:dyDescent="0.25">
      <c r="B83" s="19" t="s">
        <v>252</v>
      </c>
      <c r="C83" s="25" t="s">
        <v>251</v>
      </c>
      <c r="D83" s="20">
        <v>515</v>
      </c>
      <c r="E83" s="36"/>
      <c r="F83" s="67">
        <v>13.87</v>
      </c>
      <c r="G83" s="12">
        <v>87</v>
      </c>
      <c r="H83" s="38">
        <v>0.15890000000000001</v>
      </c>
      <c r="I83" s="12">
        <v>51</v>
      </c>
      <c r="J83" s="11">
        <f t="shared" si="2"/>
        <v>138</v>
      </c>
      <c r="K83" s="65">
        <v>74</v>
      </c>
      <c r="M83" s="44">
        <f>VLOOKUP(C83,'100M - 1B MC 2023 (ROIC, EY)'!$C$10:$X$252,21,0)</f>
        <v>178.78899999999999</v>
      </c>
      <c r="N83" s="45">
        <f>VLOOKUP(C83,'100M - 1B MC 2023 (ROIC, EY)'!$C$10:$X$252,22,0)</f>
        <v>172.74</v>
      </c>
      <c r="O83" s="46">
        <f>'100M - 1B MC 2023 (PE, ROA)'!N83/'100M - 1B MC 2023 (PE, ROA)'!M83-100%</f>
        <v>-3.3833177656343416E-2</v>
      </c>
    </row>
    <row r="84" spans="2:15" x14ac:dyDescent="0.25">
      <c r="B84" s="19" t="s">
        <v>75</v>
      </c>
      <c r="C84" s="25" t="s">
        <v>74</v>
      </c>
      <c r="D84" s="20">
        <v>849</v>
      </c>
      <c r="E84" s="36"/>
      <c r="F84" s="67">
        <v>9.1</v>
      </c>
      <c r="G84" s="12">
        <v>73</v>
      </c>
      <c r="H84" s="38">
        <v>0.12620000000000001</v>
      </c>
      <c r="I84" s="12">
        <v>67</v>
      </c>
      <c r="J84" s="11">
        <f t="shared" si="2"/>
        <v>140</v>
      </c>
      <c r="K84" s="65">
        <v>75</v>
      </c>
      <c r="M84" s="44">
        <f>VLOOKUP(C84,'100M - 1B MC 2023 (ROIC, EY)'!$C$10:$X$252,21,0)</f>
        <v>32.700000000000003</v>
      </c>
      <c r="N84" s="45">
        <f>VLOOKUP(C84,'100M - 1B MC 2023 (ROIC, EY)'!$C$10:$X$252,22,0)</f>
        <v>36.82</v>
      </c>
      <c r="O84" s="46">
        <f>'100M - 1B MC 2023 (PE, ROA)'!N84/'100M - 1B MC 2023 (PE, ROA)'!M84-100%</f>
        <v>0.1259938837920489</v>
      </c>
    </row>
    <row r="85" spans="2:15" x14ac:dyDescent="0.25">
      <c r="B85" s="19" t="s">
        <v>212</v>
      </c>
      <c r="C85" s="25" t="s">
        <v>211</v>
      </c>
      <c r="D85" s="20">
        <v>581</v>
      </c>
      <c r="E85" s="36"/>
      <c r="F85" s="67">
        <v>8.3800000000000008</v>
      </c>
      <c r="G85" s="12">
        <v>67</v>
      </c>
      <c r="H85" s="38">
        <v>0.1169</v>
      </c>
      <c r="I85" s="12">
        <v>73</v>
      </c>
      <c r="J85" s="11">
        <f t="shared" si="2"/>
        <v>140</v>
      </c>
      <c r="K85" s="65">
        <v>76</v>
      </c>
      <c r="M85" s="44">
        <f>VLOOKUP(C85,'100M - 1B MC 2023 (ROIC, EY)'!$C$10:$X$252,21,0)</f>
        <v>8.8396000000000008</v>
      </c>
      <c r="N85" s="45">
        <f>VLOOKUP(C85,'100M - 1B MC 2023 (ROIC, EY)'!$C$10:$X$252,22,0)</f>
        <v>12.51</v>
      </c>
      <c r="O85" s="46">
        <f>'100M - 1B MC 2023 (PE, ROA)'!N85/'100M - 1B MC 2023 (PE, ROA)'!M85-100%</f>
        <v>0.41522240825376699</v>
      </c>
    </row>
    <row r="86" spans="2:15" x14ac:dyDescent="0.25">
      <c r="B86" s="19" t="s">
        <v>410</v>
      </c>
      <c r="C86" s="25" t="s">
        <v>409</v>
      </c>
      <c r="D86" s="20">
        <v>261</v>
      </c>
      <c r="E86" s="36"/>
      <c r="F86" s="67">
        <v>6.76</v>
      </c>
      <c r="G86" s="12">
        <v>54</v>
      </c>
      <c r="H86" s="38">
        <v>9.9199999999999997E-2</v>
      </c>
      <c r="I86" s="12">
        <v>86</v>
      </c>
      <c r="J86" s="11">
        <f t="shared" si="2"/>
        <v>140</v>
      </c>
      <c r="K86" s="65">
        <v>77</v>
      </c>
      <c r="M86" s="44">
        <f>VLOOKUP(C86,'100M - 1B MC 2023 (ROIC, EY)'!$C$10:$X$252,21,0)</f>
        <v>21.284300000000002</v>
      </c>
      <c r="N86" s="45">
        <f>VLOOKUP(C86,'100M - 1B MC 2023 (ROIC, EY)'!$C$10:$X$252,22,0)</f>
        <v>27.11</v>
      </c>
      <c r="O86" s="46">
        <f>'100M - 1B MC 2023 (PE, ROA)'!N86/'100M - 1B MC 2023 (PE, ROA)'!M86-100%</f>
        <v>0.27370879004712378</v>
      </c>
    </row>
    <row r="87" spans="2:15" x14ac:dyDescent="0.25">
      <c r="B87" s="19" t="s">
        <v>287</v>
      </c>
      <c r="C87" s="25" t="s">
        <v>286</v>
      </c>
      <c r="D87" s="20">
        <v>471</v>
      </c>
      <c r="E87" s="36"/>
      <c r="F87" s="67">
        <v>12.22</v>
      </c>
      <c r="G87" s="12">
        <v>83</v>
      </c>
      <c r="H87" s="38">
        <v>0.1343</v>
      </c>
      <c r="I87" s="12">
        <v>63</v>
      </c>
      <c r="J87" s="11">
        <f t="shared" si="2"/>
        <v>146</v>
      </c>
      <c r="K87" s="65">
        <v>78</v>
      </c>
      <c r="M87" s="44">
        <f>VLOOKUP(C87,'100M - 1B MC 2023 (ROIC, EY)'!$C$10:$X$252,21,0)</f>
        <v>8.8000000000000007</v>
      </c>
      <c r="N87" s="45">
        <f>VLOOKUP(C87,'100M - 1B MC 2023 (ROIC, EY)'!$C$10:$X$252,22,0)</f>
        <v>8.9499999999999993</v>
      </c>
      <c r="O87" s="46">
        <f>'100M - 1B MC 2023 (PE, ROA)'!N87/'100M - 1B MC 2023 (PE, ROA)'!M87-100%</f>
        <v>1.7045454545454364E-2</v>
      </c>
    </row>
    <row r="88" spans="2:15" x14ac:dyDescent="0.25">
      <c r="B88" s="19" t="s">
        <v>108</v>
      </c>
      <c r="C88" s="25" t="s">
        <v>107</v>
      </c>
      <c r="D88" s="20">
        <v>762</v>
      </c>
      <c r="E88" s="36"/>
      <c r="F88" s="67">
        <v>7.61</v>
      </c>
      <c r="G88" s="12">
        <v>62</v>
      </c>
      <c r="H88" s="38">
        <v>0.1013</v>
      </c>
      <c r="I88" s="12">
        <v>85</v>
      </c>
      <c r="J88" s="11">
        <f t="shared" si="2"/>
        <v>147</v>
      </c>
      <c r="K88" s="65">
        <v>79</v>
      </c>
      <c r="M88" s="44">
        <f>VLOOKUP(C88,'100M - 1B MC 2023 (ROIC, EY)'!$C$10:$X$252,21,0)</f>
        <v>80.072599999999994</v>
      </c>
      <c r="N88" s="45">
        <f>VLOOKUP(C88,'100M - 1B MC 2023 (ROIC, EY)'!$C$10:$X$252,22,0)</f>
        <v>163.15</v>
      </c>
      <c r="O88" s="46">
        <f>'100M - 1B MC 2023 (PE, ROA)'!N88/'100M - 1B MC 2023 (PE, ROA)'!M88-100%</f>
        <v>1.037525945204727</v>
      </c>
    </row>
    <row r="89" spans="2:15" x14ac:dyDescent="0.25">
      <c r="B89" s="19" t="s">
        <v>61</v>
      </c>
      <c r="C89" s="25" t="s">
        <v>60</v>
      </c>
      <c r="D89" s="20">
        <v>900</v>
      </c>
      <c r="E89" s="36"/>
      <c r="F89" s="67">
        <v>16.36</v>
      </c>
      <c r="G89" s="12">
        <v>95</v>
      </c>
      <c r="H89" s="38">
        <v>0.14319999999999999</v>
      </c>
      <c r="I89" s="12">
        <v>55</v>
      </c>
      <c r="J89" s="11">
        <f t="shared" si="2"/>
        <v>150</v>
      </c>
      <c r="K89" s="65">
        <v>80</v>
      </c>
      <c r="M89" s="44">
        <f>VLOOKUP(C89,'100M - 1B MC 2023 (ROIC, EY)'!$C$10:$X$252,21,0)</f>
        <v>23.9</v>
      </c>
      <c r="N89" s="45">
        <f>VLOOKUP(C89,'100M - 1B MC 2023 (ROIC, EY)'!$C$10:$X$252,22,0)</f>
        <v>24.65</v>
      </c>
      <c r="O89" s="46">
        <f>'100M - 1B MC 2023 (PE, ROA)'!N89/'100M - 1B MC 2023 (PE, ROA)'!M89-100%</f>
        <v>3.1380753138075423E-2</v>
      </c>
    </row>
    <row r="90" spans="2:15" x14ac:dyDescent="0.25">
      <c r="B90" s="19" t="s">
        <v>396</v>
      </c>
      <c r="C90" s="25" t="s">
        <v>395</v>
      </c>
      <c r="D90" s="20">
        <v>279</v>
      </c>
      <c r="E90" s="36"/>
      <c r="F90" s="67">
        <v>11.64</v>
      </c>
      <c r="G90" s="12">
        <v>80</v>
      </c>
      <c r="H90" s="38">
        <v>0.1222</v>
      </c>
      <c r="I90" s="12">
        <v>70</v>
      </c>
      <c r="J90" s="11">
        <f t="shared" si="2"/>
        <v>150</v>
      </c>
      <c r="K90" s="65">
        <v>81</v>
      </c>
      <c r="M90" s="44">
        <f>VLOOKUP(C90,'100M - 1B MC 2023 (ROIC, EY)'!$C$10:$X$252,21,0)</f>
        <v>37.56</v>
      </c>
      <c r="N90" s="45">
        <f>VLOOKUP(C90,'100M - 1B MC 2023 (ROIC, EY)'!$C$10:$X$252,22,0)</f>
        <v>25.33</v>
      </c>
      <c r="O90" s="46">
        <f>'100M - 1B MC 2023 (PE, ROA)'!N90/'100M - 1B MC 2023 (PE, ROA)'!M90-100%</f>
        <v>-0.32561235356762519</v>
      </c>
    </row>
    <row r="91" spans="2:15" x14ac:dyDescent="0.25">
      <c r="B91" s="19" t="s">
        <v>139</v>
      </c>
      <c r="C91" s="25" t="s">
        <v>138</v>
      </c>
      <c r="D91" s="20">
        <v>708</v>
      </c>
      <c r="E91" s="36"/>
      <c r="F91" s="67">
        <v>7.73</v>
      </c>
      <c r="G91" s="12">
        <v>63</v>
      </c>
      <c r="H91" s="38">
        <v>9.74E-2</v>
      </c>
      <c r="I91" s="12">
        <v>88</v>
      </c>
      <c r="J91" s="11">
        <f t="shared" si="2"/>
        <v>151</v>
      </c>
      <c r="K91" s="65">
        <v>82</v>
      </c>
      <c r="M91" s="44">
        <f>VLOOKUP(C91,'100M - 1B MC 2023 (ROIC, EY)'!$C$10:$X$252,21,0)</f>
        <v>32.619100000000003</v>
      </c>
      <c r="N91" s="45">
        <f>VLOOKUP(C91,'100M - 1B MC 2023 (ROIC, EY)'!$C$10:$X$252,22,0)</f>
        <v>56.91</v>
      </c>
      <c r="O91" s="46">
        <f>'100M - 1B MC 2023 (PE, ROA)'!N91/'100M - 1B MC 2023 (PE, ROA)'!M91-100%</f>
        <v>0.74468332970560169</v>
      </c>
    </row>
    <row r="92" spans="2:15" x14ac:dyDescent="0.25">
      <c r="B92" s="19" t="s">
        <v>139</v>
      </c>
      <c r="C92" s="25" t="s">
        <v>158</v>
      </c>
      <c r="D92" s="20">
        <v>656</v>
      </c>
      <c r="E92" s="36"/>
      <c r="F92" s="67">
        <v>8</v>
      </c>
      <c r="G92" s="12">
        <v>65</v>
      </c>
      <c r="H92" s="38">
        <v>9.74E-2</v>
      </c>
      <c r="I92" s="12">
        <v>89</v>
      </c>
      <c r="J92" s="11">
        <f t="shared" si="2"/>
        <v>154</v>
      </c>
      <c r="K92" s="65">
        <v>83</v>
      </c>
      <c r="M92" s="44">
        <f>VLOOKUP(C92,'100M - 1B MC 2023 (ROIC, EY)'!$C$10:$X$252,21,0)</f>
        <v>31.930399999999999</v>
      </c>
      <c r="N92" s="45">
        <f>VLOOKUP(C92,'100M - 1B MC 2023 (ROIC, EY)'!$C$10:$X$252,22,0)</f>
        <v>54.68</v>
      </c>
      <c r="O92" s="46">
        <f>'100M - 1B MC 2023 (PE, ROA)'!N92/'100M - 1B MC 2023 (PE, ROA)'!M92-100%</f>
        <v>0.7124746323253075</v>
      </c>
    </row>
    <row r="93" spans="2:15" x14ac:dyDescent="0.25">
      <c r="B93" s="19" t="s">
        <v>440</v>
      </c>
      <c r="C93" s="25" t="s">
        <v>439</v>
      </c>
      <c r="D93" s="20">
        <v>234</v>
      </c>
      <c r="E93" s="36"/>
      <c r="F93" s="67">
        <v>10.65</v>
      </c>
      <c r="G93" s="12">
        <v>78</v>
      </c>
      <c r="H93" s="38">
        <v>0.1134</v>
      </c>
      <c r="I93" s="12">
        <v>77</v>
      </c>
      <c r="J93" s="11">
        <f t="shared" si="2"/>
        <v>155</v>
      </c>
      <c r="K93" s="65">
        <v>84</v>
      </c>
      <c r="M93" s="44">
        <f>VLOOKUP(C93,'100M - 1B MC 2023 (ROIC, EY)'!$C$10:$X$252,21,0)</f>
        <v>17.535399999999999</v>
      </c>
      <c r="N93" s="45">
        <f>VLOOKUP(C93,'100M - 1B MC 2023 (ROIC, EY)'!$C$10:$X$252,22,0)</f>
        <v>19.899999999999999</v>
      </c>
      <c r="O93" s="46">
        <f>'100M - 1B MC 2023 (PE, ROA)'!N93/'100M - 1B MC 2023 (PE, ROA)'!M93-100%</f>
        <v>0.13484722333109023</v>
      </c>
    </row>
    <row r="94" spans="2:15" x14ac:dyDescent="0.25">
      <c r="B94" s="19" t="s">
        <v>354</v>
      </c>
      <c r="C94" s="25" t="s">
        <v>353</v>
      </c>
      <c r="D94" s="20">
        <v>350</v>
      </c>
      <c r="E94" s="36"/>
      <c r="F94" s="67">
        <v>22.22</v>
      </c>
      <c r="G94" s="12">
        <v>101</v>
      </c>
      <c r="H94" s="38">
        <v>0.14230000000000001</v>
      </c>
      <c r="I94" s="12">
        <v>56</v>
      </c>
      <c r="J94" s="11">
        <f t="shared" si="2"/>
        <v>157</v>
      </c>
      <c r="K94" s="65">
        <v>85</v>
      </c>
      <c r="M94" s="44">
        <f>VLOOKUP(C94,'100M - 1B MC 2023 (ROIC, EY)'!$C$10:$X$252,21,0)</f>
        <v>97.456000000000003</v>
      </c>
      <c r="N94" s="45">
        <f>VLOOKUP(C94,'100M - 1B MC 2023 (ROIC, EY)'!$C$10:$X$252,22,0)</f>
        <v>97.12</v>
      </c>
      <c r="O94" s="46">
        <f>'100M - 1B MC 2023 (PE, ROA)'!N94/'100M - 1B MC 2023 (PE, ROA)'!M94-100%</f>
        <v>-3.4477097356755415E-3</v>
      </c>
    </row>
    <row r="95" spans="2:15" x14ac:dyDescent="0.25">
      <c r="B95" s="19" t="s">
        <v>79</v>
      </c>
      <c r="C95" s="25" t="s">
        <v>78</v>
      </c>
      <c r="D95" s="20">
        <v>834</v>
      </c>
      <c r="E95" s="36"/>
      <c r="F95" s="67">
        <v>10.07</v>
      </c>
      <c r="G95" s="12">
        <v>76</v>
      </c>
      <c r="H95" s="38">
        <v>0.108</v>
      </c>
      <c r="I95" s="12">
        <v>81</v>
      </c>
      <c r="J95" s="11">
        <f t="shared" si="2"/>
        <v>157</v>
      </c>
      <c r="K95" s="65">
        <v>86</v>
      </c>
      <c r="M95" s="44">
        <f>VLOOKUP(C95,'100M - 1B MC 2023 (ROIC, EY)'!$C$10:$X$252,21,0)</f>
        <v>14.41</v>
      </c>
      <c r="N95" s="45">
        <f>VLOOKUP(C95,'100M - 1B MC 2023 (ROIC, EY)'!$C$10:$X$252,22,0)</f>
        <v>12.56</v>
      </c>
      <c r="O95" s="46">
        <f>'100M - 1B MC 2023 (PE, ROA)'!N95/'100M - 1B MC 2023 (PE, ROA)'!M95-100%</f>
        <v>-0.128383067314365</v>
      </c>
    </row>
    <row r="96" spans="2:15" x14ac:dyDescent="0.25">
      <c r="B96" s="19" t="s">
        <v>424</v>
      </c>
      <c r="C96" s="25" t="s">
        <v>423</v>
      </c>
      <c r="D96" s="20">
        <v>247</v>
      </c>
      <c r="E96" s="36"/>
      <c r="F96" s="67">
        <v>15.41</v>
      </c>
      <c r="G96" s="12">
        <v>92</v>
      </c>
      <c r="H96" s="38">
        <v>0.12570000000000001</v>
      </c>
      <c r="I96" s="12">
        <v>68</v>
      </c>
      <c r="J96" s="11">
        <f t="shared" si="2"/>
        <v>160</v>
      </c>
      <c r="K96" s="65">
        <v>87</v>
      </c>
      <c r="M96" s="44">
        <f>VLOOKUP(C96,'100M - 1B MC 2023 (ROIC, EY)'!$C$10:$X$252,21,0)</f>
        <v>20.925799999999999</v>
      </c>
      <c r="N96" s="45">
        <f>VLOOKUP(C96,'100M - 1B MC 2023 (ROIC, EY)'!$C$10:$X$252,22,0)</f>
        <v>18.98</v>
      </c>
      <c r="O96" s="46">
        <f>'100M - 1B MC 2023 (PE, ROA)'!N96/'100M - 1B MC 2023 (PE, ROA)'!M96-100%</f>
        <v>-9.298569230328102E-2</v>
      </c>
    </row>
    <row r="97" spans="2:15" x14ac:dyDescent="0.25">
      <c r="B97" s="19" t="s">
        <v>143</v>
      </c>
      <c r="C97" s="25" t="s">
        <v>142</v>
      </c>
      <c r="D97" s="20">
        <v>706</v>
      </c>
      <c r="E97" s="36"/>
      <c r="F97" s="67">
        <v>14.49</v>
      </c>
      <c r="G97" s="12">
        <v>89</v>
      </c>
      <c r="H97" s="38">
        <v>0.11609999999999999</v>
      </c>
      <c r="I97" s="12">
        <v>74</v>
      </c>
      <c r="J97" s="11">
        <f t="shared" si="2"/>
        <v>163</v>
      </c>
      <c r="K97" s="65">
        <v>88</v>
      </c>
      <c r="M97" s="44">
        <f>VLOOKUP(C97,'100M - 1B MC 2023 (ROIC, EY)'!$C$10:$X$252,21,0)</f>
        <v>53.58</v>
      </c>
      <c r="N97" s="45">
        <f>VLOOKUP(C97,'100M - 1B MC 2023 (ROIC, EY)'!$C$10:$X$252,22,0)</f>
        <v>35.770000000000003</v>
      </c>
      <c r="O97" s="46">
        <f>'100M - 1B MC 2023 (PE, ROA)'!N97/'100M - 1B MC 2023 (PE, ROA)'!M97-100%</f>
        <v>-0.33240014930944373</v>
      </c>
    </row>
    <row r="98" spans="2:15" x14ac:dyDescent="0.25">
      <c r="B98" s="19" t="s">
        <v>127</v>
      </c>
      <c r="C98" s="25" t="s">
        <v>126</v>
      </c>
      <c r="D98" s="20">
        <v>731</v>
      </c>
      <c r="E98" s="36"/>
      <c r="F98" s="67">
        <v>13.55</v>
      </c>
      <c r="G98" s="12">
        <v>85</v>
      </c>
      <c r="H98" s="38">
        <v>0.1109</v>
      </c>
      <c r="I98" s="12">
        <v>78</v>
      </c>
      <c r="J98" s="11">
        <f t="shared" si="2"/>
        <v>163</v>
      </c>
      <c r="K98" s="65">
        <v>89</v>
      </c>
      <c r="M98" s="44">
        <f>VLOOKUP(C98,'100M - 1B MC 2023 (ROIC, EY)'!$C$10:$X$252,21,0)</f>
        <v>22.298500000000001</v>
      </c>
      <c r="N98" s="45">
        <f>VLOOKUP(C98,'100M - 1B MC 2023 (ROIC, EY)'!$C$10:$X$252,22,0)</f>
        <v>20.53</v>
      </c>
      <c r="O98" s="46">
        <f>'100M - 1B MC 2023 (PE, ROA)'!N98/'100M - 1B MC 2023 (PE, ROA)'!M98-100%</f>
        <v>-7.9310267506782939E-2</v>
      </c>
    </row>
    <row r="99" spans="2:15" x14ac:dyDescent="0.25">
      <c r="B99" s="19" t="s">
        <v>69</v>
      </c>
      <c r="C99" s="25" t="s">
        <v>68</v>
      </c>
      <c r="D99" s="20">
        <v>868</v>
      </c>
      <c r="E99" s="36"/>
      <c r="F99" s="67">
        <v>10.79</v>
      </c>
      <c r="G99" s="12">
        <v>79</v>
      </c>
      <c r="H99" s="38">
        <v>0.10539999999999999</v>
      </c>
      <c r="I99" s="12">
        <v>84</v>
      </c>
      <c r="J99" s="11">
        <f t="shared" si="2"/>
        <v>163</v>
      </c>
      <c r="K99" s="65">
        <v>90</v>
      </c>
      <c r="M99" s="44">
        <f>VLOOKUP(C99,'100M - 1B MC 2023 (ROIC, EY)'!$C$10:$X$252,21,0)</f>
        <v>23.853999999999999</v>
      </c>
      <c r="N99" s="45">
        <f>VLOOKUP(C99,'100M - 1B MC 2023 (ROIC, EY)'!$C$10:$X$252,22,0)</f>
        <v>27.06</v>
      </c>
      <c r="O99" s="46">
        <f>'100M - 1B MC 2023 (PE, ROA)'!N99/'100M - 1B MC 2023 (PE, ROA)'!M99-100%</f>
        <v>0.13440093904586226</v>
      </c>
    </row>
    <row r="100" spans="2:15" x14ac:dyDescent="0.25">
      <c r="B100" s="19" t="s">
        <v>468</v>
      </c>
      <c r="C100" s="25" t="s">
        <v>467</v>
      </c>
      <c r="D100" s="20">
        <v>162</v>
      </c>
      <c r="E100" s="36"/>
      <c r="F100" s="67">
        <v>8.4</v>
      </c>
      <c r="G100" s="12">
        <v>68</v>
      </c>
      <c r="H100" s="38">
        <v>7.8399999999999997E-2</v>
      </c>
      <c r="I100" s="12">
        <v>97</v>
      </c>
      <c r="J100" s="11">
        <f t="shared" si="2"/>
        <v>165</v>
      </c>
      <c r="K100" s="65">
        <v>91</v>
      </c>
      <c r="M100" s="44">
        <f>VLOOKUP(C100,'100M - 1B MC 2023 (ROIC, EY)'!$C$10:$X$252,21,0)</f>
        <v>4.66</v>
      </c>
      <c r="N100" s="45">
        <f>VLOOKUP(C100,'100M - 1B MC 2023 (ROIC, EY)'!$C$10:$X$252,22,0)</f>
        <v>9.94</v>
      </c>
      <c r="O100" s="46">
        <f>'100M - 1B MC 2023 (PE, ROA)'!N100/'100M - 1B MC 2023 (PE, ROA)'!M100-100%</f>
        <v>1.133047210300429</v>
      </c>
    </row>
    <row r="101" spans="2:15" x14ac:dyDescent="0.25">
      <c r="B101" s="19" t="s">
        <v>240</v>
      </c>
      <c r="C101" s="25" t="s">
        <v>239</v>
      </c>
      <c r="D101" s="20">
        <v>543</v>
      </c>
      <c r="E101" s="36"/>
      <c r="F101" s="67">
        <v>14.01</v>
      </c>
      <c r="G101" s="12">
        <v>88</v>
      </c>
      <c r="H101" s="38">
        <v>0.1109</v>
      </c>
      <c r="I101" s="12">
        <v>79</v>
      </c>
      <c r="J101" s="11">
        <f t="shared" si="2"/>
        <v>167</v>
      </c>
      <c r="K101" s="65">
        <v>92</v>
      </c>
      <c r="M101" s="44">
        <f>VLOOKUP(C101,'100M - 1B MC 2023 (ROIC, EY)'!$C$10:$X$252,21,0)</f>
        <v>22.236499999999999</v>
      </c>
      <c r="N101" s="45">
        <f>VLOOKUP(C101,'100M - 1B MC 2023 (ROIC, EY)'!$C$10:$X$252,22,0)</f>
        <v>20.91</v>
      </c>
      <c r="O101" s="46">
        <f>'100M - 1B MC 2023 (PE, ROA)'!N101/'100M - 1B MC 2023 (PE, ROA)'!M101-100%</f>
        <v>-5.9654172194365085E-2</v>
      </c>
    </row>
    <row r="102" spans="2:15" x14ac:dyDescent="0.25">
      <c r="B102" s="19" t="s">
        <v>364</v>
      </c>
      <c r="C102" s="25" t="s">
        <v>363</v>
      </c>
      <c r="D102" s="20">
        <v>337</v>
      </c>
      <c r="E102" s="36"/>
      <c r="F102" s="67">
        <v>31.61</v>
      </c>
      <c r="G102" s="12">
        <v>104</v>
      </c>
      <c r="H102" s="38">
        <v>0.13250000000000001</v>
      </c>
      <c r="I102" s="12">
        <v>64</v>
      </c>
      <c r="J102" s="11">
        <f t="shared" si="2"/>
        <v>168</v>
      </c>
      <c r="K102" s="65">
        <v>93</v>
      </c>
      <c r="M102" s="44">
        <f>VLOOKUP(C102,'100M - 1B MC 2023 (ROIC, EY)'!$C$10:$X$252,21,0)</f>
        <v>13.88</v>
      </c>
      <c r="N102" s="45">
        <f>VLOOKUP(C102,'100M - 1B MC 2023 (ROIC, EY)'!$C$10:$X$252,22,0)</f>
        <v>8.76</v>
      </c>
      <c r="O102" s="46">
        <f>'100M - 1B MC 2023 (PE, ROA)'!N102/'100M - 1B MC 2023 (PE, ROA)'!M102-100%</f>
        <v>-0.36887608069164268</v>
      </c>
    </row>
    <row r="103" spans="2:15" x14ac:dyDescent="0.25">
      <c r="B103" s="19" t="s">
        <v>420</v>
      </c>
      <c r="C103" s="25" t="s">
        <v>419</v>
      </c>
      <c r="D103" s="20">
        <v>250</v>
      </c>
      <c r="E103" s="36"/>
      <c r="F103" s="67">
        <v>8.74</v>
      </c>
      <c r="G103" s="12">
        <v>70</v>
      </c>
      <c r="H103" s="38">
        <v>7.3599999999999999E-2</v>
      </c>
      <c r="I103" s="12">
        <v>98</v>
      </c>
      <c r="J103" s="11">
        <f t="shared" si="2"/>
        <v>168</v>
      </c>
      <c r="K103" s="65">
        <v>94</v>
      </c>
      <c r="M103" s="44">
        <f>VLOOKUP(C103,'100M - 1B MC 2023 (ROIC, EY)'!$C$10:$X$252,21,0)</f>
        <v>15.57</v>
      </c>
      <c r="N103" s="45">
        <f>VLOOKUP(C103,'100M - 1B MC 2023 (ROIC, EY)'!$C$10:$X$252,22,0)</f>
        <v>12.47</v>
      </c>
      <c r="O103" s="46">
        <f>'100M - 1B MC 2023 (PE, ROA)'!N103/'100M - 1B MC 2023 (PE, ROA)'!M103-100%</f>
        <v>-0.19910083493898523</v>
      </c>
    </row>
    <row r="104" spans="2:15" x14ac:dyDescent="0.25">
      <c r="B104" s="19" t="s">
        <v>368</v>
      </c>
      <c r="C104" s="25" t="s">
        <v>367</v>
      </c>
      <c r="D104" s="20">
        <v>317</v>
      </c>
      <c r="E104" s="36"/>
      <c r="F104" s="67">
        <v>11.98</v>
      </c>
      <c r="G104" s="12">
        <v>82</v>
      </c>
      <c r="H104" s="38">
        <v>9.8199999999999996E-2</v>
      </c>
      <c r="I104" s="12">
        <v>87</v>
      </c>
      <c r="J104" s="11">
        <f t="shared" si="2"/>
        <v>169</v>
      </c>
      <c r="K104" s="65">
        <v>95</v>
      </c>
      <c r="M104" s="44">
        <f>VLOOKUP(C104,'100M - 1B MC 2023 (ROIC, EY)'!$C$10:$X$252,21,0)</f>
        <v>13.35</v>
      </c>
      <c r="N104" s="45">
        <f>VLOOKUP(C104,'100M - 1B MC 2023 (ROIC, EY)'!$C$10:$X$252,22,0)</f>
        <v>16.64</v>
      </c>
      <c r="O104" s="46">
        <f>'100M - 1B MC 2023 (PE, ROA)'!N104/'100M - 1B MC 2023 (PE, ROA)'!M104-100%</f>
        <v>0.24644194756554305</v>
      </c>
    </row>
    <row r="105" spans="2:15" x14ac:dyDescent="0.25">
      <c r="B105" s="19" t="s">
        <v>400</v>
      </c>
      <c r="C105" s="25" t="s">
        <v>399</v>
      </c>
      <c r="D105" s="20">
        <v>278</v>
      </c>
      <c r="E105" s="36"/>
      <c r="F105" s="67">
        <v>13.21</v>
      </c>
      <c r="G105" s="12">
        <v>84</v>
      </c>
      <c r="H105" s="38">
        <v>8.4500000000000006E-2</v>
      </c>
      <c r="I105" s="12">
        <v>95</v>
      </c>
      <c r="J105" s="11">
        <f t="shared" si="2"/>
        <v>179</v>
      </c>
      <c r="K105" s="65">
        <v>96</v>
      </c>
      <c r="M105" s="44">
        <f>VLOOKUP(C105,'100M - 1B MC 2023 (ROIC, EY)'!$C$10:$X$252,21,0)</f>
        <v>10.89</v>
      </c>
      <c r="N105" s="45">
        <f>VLOOKUP(C105,'100M - 1B MC 2023 (ROIC, EY)'!$C$10:$X$252,22,0)</f>
        <v>26.79</v>
      </c>
      <c r="O105" s="46">
        <f>'100M - 1B MC 2023 (PE, ROA)'!N105/'100M - 1B MC 2023 (PE, ROA)'!M105-100%</f>
        <v>1.4600550964187327</v>
      </c>
    </row>
    <row r="106" spans="2:15" x14ac:dyDescent="0.25">
      <c r="B106" s="19" t="s">
        <v>242</v>
      </c>
      <c r="C106" s="25" t="s">
        <v>241</v>
      </c>
      <c r="D106" s="20">
        <v>541</v>
      </c>
      <c r="E106" s="36"/>
      <c r="F106" s="67">
        <v>10.3</v>
      </c>
      <c r="G106" s="12">
        <v>77</v>
      </c>
      <c r="H106" s="38">
        <v>1.89E-2</v>
      </c>
      <c r="I106" s="12">
        <v>104</v>
      </c>
      <c r="J106" s="11">
        <f t="shared" ref="J106:J137" si="3">I106+G106</f>
        <v>181</v>
      </c>
      <c r="K106" s="65">
        <v>97</v>
      </c>
      <c r="M106" s="44">
        <f>VLOOKUP(C106,'100M - 1B MC 2023 (ROIC, EY)'!$C$10:$X$252,21,0)</f>
        <v>7.9</v>
      </c>
      <c r="N106" s="45">
        <f>VLOOKUP(C106,'100M - 1B MC 2023 (ROIC, EY)'!$C$10:$X$252,22,0)</f>
        <v>7.68</v>
      </c>
      <c r="O106" s="46">
        <f>'100M - 1B MC 2023 (PE, ROA)'!N106/'100M - 1B MC 2023 (PE, ROA)'!M106-100%</f>
        <v>-2.7848101265822822E-2</v>
      </c>
    </row>
    <row r="107" spans="2:15" x14ac:dyDescent="0.25">
      <c r="B107" s="19" t="s">
        <v>432</v>
      </c>
      <c r="C107" s="25" t="s">
        <v>431</v>
      </c>
      <c r="D107" s="20">
        <v>242</v>
      </c>
      <c r="E107" s="36"/>
      <c r="F107" s="67">
        <v>11.8</v>
      </c>
      <c r="G107" s="12">
        <v>81</v>
      </c>
      <c r="H107" s="38">
        <v>2.8000000000000001E-2</v>
      </c>
      <c r="I107" s="12">
        <v>103</v>
      </c>
      <c r="J107" s="11">
        <f t="shared" si="3"/>
        <v>184</v>
      </c>
      <c r="K107" s="65">
        <v>98</v>
      </c>
      <c r="M107" s="44">
        <f>VLOOKUP(C107,'100M - 1B MC 2023 (ROIC, EY)'!$C$10:$X$252,21,0)</f>
        <v>3.58</v>
      </c>
      <c r="N107" s="45">
        <f>VLOOKUP(C107,'100M - 1B MC 2023 (ROIC, EY)'!$C$10:$X$252,22,0)</f>
        <v>4</v>
      </c>
      <c r="O107" s="46">
        <f>'100M - 1B MC 2023 (PE, ROA)'!N107/'100M - 1B MC 2023 (PE, ROA)'!M107-100%</f>
        <v>0.11731843575418988</v>
      </c>
    </row>
    <row r="108" spans="2:15" x14ac:dyDescent="0.25">
      <c r="B108" s="19" t="s">
        <v>104</v>
      </c>
      <c r="C108" s="25" t="s">
        <v>104</v>
      </c>
      <c r="D108" s="20">
        <v>765</v>
      </c>
      <c r="E108" s="36"/>
      <c r="F108" s="67">
        <v>15.97</v>
      </c>
      <c r="G108" s="12">
        <v>94</v>
      </c>
      <c r="H108" s="38">
        <v>9.64E-2</v>
      </c>
      <c r="I108" s="12">
        <v>91</v>
      </c>
      <c r="J108" s="11">
        <f t="shared" si="3"/>
        <v>185</v>
      </c>
      <c r="K108" s="65">
        <v>99</v>
      </c>
      <c r="M108" s="44">
        <f>VLOOKUP(C108,'100M - 1B MC 2023 (ROIC, EY)'!$C$10:$X$252,21,0)</f>
        <v>28.18</v>
      </c>
      <c r="N108" s="45">
        <f>VLOOKUP(C108,'100M - 1B MC 2023 (ROIC, EY)'!$C$10:$X$252,22,0)</f>
        <v>28.3</v>
      </c>
      <c r="O108" s="46">
        <f>'100M - 1B MC 2023 (PE, ROA)'!N108/'100M - 1B MC 2023 (PE, ROA)'!M108-100%</f>
        <v>4.2583392476933657E-3</v>
      </c>
    </row>
    <row r="109" spans="2:15" x14ac:dyDescent="0.25">
      <c r="B109" s="19" t="s">
        <v>73</v>
      </c>
      <c r="C109" s="25" t="s">
        <v>72</v>
      </c>
      <c r="D109" s="20">
        <v>862</v>
      </c>
      <c r="E109" s="36"/>
      <c r="F109" s="67">
        <v>13.67</v>
      </c>
      <c r="G109" s="12">
        <v>86</v>
      </c>
      <c r="H109" s="38">
        <v>4.2700000000000002E-2</v>
      </c>
      <c r="I109" s="12">
        <v>101</v>
      </c>
      <c r="J109" s="11">
        <f t="shared" si="3"/>
        <v>187</v>
      </c>
      <c r="K109" s="65">
        <v>100</v>
      </c>
      <c r="M109" s="44">
        <f>VLOOKUP(C109,'100M - 1B MC 2023 (ROIC, EY)'!$C$10:$X$252,21,0)</f>
        <v>19.39</v>
      </c>
      <c r="N109" s="45">
        <f>VLOOKUP(C109,'100M - 1B MC 2023 (ROIC, EY)'!$C$10:$X$252,22,0)</f>
        <v>25.33</v>
      </c>
      <c r="O109" s="46">
        <f>'100M - 1B MC 2023 (PE, ROA)'!N109/'100M - 1B MC 2023 (PE, ROA)'!M109-100%</f>
        <v>0.30634347601856615</v>
      </c>
    </row>
    <row r="110" spans="2:15" x14ac:dyDescent="0.25">
      <c r="B110" s="19" t="s">
        <v>87</v>
      </c>
      <c r="C110" s="25" t="s">
        <v>86</v>
      </c>
      <c r="D110" s="20">
        <v>821</v>
      </c>
      <c r="E110" s="36"/>
      <c r="F110" s="67">
        <v>22.11</v>
      </c>
      <c r="G110" s="12">
        <v>100</v>
      </c>
      <c r="H110" s="38">
        <v>9.69E-2</v>
      </c>
      <c r="I110" s="12">
        <v>90</v>
      </c>
      <c r="J110" s="11">
        <f t="shared" si="3"/>
        <v>190</v>
      </c>
      <c r="K110" s="65">
        <v>101</v>
      </c>
      <c r="M110" s="44">
        <f>VLOOKUP(C110,'100M - 1B MC 2023 (ROIC, EY)'!$C$10:$X$252,21,0)</f>
        <v>13.83</v>
      </c>
      <c r="N110" s="45">
        <f>VLOOKUP(C110,'100M - 1B MC 2023 (ROIC, EY)'!$C$10:$X$252,22,0)</f>
        <v>15.25</v>
      </c>
      <c r="O110" s="46">
        <f>'100M - 1B MC 2023 (PE, ROA)'!N110/'100M - 1B MC 2023 (PE, ROA)'!M110-100%</f>
        <v>0.10267534345625462</v>
      </c>
    </row>
    <row r="111" spans="2:15" x14ac:dyDescent="0.25">
      <c r="B111" s="19" t="s">
        <v>200</v>
      </c>
      <c r="C111" s="25" t="s">
        <v>199</v>
      </c>
      <c r="D111" s="20">
        <v>606</v>
      </c>
      <c r="E111" s="36"/>
      <c r="F111" s="67">
        <v>19.84</v>
      </c>
      <c r="G111" s="12">
        <v>97</v>
      </c>
      <c r="H111" s="38">
        <v>8.0600000000000005E-2</v>
      </c>
      <c r="I111" s="12">
        <v>96</v>
      </c>
      <c r="J111" s="11">
        <f t="shared" si="3"/>
        <v>193</v>
      </c>
      <c r="K111" s="65">
        <v>102</v>
      </c>
      <c r="M111" s="44">
        <f>VLOOKUP(C111,'100M - 1B MC 2023 (ROIC, EY)'!$C$10:$X$252,21,0)</f>
        <v>15.825699999999999</v>
      </c>
      <c r="N111" s="45">
        <f>VLOOKUP(C111,'100M - 1B MC 2023 (ROIC, EY)'!$C$10:$X$252,22,0)</f>
        <v>12.39</v>
      </c>
      <c r="O111" s="46">
        <f>'100M - 1B MC 2023 (PE, ROA)'!N111/'100M - 1B MC 2023 (PE, ROA)'!M111-100%</f>
        <v>-0.21709624218833912</v>
      </c>
    </row>
    <row r="112" spans="2:15" x14ac:dyDescent="0.25">
      <c r="B112" s="19" t="s">
        <v>398</v>
      </c>
      <c r="C112" s="25" t="s">
        <v>397</v>
      </c>
      <c r="D112" s="20">
        <v>278</v>
      </c>
      <c r="E112" s="36"/>
      <c r="F112" s="67">
        <v>19.989999999999998</v>
      </c>
      <c r="G112" s="12">
        <v>98</v>
      </c>
      <c r="H112" s="38">
        <v>4.82E-2</v>
      </c>
      <c r="I112" s="12">
        <v>99</v>
      </c>
      <c r="J112" s="11">
        <f t="shared" si="3"/>
        <v>197</v>
      </c>
      <c r="K112" s="65">
        <v>103</v>
      </c>
      <c r="M112" s="44">
        <f>VLOOKUP(C112,'100M - 1B MC 2023 (ROIC, EY)'!$C$10:$X$252,21,0)</f>
        <v>33.338799999999999</v>
      </c>
      <c r="N112" s="45">
        <f>VLOOKUP(C112,'100M - 1B MC 2023 (ROIC, EY)'!$C$10:$X$252,22,0)</f>
        <v>50.67</v>
      </c>
      <c r="O112" s="46">
        <f>'100M - 1B MC 2023 (PE, ROA)'!N112/'100M - 1B MC 2023 (PE, ROA)'!M112-100%</f>
        <v>0.51985074447790569</v>
      </c>
    </row>
    <row r="113" spans="2:15" x14ac:dyDescent="0.25">
      <c r="B113" s="19" t="s">
        <v>406</v>
      </c>
      <c r="C113" s="25" t="s">
        <v>405</v>
      </c>
      <c r="D113" s="20">
        <v>275</v>
      </c>
      <c r="E113" s="36"/>
      <c r="F113" s="67">
        <v>22.7</v>
      </c>
      <c r="G113" s="12">
        <v>102</v>
      </c>
      <c r="H113" s="38">
        <v>4.3499999999999997E-2</v>
      </c>
      <c r="I113" s="12">
        <v>100</v>
      </c>
      <c r="J113" s="11">
        <f t="shared" si="3"/>
        <v>202</v>
      </c>
      <c r="K113" s="65">
        <v>104</v>
      </c>
      <c r="M113" s="44">
        <f>VLOOKUP(C113,'100M - 1B MC 2023 (ROIC, EY)'!$C$10:$X$252,21,0)</f>
        <v>9.1</v>
      </c>
      <c r="N113" s="45">
        <f>VLOOKUP(C113,'100M - 1B MC 2023 (ROIC, EY)'!$C$10:$X$252,22,0)</f>
        <v>7.87</v>
      </c>
      <c r="O113" s="46">
        <f>'100M - 1B MC 2023 (PE, ROA)'!N113/'100M - 1B MC 2023 (PE, ROA)'!M113-100%</f>
        <v>-0.13516483516483513</v>
      </c>
    </row>
  </sheetData>
  <autoFilter ref="B9:O113" xr:uid="{87C01018-A8BA-43C9-8142-B6A2A472380B}">
    <sortState xmlns:xlrd2="http://schemas.microsoft.com/office/spreadsheetml/2017/richdata2" ref="B10:O113">
      <sortCondition ref="K9:K113"/>
    </sortState>
  </autoFilter>
  <mergeCells count="2">
    <mergeCell ref="B1:C4"/>
    <mergeCell ref="F1:H3"/>
  </mergeCells>
  <conditionalFormatting sqref="C10:C113">
    <cfRule type="duplicateValues" dxfId="4" priority="1905"/>
  </conditionalFormatting>
  <conditionalFormatting sqref="C56:C113">
    <cfRule type="duplicateValues" dxfId="3" priority="1903"/>
  </conditionalFormatting>
  <conditionalFormatting sqref="G1:H3 E1:E1048576 F10:F113 H10:H113">
    <cfRule type="cellIs" dxfId="2" priority="5" operator="lessThan">
      <formula>0</formula>
    </cfRule>
  </conditionalFormatting>
  <conditionalFormatting sqref="O10:O113 R12:R16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C252"/>
  <sheetViews>
    <sheetView topLeftCell="Q1" zoomScaleNormal="100" workbookViewId="0">
      <pane ySplit="9" topLeftCell="A10" activePane="bottomLeft" state="frozen"/>
      <selection pane="bottomLeft" activeCell="AC3" sqref="AC3"/>
    </sheetView>
  </sheetViews>
  <sheetFormatPr defaultColWidth="9.140625" defaultRowHeight="15" outlineLevelRow="1" outlineLevelCol="1" x14ac:dyDescent="0.25"/>
  <cols>
    <col min="1" max="1" width="2" customWidth="1"/>
    <col min="2" max="2" width="35.5703125" customWidth="1"/>
    <col min="3" max="3" width="14.5703125" style="3" bestFit="1" customWidth="1"/>
    <col min="4" max="4" width="9.7109375" style="4" customWidth="1"/>
    <col min="5" max="5" width="14.28515625" style="4" bestFit="1" customWidth="1" outlineLevel="1"/>
    <col min="6" max="6" width="18.28515625" style="4" customWidth="1" outlineLevel="1"/>
    <col min="7" max="7" width="16" style="4" customWidth="1" outlineLevel="1"/>
    <col min="8" max="8" width="21.7109375" style="4" bestFit="1" customWidth="1" outlineLevel="1"/>
    <col min="9" max="9" width="16.85546875" style="4" customWidth="1" outlineLevel="1"/>
    <col min="10" max="10" width="14.42578125" style="4" bestFit="1" customWidth="1" outlineLevel="1"/>
    <col min="11" max="11" width="11.28515625" style="3" customWidth="1" outlineLevel="1"/>
    <col min="12" max="12" width="14.28515625" style="3" customWidth="1" outlineLevel="1"/>
    <col min="13" max="13" width="14.28515625" style="4" customWidth="1" outlineLevel="1"/>
    <col min="14" max="14" width="16.140625" style="4" customWidth="1" outlineLevel="1"/>
    <col min="15" max="15" width="11" style="4" customWidth="1"/>
    <col min="16" max="16" width="10" style="4" bestFit="1" customWidth="1"/>
    <col min="17" max="17" width="18.140625" style="3" customWidth="1"/>
    <col min="18" max="18" width="10" style="3" bestFit="1" customWidth="1"/>
    <col min="19" max="19" width="15.42578125" style="1" customWidth="1"/>
    <col min="20" max="20" width="15.140625" style="1" customWidth="1"/>
    <col min="21" max="22" width="10.85546875" style="1" customWidth="1"/>
    <col min="23" max="23" width="14" style="1" customWidth="1" outlineLevel="1"/>
    <col min="24" max="24" width="15" style="1" customWidth="1" outlineLevel="1"/>
    <col min="25" max="25" width="12.140625" style="1" customWidth="1" outlineLevel="1"/>
    <col min="26" max="28" width="9.140625" style="1"/>
    <col min="29" max="29" width="12.28515625" style="1" bestFit="1" customWidth="1"/>
    <col min="30" max="16384" width="9.140625" style="1"/>
  </cols>
  <sheetData>
    <row r="1" spans="1:29" customFormat="1" ht="15" customHeight="1" x14ac:dyDescent="0.25">
      <c r="B1" s="95" t="s">
        <v>257</v>
      </c>
      <c r="C1" s="96"/>
      <c r="D1" s="16"/>
      <c r="E1" s="86" t="s">
        <v>109</v>
      </c>
      <c r="F1" s="87"/>
      <c r="G1" s="87"/>
      <c r="H1" s="87"/>
      <c r="I1" s="87"/>
      <c r="J1" s="88"/>
      <c r="K1" s="3"/>
      <c r="L1" s="77" t="s">
        <v>19</v>
      </c>
      <c r="M1" s="78"/>
      <c r="N1" s="79"/>
      <c r="O1" s="4"/>
      <c r="P1" s="4"/>
      <c r="Q1" s="3"/>
      <c r="R1" s="3"/>
      <c r="S1" s="1"/>
      <c r="T1" s="1"/>
      <c r="U1" s="1"/>
      <c r="V1" s="1"/>
    </row>
    <row r="2" spans="1:29" customFormat="1" ht="15" customHeight="1" x14ac:dyDescent="0.25">
      <c r="B2" s="97"/>
      <c r="C2" s="98"/>
      <c r="D2" s="16"/>
      <c r="E2" s="89"/>
      <c r="F2" s="90"/>
      <c r="G2" s="90"/>
      <c r="H2" s="90"/>
      <c r="I2" s="90"/>
      <c r="J2" s="91"/>
      <c r="K2" s="3"/>
      <c r="L2" s="80"/>
      <c r="M2" s="81"/>
      <c r="N2" s="82"/>
      <c r="O2" s="4"/>
      <c r="P2" s="4"/>
      <c r="Q2" s="3"/>
      <c r="R2" s="3"/>
      <c r="S2" s="5"/>
      <c r="T2" s="1"/>
      <c r="U2" s="1"/>
      <c r="V2" s="1"/>
    </row>
    <row r="3" spans="1:29" customFormat="1" ht="15" customHeight="1" thickBot="1" x14ac:dyDescent="0.3">
      <c r="B3" s="97"/>
      <c r="C3" s="98"/>
      <c r="D3" s="16"/>
      <c r="E3" s="92"/>
      <c r="F3" s="93"/>
      <c r="G3" s="93"/>
      <c r="H3" s="93"/>
      <c r="I3" s="93"/>
      <c r="J3" s="94"/>
      <c r="K3" s="3"/>
      <c r="L3" s="83"/>
      <c r="M3" s="84"/>
      <c r="N3" s="85"/>
      <c r="O3" s="4"/>
      <c r="P3" s="4"/>
      <c r="Q3" s="3"/>
      <c r="R3" s="3"/>
      <c r="S3" s="5"/>
      <c r="T3" s="1"/>
      <c r="U3" s="1"/>
      <c r="V3" s="1"/>
    </row>
    <row r="4" spans="1:29" customFormat="1" ht="15" customHeight="1" thickBot="1" x14ac:dyDescent="0.3">
      <c r="B4" s="99"/>
      <c r="C4" s="100"/>
      <c r="D4" s="16"/>
      <c r="E4" s="6"/>
      <c r="F4" s="6"/>
      <c r="G4" s="6"/>
      <c r="H4" s="6"/>
      <c r="I4" s="6"/>
      <c r="J4" s="6"/>
      <c r="K4" s="3"/>
      <c r="L4" s="6"/>
      <c r="M4" s="6"/>
      <c r="N4" s="6"/>
      <c r="O4" s="4"/>
      <c r="P4" s="4"/>
      <c r="Q4" s="3"/>
      <c r="R4" s="3"/>
      <c r="S4" s="5"/>
      <c r="T4" s="1"/>
      <c r="U4" s="1"/>
      <c r="V4" s="1"/>
    </row>
    <row r="5" spans="1:29" customFormat="1" ht="15" customHeight="1" x14ac:dyDescent="0.25">
      <c r="B5" s="40"/>
      <c r="C5" s="40"/>
      <c r="D5" s="16"/>
      <c r="E5" s="6"/>
      <c r="F5" s="6"/>
      <c r="G5" s="6"/>
      <c r="H5" s="6"/>
      <c r="I5" s="6"/>
      <c r="J5" s="6"/>
      <c r="K5" s="3"/>
      <c r="L5" s="6"/>
      <c r="M5" s="6"/>
      <c r="N5" s="6"/>
      <c r="O5" s="4"/>
      <c r="P5" s="4"/>
      <c r="Q5" s="3"/>
      <c r="R5" s="3"/>
      <c r="S5" s="5"/>
      <c r="T5" s="1"/>
      <c r="U5" s="1"/>
      <c r="V5" s="1"/>
    </row>
    <row r="6" spans="1:29" customFormat="1" ht="15" customHeight="1" thickBot="1" x14ac:dyDescent="0.3">
      <c r="C6" s="3"/>
      <c r="D6" s="4"/>
      <c r="E6" s="4"/>
      <c r="F6" s="4"/>
      <c r="G6" s="4"/>
      <c r="H6" s="4"/>
      <c r="I6" s="4"/>
      <c r="J6" s="4"/>
      <c r="K6" s="3"/>
      <c r="L6" s="3"/>
      <c r="M6" s="4"/>
      <c r="N6" s="4"/>
      <c r="O6" s="4"/>
      <c r="P6" s="5"/>
      <c r="Q6" s="6"/>
      <c r="R6" s="5"/>
      <c r="S6" s="5"/>
      <c r="T6" s="1"/>
      <c r="U6" s="1"/>
      <c r="V6" s="2" t="s">
        <v>42</v>
      </c>
    </row>
    <row r="7" spans="1:29" customFormat="1" ht="15" hidden="1" customHeight="1" outlineLevel="1" x14ac:dyDescent="0.3">
      <c r="C7" s="3"/>
      <c r="D7" s="76" t="s">
        <v>27</v>
      </c>
      <c r="E7" s="76"/>
      <c r="F7" s="76"/>
      <c r="G7" s="76"/>
      <c r="H7" s="76"/>
      <c r="I7" s="76"/>
      <c r="J7" s="76"/>
      <c r="K7" s="76"/>
      <c r="L7" s="3"/>
      <c r="M7" s="4"/>
      <c r="N7" s="4"/>
      <c r="O7" s="4"/>
      <c r="P7" s="5"/>
      <c r="Q7" s="6"/>
      <c r="R7" s="5"/>
      <c r="S7" s="5"/>
      <c r="T7" s="1"/>
      <c r="U7" s="1"/>
      <c r="V7" s="1"/>
    </row>
    <row r="8" spans="1:29" customFormat="1" ht="15.75" hidden="1" outlineLevel="1" thickBot="1" x14ac:dyDescent="0.3">
      <c r="B8" s="9"/>
      <c r="C8" s="3"/>
      <c r="D8" s="28" t="s">
        <v>21</v>
      </c>
      <c r="E8" s="28" t="s">
        <v>24</v>
      </c>
      <c r="F8" s="29" t="s">
        <v>17</v>
      </c>
      <c r="G8" s="30" t="s">
        <v>17</v>
      </c>
      <c r="H8" s="31" t="s">
        <v>17</v>
      </c>
      <c r="I8" s="31" t="s">
        <v>17</v>
      </c>
      <c r="J8" s="31" t="s">
        <v>17</v>
      </c>
      <c r="K8" s="28" t="s">
        <v>18</v>
      </c>
      <c r="L8" s="8"/>
      <c r="M8" s="8"/>
      <c r="N8" s="4"/>
      <c r="O8" s="18"/>
      <c r="P8" s="8"/>
      <c r="Q8" s="18"/>
      <c r="R8" s="8"/>
      <c r="S8" s="1"/>
      <c r="U8" s="1"/>
      <c r="V8" s="1"/>
    </row>
    <row r="9" spans="1:29" customFormat="1" ht="32.25" customHeight="1" collapsed="1" thickTop="1" thickBot="1" x14ac:dyDescent="0.3">
      <c r="B9" s="17" t="s">
        <v>23</v>
      </c>
      <c r="C9" s="17" t="s">
        <v>0</v>
      </c>
      <c r="D9" s="69" t="s">
        <v>8</v>
      </c>
      <c r="E9" s="70" t="s">
        <v>7</v>
      </c>
      <c r="F9" s="70" t="s">
        <v>10</v>
      </c>
      <c r="G9" s="71" t="s">
        <v>14</v>
      </c>
      <c r="H9" s="70" t="s">
        <v>16</v>
      </c>
      <c r="I9" s="70" t="s">
        <v>15</v>
      </c>
      <c r="J9" s="70" t="s">
        <v>9</v>
      </c>
      <c r="K9" s="72" t="s">
        <v>12</v>
      </c>
      <c r="L9" s="73" t="s">
        <v>13</v>
      </c>
      <c r="M9" s="74" t="s">
        <v>22</v>
      </c>
      <c r="N9" s="75" t="s">
        <v>11</v>
      </c>
      <c r="O9" s="68" t="s">
        <v>3</v>
      </c>
      <c r="P9" s="15" t="s">
        <v>5</v>
      </c>
      <c r="Q9" s="14" t="s">
        <v>4</v>
      </c>
      <c r="R9" s="15" t="s">
        <v>5</v>
      </c>
      <c r="S9" s="13" t="s">
        <v>20</v>
      </c>
      <c r="T9" s="64" t="s">
        <v>523</v>
      </c>
      <c r="U9" s="1"/>
      <c r="V9" s="1"/>
      <c r="W9" s="34" t="s">
        <v>41</v>
      </c>
      <c r="X9" s="33">
        <v>45085</v>
      </c>
      <c r="Y9" s="32" t="s">
        <v>43</v>
      </c>
      <c r="Z9" s="1"/>
      <c r="AB9" s="1"/>
      <c r="AC9" s="1"/>
    </row>
    <row r="10" spans="1:29" ht="15.75" thickTop="1" x14ac:dyDescent="0.25">
      <c r="A10" s="7"/>
      <c r="B10" s="19" t="s">
        <v>238</v>
      </c>
      <c r="C10" s="24" t="s">
        <v>237</v>
      </c>
      <c r="D10" s="47">
        <v>543</v>
      </c>
      <c r="E10" s="49">
        <v>347.279</v>
      </c>
      <c r="F10" s="49">
        <v>414.52</v>
      </c>
      <c r="G10" s="51">
        <v>2035.425</v>
      </c>
      <c r="H10" s="49">
        <v>25.818999999999999</v>
      </c>
      <c r="I10" s="49">
        <v>1696.1010000000001</v>
      </c>
      <c r="J10" s="49">
        <v>144.80500000000001</v>
      </c>
      <c r="K10" s="49">
        <v>5.8330000000000002</v>
      </c>
      <c r="L10" s="47">
        <f t="shared" ref="L10:L73" si="0">H10-K10</f>
        <v>19.985999999999997</v>
      </c>
      <c r="M10" s="49">
        <f t="shared" ref="M10:M73" si="1">D10+J10-F10</f>
        <v>273.28500000000008</v>
      </c>
      <c r="N10" s="53">
        <f t="shared" ref="N10:N73" si="2">IF((G10-I10-F10)&gt;0,(G10-I10-F10),0)</f>
        <v>0</v>
      </c>
      <c r="O10" s="55">
        <f t="shared" ref="O10:O73" si="3">E10/(N10+L10)</f>
        <v>17.37611327929551</v>
      </c>
      <c r="P10" s="57">
        <v>11</v>
      </c>
      <c r="Q10" s="55">
        <f t="shared" ref="Q10:Q73" si="4">E10/M10</f>
        <v>1.2707576339718605</v>
      </c>
      <c r="R10" s="57">
        <v>4</v>
      </c>
      <c r="S10" s="10">
        <f t="shared" ref="S10:S73" si="5">R10+P10</f>
        <v>15</v>
      </c>
      <c r="T10" s="65">
        <v>1</v>
      </c>
      <c r="W10" s="41">
        <v>42.91</v>
      </c>
      <c r="X10" s="42">
        <v>90.96</v>
      </c>
      <c r="Y10" s="43">
        <f t="shared" ref="Y10:Y73" si="6">X10/W10-100%</f>
        <v>1.1197855977627591</v>
      </c>
    </row>
    <row r="11" spans="1:29" x14ac:dyDescent="0.25">
      <c r="A11" s="7"/>
      <c r="B11" s="19" t="s">
        <v>321</v>
      </c>
      <c r="C11" s="25" t="s">
        <v>320</v>
      </c>
      <c r="D11" s="20">
        <v>404</v>
      </c>
      <c r="E11" s="21">
        <v>73.296000000000006</v>
      </c>
      <c r="F11" s="21">
        <v>238.173</v>
      </c>
      <c r="G11" s="21">
        <v>295.23700000000002</v>
      </c>
      <c r="H11" s="21">
        <v>5.6980000000000004</v>
      </c>
      <c r="I11" s="21">
        <v>73.997</v>
      </c>
      <c r="J11" s="21">
        <v>0</v>
      </c>
      <c r="K11" s="21">
        <v>4.9429999999999996</v>
      </c>
      <c r="L11" s="20">
        <f t="shared" si="0"/>
        <v>0.75500000000000078</v>
      </c>
      <c r="M11" s="21">
        <f t="shared" si="1"/>
        <v>165.827</v>
      </c>
      <c r="N11" s="22">
        <f t="shared" si="2"/>
        <v>0</v>
      </c>
      <c r="O11" s="38">
        <f t="shared" si="3"/>
        <v>97.080794701986662</v>
      </c>
      <c r="P11" s="12">
        <v>4</v>
      </c>
      <c r="Q11" s="38">
        <f t="shared" si="4"/>
        <v>0.44200281015757392</v>
      </c>
      <c r="R11" s="12">
        <v>22</v>
      </c>
      <c r="S11" s="11">
        <f t="shared" si="5"/>
        <v>26</v>
      </c>
      <c r="T11" s="65">
        <v>2</v>
      </c>
      <c r="W11" s="44">
        <v>41.91</v>
      </c>
      <c r="X11" s="45">
        <v>58.25</v>
      </c>
      <c r="Y11" s="46">
        <f t="shared" si="6"/>
        <v>0.38988308279646877</v>
      </c>
    </row>
    <row r="12" spans="1:29" x14ac:dyDescent="0.25">
      <c r="A12" s="7"/>
      <c r="B12" s="19" t="s">
        <v>168</v>
      </c>
      <c r="C12" s="25" t="s">
        <v>167</v>
      </c>
      <c r="D12" s="20">
        <v>641</v>
      </c>
      <c r="E12" s="21">
        <v>78.697999999999993</v>
      </c>
      <c r="F12" s="21">
        <v>453.04500000000002</v>
      </c>
      <c r="G12" s="26">
        <v>481.69799999999998</v>
      </c>
      <c r="H12" s="21">
        <v>2.1219999999999999</v>
      </c>
      <c r="I12" s="21">
        <v>65.019000000000005</v>
      </c>
      <c r="J12" s="21">
        <v>0</v>
      </c>
      <c r="K12" s="21">
        <v>1.133</v>
      </c>
      <c r="L12" s="20">
        <f t="shared" si="0"/>
        <v>0.98899999999999988</v>
      </c>
      <c r="M12" s="21">
        <f t="shared" si="1"/>
        <v>187.95499999999998</v>
      </c>
      <c r="N12" s="22">
        <f t="shared" si="2"/>
        <v>0</v>
      </c>
      <c r="O12" s="38">
        <f t="shared" si="3"/>
        <v>79.573306370070782</v>
      </c>
      <c r="P12" s="12">
        <v>6</v>
      </c>
      <c r="Q12" s="38">
        <f t="shared" si="4"/>
        <v>0.41870660530446119</v>
      </c>
      <c r="R12" s="12">
        <v>27</v>
      </c>
      <c r="S12" s="11">
        <f t="shared" si="5"/>
        <v>33</v>
      </c>
      <c r="T12" s="65">
        <v>3</v>
      </c>
      <c r="W12" s="44">
        <v>3.68</v>
      </c>
      <c r="X12" s="45">
        <v>4.57</v>
      </c>
      <c r="Y12" s="46">
        <f t="shared" si="6"/>
        <v>0.24184782608695654</v>
      </c>
    </row>
    <row r="13" spans="1:29" x14ac:dyDescent="0.25">
      <c r="A13" s="7"/>
      <c r="B13" s="19" t="s">
        <v>79</v>
      </c>
      <c r="C13" s="25" t="s">
        <v>78</v>
      </c>
      <c r="D13" s="20">
        <v>834</v>
      </c>
      <c r="E13" s="21">
        <v>129.637</v>
      </c>
      <c r="F13" s="21">
        <v>518.19899999999996</v>
      </c>
      <c r="G13" s="26">
        <v>575.11900000000003</v>
      </c>
      <c r="H13" s="21">
        <v>26.038</v>
      </c>
      <c r="I13" s="21">
        <v>163.68100000000001</v>
      </c>
      <c r="J13" s="21">
        <v>0</v>
      </c>
      <c r="K13" s="21">
        <v>19.734000000000002</v>
      </c>
      <c r="L13" s="20">
        <f t="shared" si="0"/>
        <v>6.3039999999999985</v>
      </c>
      <c r="M13" s="21">
        <f t="shared" si="1"/>
        <v>315.80100000000004</v>
      </c>
      <c r="N13" s="22">
        <f t="shared" si="2"/>
        <v>0</v>
      </c>
      <c r="O13" s="38">
        <f t="shared" si="3"/>
        <v>20.564244923857874</v>
      </c>
      <c r="P13" s="12">
        <v>10</v>
      </c>
      <c r="Q13" s="38">
        <f t="shared" si="4"/>
        <v>0.4105021833369748</v>
      </c>
      <c r="R13" s="12">
        <v>28</v>
      </c>
      <c r="S13" s="11">
        <f t="shared" si="5"/>
        <v>38</v>
      </c>
      <c r="T13" s="65">
        <v>4</v>
      </c>
      <c r="W13" s="44">
        <v>14.41</v>
      </c>
      <c r="X13" s="45">
        <v>12.56</v>
      </c>
      <c r="Y13" s="46">
        <f t="shared" si="6"/>
        <v>-0.128383067314365</v>
      </c>
    </row>
    <row r="14" spans="1:29" ht="15.75" thickBot="1" x14ac:dyDescent="0.3">
      <c r="A14" s="7"/>
      <c r="B14" s="19" t="s">
        <v>91</v>
      </c>
      <c r="C14" s="25" t="s">
        <v>90</v>
      </c>
      <c r="D14" s="20">
        <v>808</v>
      </c>
      <c r="E14" s="21">
        <v>1125.6959999999999</v>
      </c>
      <c r="F14" s="21">
        <v>733.33799999999997</v>
      </c>
      <c r="G14" s="26">
        <v>1528.9839999999999</v>
      </c>
      <c r="H14" s="21">
        <v>617.25800000000004</v>
      </c>
      <c r="I14" s="21">
        <v>428.81799999999998</v>
      </c>
      <c r="J14" s="21">
        <v>67.972999999999999</v>
      </c>
      <c r="K14" s="21">
        <v>69.409000000000006</v>
      </c>
      <c r="L14" s="20">
        <f t="shared" si="0"/>
        <v>547.84900000000005</v>
      </c>
      <c r="M14" s="21">
        <f t="shared" si="1"/>
        <v>142.63499999999999</v>
      </c>
      <c r="N14" s="22">
        <f t="shared" si="2"/>
        <v>366.82799999999997</v>
      </c>
      <c r="O14" s="38">
        <f t="shared" si="3"/>
        <v>1.2307032974481702</v>
      </c>
      <c r="P14" s="12">
        <v>53</v>
      </c>
      <c r="Q14" s="38">
        <f t="shared" si="4"/>
        <v>7.8921442843621827</v>
      </c>
      <c r="R14" s="12">
        <v>1</v>
      </c>
      <c r="S14" s="11">
        <f t="shared" si="5"/>
        <v>54</v>
      </c>
      <c r="T14" s="65">
        <v>5</v>
      </c>
      <c r="W14" s="44">
        <v>6.26</v>
      </c>
      <c r="X14" s="45">
        <v>7.8</v>
      </c>
      <c r="Y14" s="46">
        <f t="shared" si="6"/>
        <v>0.2460063897763578</v>
      </c>
      <c r="AB14" s="61" t="s">
        <v>523</v>
      </c>
      <c r="AC14" s="61" t="s">
        <v>522</v>
      </c>
    </row>
    <row r="15" spans="1:29" ht="15.75" thickBot="1" x14ac:dyDescent="0.3">
      <c r="A15" s="7"/>
      <c r="B15" s="19" t="s">
        <v>336</v>
      </c>
      <c r="C15" s="25" t="s">
        <v>335</v>
      </c>
      <c r="D15" s="20">
        <v>373</v>
      </c>
      <c r="E15" s="21">
        <v>171.376</v>
      </c>
      <c r="F15" s="21">
        <v>42.487000000000002</v>
      </c>
      <c r="G15" s="26">
        <v>407.60599999999999</v>
      </c>
      <c r="H15" s="21">
        <v>2.74</v>
      </c>
      <c r="I15" s="21">
        <v>257.98500000000001</v>
      </c>
      <c r="J15" s="21">
        <v>0</v>
      </c>
      <c r="K15" s="21">
        <v>1.444</v>
      </c>
      <c r="L15" s="20">
        <f t="shared" si="0"/>
        <v>1.2960000000000003</v>
      </c>
      <c r="M15" s="21">
        <f t="shared" si="1"/>
        <v>330.51299999999998</v>
      </c>
      <c r="N15" s="22">
        <f t="shared" si="2"/>
        <v>107.13399999999999</v>
      </c>
      <c r="O15" s="38">
        <f t="shared" si="3"/>
        <v>1.5805219957576317</v>
      </c>
      <c r="P15" s="12">
        <v>46</v>
      </c>
      <c r="Q15" s="38">
        <f t="shared" si="4"/>
        <v>0.5185151567411872</v>
      </c>
      <c r="R15" s="12">
        <v>15</v>
      </c>
      <c r="S15" s="11">
        <f t="shared" si="5"/>
        <v>61</v>
      </c>
      <c r="T15" s="65">
        <v>6</v>
      </c>
      <c r="W15" s="44">
        <v>2.4300000000000002</v>
      </c>
      <c r="X15" s="45">
        <v>6.02</v>
      </c>
      <c r="Y15" s="46">
        <f t="shared" si="6"/>
        <v>1.4773662551440325</v>
      </c>
      <c r="AB15" s="62" t="s">
        <v>510</v>
      </c>
      <c r="AC15" s="63">
        <f>AVERAGEIFS($Y$10:$Y$252, $T$10:$T$252, "&gt;0", $T$10:$T$252, "&lt;21")</f>
        <v>0.2419354198763663</v>
      </c>
    </row>
    <row r="16" spans="1:29" x14ac:dyDescent="0.25">
      <c r="A16" s="7"/>
      <c r="B16" s="19" t="s">
        <v>446</v>
      </c>
      <c r="C16" s="25" t="s">
        <v>445</v>
      </c>
      <c r="D16" s="20">
        <v>223</v>
      </c>
      <c r="E16" s="21">
        <v>60.97</v>
      </c>
      <c r="F16" s="21">
        <v>85.49</v>
      </c>
      <c r="G16" s="26">
        <v>275.21100000000001</v>
      </c>
      <c r="H16" s="21">
        <v>14.862</v>
      </c>
      <c r="I16" s="21">
        <v>177.822</v>
      </c>
      <c r="J16" s="21">
        <v>41.622</v>
      </c>
      <c r="K16" s="21">
        <v>12.131</v>
      </c>
      <c r="L16" s="20">
        <f t="shared" si="0"/>
        <v>2.7309999999999999</v>
      </c>
      <c r="M16" s="21">
        <f t="shared" si="1"/>
        <v>179.13200000000001</v>
      </c>
      <c r="N16" s="22">
        <f t="shared" si="2"/>
        <v>11.899000000000015</v>
      </c>
      <c r="O16" s="38">
        <f t="shared" si="3"/>
        <v>4.1674641148325318</v>
      </c>
      <c r="P16" s="12">
        <v>22</v>
      </c>
      <c r="Q16" s="38">
        <f t="shared" si="4"/>
        <v>0.34036353080409976</v>
      </c>
      <c r="R16" s="12">
        <v>40</v>
      </c>
      <c r="S16" s="11">
        <f t="shared" si="5"/>
        <v>62</v>
      </c>
      <c r="T16" s="65">
        <v>7</v>
      </c>
      <c r="W16" s="44">
        <v>16.97</v>
      </c>
      <c r="X16" s="45">
        <v>22.62</v>
      </c>
      <c r="Y16" s="46">
        <f t="shared" si="6"/>
        <v>0.33294048320565728</v>
      </c>
      <c r="AB16" s="59" t="s">
        <v>511</v>
      </c>
      <c r="AC16" s="60">
        <f>AVERAGEIFS($Y$10:$Y$252, $T$10:$T$252, "&gt;20", $T$10:$T$252, "&lt;41")</f>
        <v>-2.019354019502187E-2</v>
      </c>
    </row>
    <row r="17" spans="1:29" x14ac:dyDescent="0.25">
      <c r="A17" s="7"/>
      <c r="B17" s="19" t="s">
        <v>305</v>
      </c>
      <c r="C17" s="25" t="s">
        <v>304</v>
      </c>
      <c r="D17" s="20">
        <v>437</v>
      </c>
      <c r="E17" s="21">
        <v>81.055000000000007</v>
      </c>
      <c r="F17" s="21">
        <v>137.94300000000001</v>
      </c>
      <c r="G17" s="26">
        <v>582.13199999999995</v>
      </c>
      <c r="H17" s="21">
        <v>13.448</v>
      </c>
      <c r="I17" s="21">
        <v>457.65199999999999</v>
      </c>
      <c r="J17" s="21">
        <v>0</v>
      </c>
      <c r="K17" s="21">
        <v>3.67</v>
      </c>
      <c r="L17" s="20">
        <f t="shared" si="0"/>
        <v>9.7780000000000005</v>
      </c>
      <c r="M17" s="21">
        <f t="shared" si="1"/>
        <v>299.05700000000002</v>
      </c>
      <c r="N17" s="22">
        <f t="shared" si="2"/>
        <v>0</v>
      </c>
      <c r="O17" s="38">
        <f t="shared" si="3"/>
        <v>8.2895275107383934</v>
      </c>
      <c r="P17" s="12">
        <v>15</v>
      </c>
      <c r="Q17" s="38">
        <f t="shared" si="4"/>
        <v>0.27103528758731615</v>
      </c>
      <c r="R17" s="12">
        <v>51</v>
      </c>
      <c r="S17" s="11">
        <f t="shared" si="5"/>
        <v>66</v>
      </c>
      <c r="T17" s="65">
        <v>8</v>
      </c>
      <c r="W17" s="44">
        <v>8.18</v>
      </c>
      <c r="X17" s="45">
        <v>9.33</v>
      </c>
      <c r="Y17" s="46">
        <f t="shared" si="6"/>
        <v>0.14058679706601462</v>
      </c>
      <c r="AB17" s="59" t="s">
        <v>512</v>
      </c>
      <c r="AC17" s="60">
        <f>AVERAGEIFS($Y$10:$Y$252, $T$10:$T$252, "&gt;40", $T$10:$T$252, "&lt;61")</f>
        <v>2.7385056576071459E-2</v>
      </c>
    </row>
    <row r="18" spans="1:29" x14ac:dyDescent="0.25">
      <c r="A18" s="7"/>
      <c r="B18" s="19" t="s">
        <v>40</v>
      </c>
      <c r="C18" s="25" t="s">
        <v>2</v>
      </c>
      <c r="D18" s="20">
        <v>948</v>
      </c>
      <c r="E18" s="21">
        <v>660.54700000000003</v>
      </c>
      <c r="F18" s="21">
        <v>320.81299999999999</v>
      </c>
      <c r="G18" s="26">
        <v>1286.8209999999999</v>
      </c>
      <c r="H18" s="21">
        <v>486.24700000000001</v>
      </c>
      <c r="I18" s="21">
        <v>678.49699999999996</v>
      </c>
      <c r="J18" s="21">
        <v>383.93099999999998</v>
      </c>
      <c r="K18" s="21">
        <v>81.558999999999997</v>
      </c>
      <c r="L18" s="20">
        <f t="shared" si="0"/>
        <v>404.68799999999999</v>
      </c>
      <c r="M18" s="21">
        <f t="shared" si="1"/>
        <v>1011.1180000000001</v>
      </c>
      <c r="N18" s="22">
        <f t="shared" si="2"/>
        <v>287.51099999999997</v>
      </c>
      <c r="O18" s="38">
        <f t="shared" si="3"/>
        <v>0.95427326534710399</v>
      </c>
      <c r="P18" s="12">
        <v>62</v>
      </c>
      <c r="Q18" s="38">
        <f t="shared" si="4"/>
        <v>0.65328379081373289</v>
      </c>
      <c r="R18" s="12">
        <v>9</v>
      </c>
      <c r="S18" s="11">
        <f t="shared" si="5"/>
        <v>71</v>
      </c>
      <c r="T18" s="65">
        <v>9</v>
      </c>
      <c r="W18" s="44">
        <v>3.66</v>
      </c>
      <c r="X18" s="45">
        <v>5.13</v>
      </c>
      <c r="Y18" s="46">
        <f t="shared" si="6"/>
        <v>0.40163934426229497</v>
      </c>
      <c r="AB18" s="59" t="s">
        <v>513</v>
      </c>
      <c r="AC18" s="60">
        <f>AVERAGEIFS($Y$10:$Y$252, $T$10:$T$252, "&gt;60", $T$10:$T$252, "&lt;81")</f>
        <v>1.2380760181863026E-2</v>
      </c>
    </row>
    <row r="19" spans="1:29" x14ac:dyDescent="0.25">
      <c r="A19" s="7"/>
      <c r="B19" s="19" t="s">
        <v>348</v>
      </c>
      <c r="C19" s="25" t="s">
        <v>347</v>
      </c>
      <c r="D19" s="20">
        <v>364</v>
      </c>
      <c r="E19" s="21">
        <v>77.754000000000005</v>
      </c>
      <c r="F19" s="21">
        <v>105.068</v>
      </c>
      <c r="G19" s="26">
        <v>227.63300000000001</v>
      </c>
      <c r="H19" s="21">
        <v>0.89100000000000001</v>
      </c>
      <c r="I19" s="21">
        <v>99.197999999999993</v>
      </c>
      <c r="J19" s="21">
        <v>0</v>
      </c>
      <c r="K19" s="21">
        <v>0.38500000000000001</v>
      </c>
      <c r="L19" s="20">
        <f t="shared" si="0"/>
        <v>0.50600000000000001</v>
      </c>
      <c r="M19" s="21">
        <f t="shared" si="1"/>
        <v>258.93200000000002</v>
      </c>
      <c r="N19" s="22">
        <f t="shared" si="2"/>
        <v>23.367000000000004</v>
      </c>
      <c r="O19" s="38">
        <f t="shared" si="3"/>
        <v>3.2569848783144133</v>
      </c>
      <c r="P19" s="12">
        <v>28</v>
      </c>
      <c r="Q19" s="38">
        <f t="shared" si="4"/>
        <v>0.30028733412633435</v>
      </c>
      <c r="R19" s="12">
        <v>44</v>
      </c>
      <c r="S19" s="11">
        <f t="shared" si="5"/>
        <v>72</v>
      </c>
      <c r="T19" s="65">
        <v>10</v>
      </c>
      <c r="W19" s="44">
        <v>9.8323</v>
      </c>
      <c r="X19" s="45">
        <v>14.2</v>
      </c>
      <c r="Y19" s="46">
        <f t="shared" si="6"/>
        <v>0.44421956205567348</v>
      </c>
      <c r="AB19" s="59" t="s">
        <v>514</v>
      </c>
      <c r="AC19" s="60">
        <f>AVERAGEIFS($Y$10:$Y$252, $T$10:$T$252, "&gt;80", $T$10:$T$252, "&lt;101")</f>
        <v>3.8719990008037983E-2</v>
      </c>
    </row>
    <row r="20" spans="1:29" x14ac:dyDescent="0.25">
      <c r="A20" s="7"/>
      <c r="B20" s="19" t="s">
        <v>212</v>
      </c>
      <c r="C20" s="25" t="s">
        <v>211</v>
      </c>
      <c r="D20" s="20">
        <v>581</v>
      </c>
      <c r="E20" s="21">
        <v>251.65299999999999</v>
      </c>
      <c r="F20" s="21">
        <v>120.72799999999999</v>
      </c>
      <c r="G20" s="26">
        <v>327.59699999999998</v>
      </c>
      <c r="H20" s="21">
        <v>135.59100000000001</v>
      </c>
      <c r="I20" s="21">
        <v>88.948999999999998</v>
      </c>
      <c r="J20" s="21">
        <v>37.628</v>
      </c>
      <c r="K20" s="21">
        <v>30.073</v>
      </c>
      <c r="L20" s="20">
        <f t="shared" si="0"/>
        <v>105.518</v>
      </c>
      <c r="M20" s="21">
        <f t="shared" si="1"/>
        <v>497.90000000000003</v>
      </c>
      <c r="N20" s="22">
        <f t="shared" si="2"/>
        <v>117.91999999999997</v>
      </c>
      <c r="O20" s="38">
        <f t="shared" si="3"/>
        <v>1.1262766404998255</v>
      </c>
      <c r="P20" s="12">
        <v>57</v>
      </c>
      <c r="Q20" s="38">
        <f t="shared" si="4"/>
        <v>0.50542880096404896</v>
      </c>
      <c r="R20" s="12">
        <v>16</v>
      </c>
      <c r="S20" s="11">
        <f t="shared" si="5"/>
        <v>73</v>
      </c>
      <c r="T20" s="65">
        <v>11</v>
      </c>
      <c r="W20" s="44">
        <v>8.8396000000000008</v>
      </c>
      <c r="X20" s="45">
        <v>12.51</v>
      </c>
      <c r="Y20" s="46">
        <f t="shared" si="6"/>
        <v>0.41522240825376699</v>
      </c>
      <c r="AB20" s="59" t="s">
        <v>515</v>
      </c>
      <c r="AC20" s="60">
        <f>AVERAGEIFS($Y$10:$Y$252, $T$10:$T$252, "&gt;100", $T$10:$T$252, "&lt;121")</f>
        <v>0.13460189810746015</v>
      </c>
    </row>
    <row r="21" spans="1:29" x14ac:dyDescent="0.25">
      <c r="A21" s="7"/>
      <c r="B21" s="19" t="s">
        <v>307</v>
      </c>
      <c r="C21" s="25" t="s">
        <v>306</v>
      </c>
      <c r="D21" s="20">
        <v>435</v>
      </c>
      <c r="E21" s="21">
        <v>344.27199999999999</v>
      </c>
      <c r="F21" s="21">
        <v>454.32</v>
      </c>
      <c r="G21" s="26">
        <v>903.904</v>
      </c>
      <c r="H21" s="21">
        <v>475.45600000000002</v>
      </c>
      <c r="I21" s="21">
        <v>1180.6320000000001</v>
      </c>
      <c r="J21" s="21">
        <v>369.31200000000001</v>
      </c>
      <c r="K21" s="21">
        <v>38.295999999999999</v>
      </c>
      <c r="L21" s="20">
        <f t="shared" si="0"/>
        <v>437.16</v>
      </c>
      <c r="M21" s="21">
        <f t="shared" si="1"/>
        <v>349.99200000000002</v>
      </c>
      <c r="N21" s="22">
        <f t="shared" si="2"/>
        <v>0</v>
      </c>
      <c r="O21" s="38">
        <f t="shared" si="3"/>
        <v>0.78751944368194704</v>
      </c>
      <c r="P21" s="12">
        <v>71</v>
      </c>
      <c r="Q21" s="38">
        <f t="shared" si="4"/>
        <v>0.98365676929758383</v>
      </c>
      <c r="R21" s="12">
        <v>5</v>
      </c>
      <c r="S21" s="11">
        <f t="shared" si="5"/>
        <v>76</v>
      </c>
      <c r="T21" s="65">
        <v>12</v>
      </c>
      <c r="W21" s="44">
        <v>5.9123000000000001</v>
      </c>
      <c r="X21" s="45">
        <v>7.03</v>
      </c>
      <c r="Y21" s="46">
        <f t="shared" si="6"/>
        <v>0.18904656394296637</v>
      </c>
      <c r="AB21" s="59" t="s">
        <v>516</v>
      </c>
      <c r="AC21" s="60">
        <f>AVERAGEIFS($Y$10:$Y$252, $T$10:$T$252, "&gt;120", $T$10:$T$252, "&lt;141")</f>
        <v>5.2080127403456633E-2</v>
      </c>
    </row>
    <row r="22" spans="1:29" x14ac:dyDescent="0.25">
      <c r="A22" s="7"/>
      <c r="B22" s="19" t="s">
        <v>414</v>
      </c>
      <c r="C22" s="25" t="s">
        <v>413</v>
      </c>
      <c r="D22" s="20">
        <v>256</v>
      </c>
      <c r="E22" s="21">
        <v>24.42</v>
      </c>
      <c r="F22" s="21">
        <v>149.738</v>
      </c>
      <c r="G22" s="26">
        <v>160.32</v>
      </c>
      <c r="H22" s="21">
        <v>0.29299999999999998</v>
      </c>
      <c r="I22" s="21">
        <v>19.346</v>
      </c>
      <c r="J22" s="21">
        <v>0</v>
      </c>
      <c r="K22" s="21">
        <v>0.14000000000000001</v>
      </c>
      <c r="L22" s="20">
        <f t="shared" si="0"/>
        <v>0.15299999999999997</v>
      </c>
      <c r="M22" s="21">
        <f t="shared" si="1"/>
        <v>106.262</v>
      </c>
      <c r="N22" s="22">
        <f t="shared" si="2"/>
        <v>0</v>
      </c>
      <c r="O22" s="38">
        <f t="shared" si="3"/>
        <v>159.60784313725495</v>
      </c>
      <c r="P22" s="12">
        <v>3</v>
      </c>
      <c r="Q22" s="38">
        <f t="shared" si="4"/>
        <v>0.2298093391805161</v>
      </c>
      <c r="R22" s="12">
        <v>73</v>
      </c>
      <c r="S22" s="11">
        <f t="shared" si="5"/>
        <v>76</v>
      </c>
      <c r="T22" s="65">
        <v>13</v>
      </c>
      <c r="W22" s="44">
        <v>7.4165000000000001</v>
      </c>
      <c r="X22" s="45">
        <v>7.9</v>
      </c>
      <c r="Y22" s="46">
        <f t="shared" si="6"/>
        <v>6.5192476235421015E-2</v>
      </c>
      <c r="AB22" s="59" t="s">
        <v>517</v>
      </c>
      <c r="AC22" s="60">
        <f>AVERAGEIFS($Y$10:$Y$252, $T$10:$T$252, "&gt;140", $T$10:$T$252, "&lt;161")</f>
        <v>7.2057566900084316E-2</v>
      </c>
    </row>
    <row r="23" spans="1:29" x14ac:dyDescent="0.25">
      <c r="A23" s="7"/>
      <c r="B23" s="19" t="s">
        <v>184</v>
      </c>
      <c r="C23" s="25" t="s">
        <v>183</v>
      </c>
      <c r="D23" s="20">
        <v>615</v>
      </c>
      <c r="E23" s="21">
        <v>454.07799999999997</v>
      </c>
      <c r="F23" s="21">
        <v>465.774</v>
      </c>
      <c r="G23" s="26">
        <v>570.26300000000003</v>
      </c>
      <c r="H23" s="21">
        <v>735.21500000000003</v>
      </c>
      <c r="I23" s="21">
        <v>792.33399999999995</v>
      </c>
      <c r="J23" s="21">
        <v>111.188</v>
      </c>
      <c r="K23" s="21">
        <v>141.18100000000001</v>
      </c>
      <c r="L23" s="20">
        <f t="shared" si="0"/>
        <v>594.03399999999999</v>
      </c>
      <c r="M23" s="21">
        <f t="shared" si="1"/>
        <v>260.41399999999999</v>
      </c>
      <c r="N23" s="22">
        <f t="shared" si="2"/>
        <v>0</v>
      </c>
      <c r="O23" s="38">
        <f t="shared" si="3"/>
        <v>0.76439732405889227</v>
      </c>
      <c r="P23" s="12">
        <v>74</v>
      </c>
      <c r="Q23" s="38">
        <f t="shared" si="4"/>
        <v>1.7436773752563226</v>
      </c>
      <c r="R23" s="12">
        <v>3</v>
      </c>
      <c r="S23" s="11">
        <f t="shared" si="5"/>
        <v>77</v>
      </c>
      <c r="T23" s="65">
        <v>14</v>
      </c>
      <c r="W23" s="44">
        <v>5.07</v>
      </c>
      <c r="X23" s="45">
        <v>4.1900000000000004</v>
      </c>
      <c r="Y23" s="46">
        <f t="shared" si="6"/>
        <v>-0.17357001972386588</v>
      </c>
      <c r="AB23" s="59" t="s">
        <v>518</v>
      </c>
      <c r="AC23" s="60">
        <f>AVERAGEIFS($Y$10:$Y$252, $T$10:$T$252, "&gt;160", $T$10:$T$252, "&lt;181")</f>
        <v>0.1408647011228239</v>
      </c>
    </row>
    <row r="24" spans="1:29" x14ac:dyDescent="0.25">
      <c r="A24" s="7"/>
      <c r="B24" s="19" t="s">
        <v>228</v>
      </c>
      <c r="C24" s="25" t="s">
        <v>224</v>
      </c>
      <c r="D24" s="20">
        <v>551</v>
      </c>
      <c r="E24" s="21">
        <v>175.45099999999999</v>
      </c>
      <c r="F24" s="21">
        <v>257.46800000000002</v>
      </c>
      <c r="G24" s="26">
        <v>304.90199999999999</v>
      </c>
      <c r="H24" s="21">
        <v>230.876</v>
      </c>
      <c r="I24" s="21">
        <v>63.279000000000003</v>
      </c>
      <c r="J24" s="21">
        <v>0</v>
      </c>
      <c r="K24" s="21">
        <v>17.884</v>
      </c>
      <c r="L24" s="20">
        <f t="shared" si="0"/>
        <v>212.99200000000002</v>
      </c>
      <c r="M24" s="21">
        <f t="shared" si="1"/>
        <v>293.53199999999998</v>
      </c>
      <c r="N24" s="22">
        <f t="shared" si="2"/>
        <v>0</v>
      </c>
      <c r="O24" s="38">
        <f t="shared" si="3"/>
        <v>0.8237445537860576</v>
      </c>
      <c r="P24" s="12">
        <v>69</v>
      </c>
      <c r="Q24" s="38">
        <f t="shared" si="4"/>
        <v>0.59772358720684626</v>
      </c>
      <c r="R24" s="12">
        <v>11</v>
      </c>
      <c r="S24" s="11">
        <f t="shared" si="5"/>
        <v>80</v>
      </c>
      <c r="T24" s="65">
        <v>15</v>
      </c>
      <c r="W24" s="44">
        <v>14.1417</v>
      </c>
      <c r="X24" s="45">
        <v>14.57</v>
      </c>
      <c r="Y24" s="46">
        <f t="shared" si="6"/>
        <v>3.0286316355176535E-2</v>
      </c>
      <c r="AB24" s="59" t="s">
        <v>519</v>
      </c>
      <c r="AC24" s="60">
        <f>AVERAGEIFS($Y$10:$Y$252, $T$10:$T$252, "&gt;180", $T$10:$T$252, "&lt;201")</f>
        <v>0.13371172764484224</v>
      </c>
    </row>
    <row r="25" spans="1:29" x14ac:dyDescent="0.25">
      <c r="A25" s="7"/>
      <c r="B25" s="19" t="s">
        <v>502</v>
      </c>
      <c r="C25" s="25" t="s">
        <v>501</v>
      </c>
      <c r="D25" s="20">
        <v>113</v>
      </c>
      <c r="E25" s="21">
        <v>46.973999999999997</v>
      </c>
      <c r="F25" s="21">
        <v>45.237000000000002</v>
      </c>
      <c r="G25" s="26">
        <v>55.463999999999999</v>
      </c>
      <c r="H25" s="21">
        <v>67.828000000000003</v>
      </c>
      <c r="I25" s="21">
        <v>6.2190000000000003</v>
      </c>
      <c r="J25" s="21">
        <v>0</v>
      </c>
      <c r="K25" s="21">
        <v>6.4390000000000001</v>
      </c>
      <c r="L25" s="20">
        <f t="shared" si="0"/>
        <v>61.389000000000003</v>
      </c>
      <c r="M25" s="21">
        <f t="shared" si="1"/>
        <v>67.763000000000005</v>
      </c>
      <c r="N25" s="22">
        <f t="shared" si="2"/>
        <v>4.0079999999999956</v>
      </c>
      <c r="O25" s="38">
        <f t="shared" si="3"/>
        <v>0.71828982980870681</v>
      </c>
      <c r="P25" s="12">
        <v>79</v>
      </c>
      <c r="Q25" s="38">
        <f t="shared" si="4"/>
        <v>0.69321015893629256</v>
      </c>
      <c r="R25" s="12">
        <v>6</v>
      </c>
      <c r="S25" s="11">
        <f t="shared" si="5"/>
        <v>85</v>
      </c>
      <c r="T25" s="65">
        <v>16</v>
      </c>
      <c r="W25" s="44">
        <v>6.3346</v>
      </c>
      <c r="X25" s="45">
        <v>5.07</v>
      </c>
      <c r="Y25" s="46">
        <f t="shared" si="6"/>
        <v>-0.19963375745903444</v>
      </c>
      <c r="AB25" s="59" t="s">
        <v>520</v>
      </c>
      <c r="AC25" s="60">
        <f>AVERAGEIFS($Y$10:$Y$252, $T$10:$T$252, "&gt;200", $T$10:$T$252, "&lt;221")</f>
        <v>9.7995351820145349E-2</v>
      </c>
    </row>
    <row r="26" spans="1:29" x14ac:dyDescent="0.25">
      <c r="A26" s="7"/>
      <c r="B26" s="19" t="s">
        <v>101</v>
      </c>
      <c r="C26" s="25" t="s">
        <v>100</v>
      </c>
      <c r="D26" s="20">
        <v>772</v>
      </c>
      <c r="E26" s="21">
        <v>214.327</v>
      </c>
      <c r="F26" s="21">
        <v>33.700000000000003</v>
      </c>
      <c r="G26" s="26">
        <v>831.45500000000004</v>
      </c>
      <c r="H26" s="21">
        <v>160.88300000000001</v>
      </c>
      <c r="I26" s="21">
        <v>911.19600000000003</v>
      </c>
      <c r="J26" s="21">
        <v>0</v>
      </c>
      <c r="K26" s="21">
        <v>49.417999999999999</v>
      </c>
      <c r="L26" s="20">
        <f t="shared" si="0"/>
        <v>111.465</v>
      </c>
      <c r="M26" s="21">
        <f t="shared" si="1"/>
        <v>738.3</v>
      </c>
      <c r="N26" s="22">
        <f t="shared" si="2"/>
        <v>0</v>
      </c>
      <c r="O26" s="38">
        <f t="shared" si="3"/>
        <v>1.922818822051765</v>
      </c>
      <c r="P26" s="12">
        <v>41</v>
      </c>
      <c r="Q26" s="38">
        <f t="shared" si="4"/>
        <v>0.2902979818501964</v>
      </c>
      <c r="R26" s="12">
        <v>45</v>
      </c>
      <c r="S26" s="11">
        <f t="shared" si="5"/>
        <v>86</v>
      </c>
      <c r="T26" s="65">
        <v>17</v>
      </c>
      <c r="W26" s="44">
        <v>21.79</v>
      </c>
      <c r="X26" s="45">
        <v>23.19</v>
      </c>
      <c r="Y26" s="46">
        <f t="shared" si="6"/>
        <v>6.4249655805415529E-2</v>
      </c>
      <c r="AB26" s="59" t="s">
        <v>521</v>
      </c>
      <c r="AC26" s="60">
        <f>AVERAGEIFS($Y$10:$Y$252, $T$10:$T$252, "&gt;220", $T$10:$T$252, "&lt;244")</f>
        <v>0.11661429157171957</v>
      </c>
    </row>
    <row r="27" spans="1:29" x14ac:dyDescent="0.25">
      <c r="A27" s="7"/>
      <c r="B27" s="19" t="s">
        <v>135</v>
      </c>
      <c r="C27" s="25" t="s">
        <v>134</v>
      </c>
      <c r="D27" s="20">
        <v>720</v>
      </c>
      <c r="E27" s="21">
        <v>265.20400000000001</v>
      </c>
      <c r="F27" s="21">
        <v>228.274</v>
      </c>
      <c r="G27" s="26">
        <v>753.99699999999996</v>
      </c>
      <c r="H27" s="21">
        <v>246.011</v>
      </c>
      <c r="I27" s="21">
        <v>412.77199999999999</v>
      </c>
      <c r="J27" s="21">
        <v>45.301000000000002</v>
      </c>
      <c r="K27" s="21">
        <v>19.417999999999999</v>
      </c>
      <c r="L27" s="20">
        <f t="shared" si="0"/>
        <v>226.59299999999999</v>
      </c>
      <c r="M27" s="21">
        <f t="shared" si="1"/>
        <v>537.02700000000004</v>
      </c>
      <c r="N27" s="22">
        <f t="shared" si="2"/>
        <v>112.95099999999996</v>
      </c>
      <c r="O27" s="38">
        <f t="shared" si="3"/>
        <v>0.78105930306528759</v>
      </c>
      <c r="P27" s="12">
        <v>72</v>
      </c>
      <c r="Q27" s="38">
        <f t="shared" si="4"/>
        <v>0.49383736758114583</v>
      </c>
      <c r="R27" s="12">
        <v>17</v>
      </c>
      <c r="S27" s="11">
        <f t="shared" si="5"/>
        <v>89</v>
      </c>
      <c r="T27" s="65">
        <v>18</v>
      </c>
      <c r="W27" s="44">
        <v>31.38</v>
      </c>
      <c r="X27" s="45">
        <v>33.43</v>
      </c>
      <c r="Y27" s="46">
        <f t="shared" si="6"/>
        <v>6.5328234544295816E-2</v>
      </c>
      <c r="AB27" s="59"/>
    </row>
    <row r="28" spans="1:29" x14ac:dyDescent="0.25">
      <c r="A28" s="7"/>
      <c r="B28" s="19" t="s">
        <v>297</v>
      </c>
      <c r="C28" s="25" t="s">
        <v>296</v>
      </c>
      <c r="D28" s="20">
        <v>450</v>
      </c>
      <c r="E28" s="21">
        <v>117.92700000000001</v>
      </c>
      <c r="F28" s="21">
        <v>129.93</v>
      </c>
      <c r="G28" s="26">
        <v>276.25299999999999</v>
      </c>
      <c r="H28" s="21">
        <v>137.47499999999999</v>
      </c>
      <c r="I28" s="21">
        <v>154.43199999999999</v>
      </c>
      <c r="J28" s="21">
        <v>0</v>
      </c>
      <c r="K28" s="21">
        <v>16.925999999999998</v>
      </c>
      <c r="L28" s="20">
        <f t="shared" si="0"/>
        <v>120.54899999999999</v>
      </c>
      <c r="M28" s="21">
        <f t="shared" si="1"/>
        <v>320.07</v>
      </c>
      <c r="N28" s="22">
        <f t="shared" si="2"/>
        <v>0</v>
      </c>
      <c r="O28" s="38">
        <f t="shared" si="3"/>
        <v>0.97824950849861891</v>
      </c>
      <c r="P28" s="12">
        <v>60</v>
      </c>
      <c r="Q28" s="38">
        <f t="shared" si="4"/>
        <v>0.36844127847033464</v>
      </c>
      <c r="R28" s="12">
        <v>33</v>
      </c>
      <c r="S28" s="11">
        <f t="shared" si="5"/>
        <v>93</v>
      </c>
      <c r="T28" s="65">
        <v>19</v>
      </c>
      <c r="W28" s="44">
        <v>29.459</v>
      </c>
      <c r="X28" s="45">
        <v>28.55</v>
      </c>
      <c r="Y28" s="46">
        <f t="shared" si="6"/>
        <v>-3.0856444550052542E-2</v>
      </c>
      <c r="AB28" s="59"/>
    </row>
    <row r="29" spans="1:29" x14ac:dyDescent="0.25">
      <c r="A29" s="7"/>
      <c r="B29" s="19" t="s">
        <v>198</v>
      </c>
      <c r="C29" s="25" t="s">
        <v>197</v>
      </c>
      <c r="D29" s="20">
        <v>607</v>
      </c>
      <c r="E29" s="21">
        <v>429.077</v>
      </c>
      <c r="F29" s="21">
        <v>129.81</v>
      </c>
      <c r="G29" s="26">
        <v>238.14400000000001</v>
      </c>
      <c r="H29" s="21">
        <v>666.87900000000002</v>
      </c>
      <c r="I29" s="21">
        <v>229.155</v>
      </c>
      <c r="J29" s="21">
        <v>485.11399999999998</v>
      </c>
      <c r="K29" s="21">
        <v>96.691999999999993</v>
      </c>
      <c r="L29" s="20">
        <f t="shared" si="0"/>
        <v>570.18700000000001</v>
      </c>
      <c r="M29" s="21">
        <f t="shared" si="1"/>
        <v>962.30400000000009</v>
      </c>
      <c r="N29" s="22">
        <f t="shared" si="2"/>
        <v>0</v>
      </c>
      <c r="O29" s="38">
        <f t="shared" si="3"/>
        <v>0.75251978736800385</v>
      </c>
      <c r="P29" s="12">
        <v>75</v>
      </c>
      <c r="Q29" s="38">
        <f t="shared" si="4"/>
        <v>0.44588508413141786</v>
      </c>
      <c r="R29" s="12">
        <v>20</v>
      </c>
      <c r="S29" s="11">
        <f t="shared" si="5"/>
        <v>95</v>
      </c>
      <c r="T29" s="65">
        <v>20</v>
      </c>
      <c r="W29" s="44">
        <v>13.912100000000001</v>
      </c>
      <c r="X29" s="45">
        <v>10.4</v>
      </c>
      <c r="Y29" s="46">
        <f t="shared" si="6"/>
        <v>-0.25244930671861188</v>
      </c>
      <c r="AB29" s="59"/>
    </row>
    <row r="30" spans="1:29" x14ac:dyDescent="0.25">
      <c r="A30" s="7"/>
      <c r="B30" s="19" t="s">
        <v>242</v>
      </c>
      <c r="C30" s="25" t="s">
        <v>241</v>
      </c>
      <c r="D30" s="20">
        <v>541</v>
      </c>
      <c r="E30" s="21">
        <v>465</v>
      </c>
      <c r="F30" s="21">
        <v>248</v>
      </c>
      <c r="G30" s="26">
        <v>1431</v>
      </c>
      <c r="H30" s="21">
        <v>470</v>
      </c>
      <c r="I30" s="21">
        <v>1375</v>
      </c>
      <c r="J30" s="21">
        <v>1148</v>
      </c>
      <c r="K30" s="21">
        <v>73</v>
      </c>
      <c r="L30" s="20">
        <f t="shared" si="0"/>
        <v>397</v>
      </c>
      <c r="M30" s="21">
        <f t="shared" si="1"/>
        <v>1441</v>
      </c>
      <c r="N30" s="22">
        <f t="shared" si="2"/>
        <v>0</v>
      </c>
      <c r="O30" s="38">
        <f t="shared" si="3"/>
        <v>1.1712846347607053</v>
      </c>
      <c r="P30" s="12">
        <v>54</v>
      </c>
      <c r="Q30" s="38">
        <f t="shared" si="4"/>
        <v>0.32269257460097156</v>
      </c>
      <c r="R30" s="12">
        <v>42</v>
      </c>
      <c r="S30" s="11">
        <f t="shared" si="5"/>
        <v>96</v>
      </c>
      <c r="T30" s="65">
        <v>21</v>
      </c>
      <c r="W30" s="44">
        <v>7.9</v>
      </c>
      <c r="X30" s="45">
        <v>7.68</v>
      </c>
      <c r="Y30" s="46">
        <f t="shared" si="6"/>
        <v>-2.7848101265822822E-2</v>
      </c>
      <c r="AB30" s="59"/>
    </row>
    <row r="31" spans="1:29" x14ac:dyDescent="0.25">
      <c r="A31" s="7"/>
      <c r="B31" s="19" t="s">
        <v>65</v>
      </c>
      <c r="C31" s="25" t="s">
        <v>64</v>
      </c>
      <c r="D31" s="20">
        <v>891</v>
      </c>
      <c r="E31" s="21">
        <v>184.80600000000001</v>
      </c>
      <c r="F31" s="21">
        <v>87.691000000000003</v>
      </c>
      <c r="G31" s="26">
        <v>222.78399999999999</v>
      </c>
      <c r="H31" s="21">
        <v>57.185000000000002</v>
      </c>
      <c r="I31" s="21">
        <v>140.89400000000001</v>
      </c>
      <c r="J31" s="21">
        <v>0</v>
      </c>
      <c r="K31" s="21">
        <v>10.994</v>
      </c>
      <c r="L31" s="20">
        <f t="shared" si="0"/>
        <v>46.191000000000003</v>
      </c>
      <c r="M31" s="21">
        <f t="shared" si="1"/>
        <v>803.30899999999997</v>
      </c>
      <c r="N31" s="22">
        <f t="shared" si="2"/>
        <v>0</v>
      </c>
      <c r="O31" s="38">
        <f t="shared" si="3"/>
        <v>4.0009092680392282</v>
      </c>
      <c r="P31" s="12">
        <v>25</v>
      </c>
      <c r="Q31" s="38">
        <f t="shared" si="4"/>
        <v>0.23005593115476114</v>
      </c>
      <c r="R31" s="12">
        <v>72</v>
      </c>
      <c r="S31" s="11">
        <f t="shared" si="5"/>
        <v>97</v>
      </c>
      <c r="T31" s="65">
        <v>22</v>
      </c>
      <c r="W31" s="44">
        <v>113.215</v>
      </c>
      <c r="X31" s="45">
        <v>81.99</v>
      </c>
      <c r="Y31" s="46">
        <f t="shared" si="6"/>
        <v>-0.27580267632380873</v>
      </c>
      <c r="AB31" s="59"/>
    </row>
    <row r="32" spans="1:29" x14ac:dyDescent="0.25">
      <c r="A32" s="7"/>
      <c r="B32" s="19" t="s">
        <v>87</v>
      </c>
      <c r="C32" s="25" t="s">
        <v>86</v>
      </c>
      <c r="D32" s="20">
        <v>821</v>
      </c>
      <c r="E32" s="21">
        <v>94.337999999999994</v>
      </c>
      <c r="F32" s="21">
        <v>312.37400000000002</v>
      </c>
      <c r="G32" s="26">
        <v>479.63600000000002</v>
      </c>
      <c r="H32" s="21">
        <v>24.626999999999999</v>
      </c>
      <c r="I32" s="21">
        <v>338</v>
      </c>
      <c r="J32" s="21">
        <v>0</v>
      </c>
      <c r="K32" s="21">
        <v>21.204000000000001</v>
      </c>
      <c r="L32" s="20">
        <f t="shared" si="0"/>
        <v>3.4229999999999983</v>
      </c>
      <c r="M32" s="21">
        <f t="shared" si="1"/>
        <v>508.62599999999998</v>
      </c>
      <c r="N32" s="22">
        <f t="shared" si="2"/>
        <v>0</v>
      </c>
      <c r="O32" s="38">
        <f t="shared" si="3"/>
        <v>27.560035056967585</v>
      </c>
      <c r="P32" s="12">
        <v>8</v>
      </c>
      <c r="Q32" s="38">
        <f t="shared" si="4"/>
        <v>0.18547616519800403</v>
      </c>
      <c r="R32" s="12">
        <v>91</v>
      </c>
      <c r="S32" s="11">
        <f t="shared" si="5"/>
        <v>99</v>
      </c>
      <c r="T32" s="65">
        <v>23</v>
      </c>
      <c r="W32" s="44">
        <v>13.83</v>
      </c>
      <c r="X32" s="45">
        <v>15.25</v>
      </c>
      <c r="Y32" s="46">
        <f t="shared" si="6"/>
        <v>0.10267534345625462</v>
      </c>
      <c r="AB32" s="59"/>
    </row>
    <row r="33" spans="1:28" x14ac:dyDescent="0.25">
      <c r="A33" s="7"/>
      <c r="B33" s="19" t="s">
        <v>380</v>
      </c>
      <c r="C33" s="25" t="s">
        <v>379</v>
      </c>
      <c r="D33" s="20">
        <v>293</v>
      </c>
      <c r="E33" s="21">
        <v>38.561999999999998</v>
      </c>
      <c r="F33" s="21">
        <v>77.432000000000002</v>
      </c>
      <c r="G33" s="26">
        <v>90.997</v>
      </c>
      <c r="H33" s="21">
        <v>5.0209999999999999</v>
      </c>
      <c r="I33" s="21">
        <v>57.290999999999997</v>
      </c>
      <c r="J33" s="21">
        <v>0</v>
      </c>
      <c r="K33" s="21">
        <v>3.883</v>
      </c>
      <c r="L33" s="20">
        <f t="shared" si="0"/>
        <v>1.1379999999999999</v>
      </c>
      <c r="M33" s="21">
        <f t="shared" si="1"/>
        <v>215.56799999999998</v>
      </c>
      <c r="N33" s="22">
        <f t="shared" si="2"/>
        <v>0</v>
      </c>
      <c r="O33" s="38">
        <f t="shared" si="3"/>
        <v>33.885764499121265</v>
      </c>
      <c r="P33" s="12">
        <v>7</v>
      </c>
      <c r="Q33" s="38">
        <f t="shared" si="4"/>
        <v>0.17888554887552885</v>
      </c>
      <c r="R33" s="12">
        <v>92</v>
      </c>
      <c r="S33" s="11">
        <f t="shared" si="5"/>
        <v>99</v>
      </c>
      <c r="T33" s="65">
        <v>24</v>
      </c>
      <c r="W33" s="44">
        <v>18.039300000000001</v>
      </c>
      <c r="X33" s="45">
        <v>19.79</v>
      </c>
      <c r="Y33" s="46">
        <f t="shared" si="6"/>
        <v>9.7049220313426776E-2</v>
      </c>
      <c r="AB33" s="59"/>
    </row>
    <row r="34" spans="1:28" x14ac:dyDescent="0.25">
      <c r="A34" s="7"/>
      <c r="B34" s="19" t="s">
        <v>49</v>
      </c>
      <c r="C34" s="25" t="s">
        <v>48</v>
      </c>
      <c r="D34" s="20">
        <v>929</v>
      </c>
      <c r="E34" s="21">
        <v>167.9</v>
      </c>
      <c r="F34" s="21">
        <v>121.2</v>
      </c>
      <c r="G34" s="26">
        <v>310.39999999999998</v>
      </c>
      <c r="H34" s="21">
        <v>47.7</v>
      </c>
      <c r="I34" s="21">
        <v>404.1</v>
      </c>
      <c r="J34" s="21">
        <v>0</v>
      </c>
      <c r="K34" s="21">
        <v>18.600000000000001</v>
      </c>
      <c r="L34" s="20">
        <f t="shared" si="0"/>
        <v>29.1</v>
      </c>
      <c r="M34" s="21">
        <f t="shared" si="1"/>
        <v>807.8</v>
      </c>
      <c r="N34" s="22">
        <f t="shared" si="2"/>
        <v>0</v>
      </c>
      <c r="O34" s="38">
        <f t="shared" si="3"/>
        <v>5.7697594501718212</v>
      </c>
      <c r="P34" s="12">
        <v>18</v>
      </c>
      <c r="Q34" s="38">
        <f t="shared" si="4"/>
        <v>0.20784847734587772</v>
      </c>
      <c r="R34" s="12">
        <v>82</v>
      </c>
      <c r="S34" s="11">
        <f t="shared" si="5"/>
        <v>100</v>
      </c>
      <c r="T34" s="65">
        <v>25</v>
      </c>
      <c r="W34" s="44">
        <v>20.481000000000002</v>
      </c>
      <c r="X34" s="45">
        <v>22.84</v>
      </c>
      <c r="Y34" s="46">
        <f t="shared" si="6"/>
        <v>0.11517992285532919</v>
      </c>
      <c r="AB34" s="59"/>
    </row>
    <row r="35" spans="1:28" x14ac:dyDescent="0.25">
      <c r="A35" s="7"/>
      <c r="B35" s="19" t="s">
        <v>402</v>
      </c>
      <c r="C35" s="25" t="s">
        <v>401</v>
      </c>
      <c r="D35" s="20">
        <v>277</v>
      </c>
      <c r="E35" s="21">
        <v>35.023000000000003</v>
      </c>
      <c r="F35" s="21">
        <v>145.07599999999999</v>
      </c>
      <c r="G35" s="26">
        <v>258.12200000000001</v>
      </c>
      <c r="H35" s="21">
        <v>13.053000000000001</v>
      </c>
      <c r="I35" s="21">
        <v>102.63800000000001</v>
      </c>
      <c r="J35" s="21">
        <v>0.86699999999999999</v>
      </c>
      <c r="K35" s="21">
        <v>1.3859999999999999</v>
      </c>
      <c r="L35" s="20">
        <f t="shared" si="0"/>
        <v>11.667000000000002</v>
      </c>
      <c r="M35" s="21">
        <f t="shared" si="1"/>
        <v>132.79100000000003</v>
      </c>
      <c r="N35" s="22">
        <f t="shared" si="2"/>
        <v>10.408000000000015</v>
      </c>
      <c r="O35" s="38">
        <f t="shared" si="3"/>
        <v>1.5865458663646648</v>
      </c>
      <c r="P35" s="12">
        <v>45</v>
      </c>
      <c r="Q35" s="38">
        <f t="shared" si="4"/>
        <v>0.26374528394243585</v>
      </c>
      <c r="R35" s="12">
        <v>57</v>
      </c>
      <c r="S35" s="11">
        <f t="shared" si="5"/>
        <v>102</v>
      </c>
      <c r="T35" s="65">
        <v>26</v>
      </c>
      <c r="W35" s="44">
        <v>5.47</v>
      </c>
      <c r="X35" s="45">
        <v>7.5</v>
      </c>
      <c r="Y35" s="46">
        <f t="shared" si="6"/>
        <v>0.37111517367458879</v>
      </c>
      <c r="AB35" s="59"/>
    </row>
    <row r="36" spans="1:28" x14ac:dyDescent="0.25">
      <c r="A36" s="7"/>
      <c r="B36" s="19" t="s">
        <v>378</v>
      </c>
      <c r="C36" s="25" t="s">
        <v>377</v>
      </c>
      <c r="D36" s="20">
        <v>296</v>
      </c>
      <c r="E36" s="21">
        <v>58.585999999999999</v>
      </c>
      <c r="F36" s="21">
        <v>52.073999999999998</v>
      </c>
      <c r="G36" s="26">
        <v>154.012</v>
      </c>
      <c r="H36" s="21">
        <v>39.061999999999998</v>
      </c>
      <c r="I36" s="21">
        <v>101.752</v>
      </c>
      <c r="J36" s="21">
        <v>0</v>
      </c>
      <c r="K36" s="21">
        <v>15.457000000000001</v>
      </c>
      <c r="L36" s="20">
        <f t="shared" si="0"/>
        <v>23.604999999999997</v>
      </c>
      <c r="M36" s="21">
        <f t="shared" si="1"/>
        <v>243.92599999999999</v>
      </c>
      <c r="N36" s="22">
        <f t="shared" si="2"/>
        <v>0.18600000000000705</v>
      </c>
      <c r="O36" s="38">
        <f t="shared" si="3"/>
        <v>2.4625278466647047</v>
      </c>
      <c r="P36" s="12">
        <v>33</v>
      </c>
      <c r="Q36" s="38">
        <f t="shared" si="4"/>
        <v>0.24017939867008847</v>
      </c>
      <c r="R36" s="12">
        <v>69</v>
      </c>
      <c r="S36" s="11">
        <f t="shared" si="5"/>
        <v>102</v>
      </c>
      <c r="T36" s="65">
        <v>27</v>
      </c>
      <c r="W36" s="44">
        <v>6.54</v>
      </c>
      <c r="X36" s="45">
        <v>4.9000000000000004</v>
      </c>
      <c r="Y36" s="46">
        <f t="shared" si="6"/>
        <v>-0.25076452599388377</v>
      </c>
    </row>
    <row r="37" spans="1:28" x14ac:dyDescent="0.25">
      <c r="A37" s="7"/>
      <c r="B37" s="19" t="s">
        <v>422</v>
      </c>
      <c r="C37" s="25" t="s">
        <v>421</v>
      </c>
      <c r="D37" s="20">
        <v>250</v>
      </c>
      <c r="E37" s="21">
        <v>78.733999999999995</v>
      </c>
      <c r="F37" s="21">
        <v>87.052999999999997</v>
      </c>
      <c r="G37" s="26">
        <v>160.82</v>
      </c>
      <c r="H37" s="21">
        <v>53.497</v>
      </c>
      <c r="I37" s="21">
        <v>126.98699999999999</v>
      </c>
      <c r="J37" s="21">
        <v>205.23599999999999</v>
      </c>
      <c r="K37" s="21">
        <v>33.034999999999997</v>
      </c>
      <c r="L37" s="20">
        <f t="shared" si="0"/>
        <v>20.462000000000003</v>
      </c>
      <c r="M37" s="21">
        <f t="shared" si="1"/>
        <v>368.18299999999999</v>
      </c>
      <c r="N37" s="22">
        <f t="shared" si="2"/>
        <v>0</v>
      </c>
      <c r="O37" s="38">
        <f t="shared" si="3"/>
        <v>3.8478154628091086</v>
      </c>
      <c r="P37" s="12">
        <v>26</v>
      </c>
      <c r="Q37" s="38">
        <f t="shared" si="4"/>
        <v>0.21384474568353237</v>
      </c>
      <c r="R37" s="12">
        <v>79</v>
      </c>
      <c r="S37" s="11">
        <f t="shared" si="5"/>
        <v>105</v>
      </c>
      <c r="T37" s="65">
        <v>28</v>
      </c>
      <c r="W37" s="44">
        <v>25.31</v>
      </c>
      <c r="X37" s="45">
        <v>20.3</v>
      </c>
      <c r="Y37" s="46">
        <f t="shared" si="6"/>
        <v>-0.19794547609640456</v>
      </c>
    </row>
    <row r="38" spans="1:28" x14ac:dyDescent="0.25">
      <c r="A38" s="7"/>
      <c r="B38" s="19" t="s">
        <v>315</v>
      </c>
      <c r="C38" s="25" t="s">
        <v>314</v>
      </c>
      <c r="D38" s="20">
        <v>427</v>
      </c>
      <c r="E38" s="21">
        <v>131.50899999999999</v>
      </c>
      <c r="F38" s="21">
        <v>5.2949999999999999</v>
      </c>
      <c r="G38" s="26">
        <v>176.833</v>
      </c>
      <c r="H38" s="21">
        <v>20.568000000000001</v>
      </c>
      <c r="I38" s="21">
        <v>52.625999999999998</v>
      </c>
      <c r="J38" s="21">
        <v>38.984999999999999</v>
      </c>
      <c r="K38" s="21">
        <v>7.0629999999999997</v>
      </c>
      <c r="L38" s="20">
        <f t="shared" si="0"/>
        <v>13.505000000000003</v>
      </c>
      <c r="M38" s="21">
        <f t="shared" si="1"/>
        <v>460.69</v>
      </c>
      <c r="N38" s="22">
        <f t="shared" si="2"/>
        <v>118.91199999999999</v>
      </c>
      <c r="O38" s="38">
        <f t="shared" si="3"/>
        <v>0.99314287440434379</v>
      </c>
      <c r="P38" s="12">
        <v>59</v>
      </c>
      <c r="Q38" s="38">
        <f t="shared" si="4"/>
        <v>0.2854609390262432</v>
      </c>
      <c r="R38" s="12">
        <v>48</v>
      </c>
      <c r="S38" s="11">
        <f t="shared" si="5"/>
        <v>107</v>
      </c>
      <c r="T38" s="65">
        <v>29</v>
      </c>
      <c r="W38" s="44">
        <v>9.77</v>
      </c>
      <c r="X38" s="45">
        <v>9.4700000000000006</v>
      </c>
      <c r="Y38" s="46">
        <f t="shared" si="6"/>
        <v>-3.0706243602865779E-2</v>
      </c>
    </row>
    <row r="39" spans="1:28" x14ac:dyDescent="0.25">
      <c r="A39" s="7"/>
      <c r="B39" s="19" t="s">
        <v>261</v>
      </c>
      <c r="C39" s="25" t="s">
        <v>260</v>
      </c>
      <c r="D39" s="20">
        <v>498</v>
      </c>
      <c r="E39" s="21">
        <v>217.833</v>
      </c>
      <c r="F39" s="21">
        <v>60.947000000000003</v>
      </c>
      <c r="G39" s="26">
        <v>566.89</v>
      </c>
      <c r="H39" s="21">
        <v>109.71299999999999</v>
      </c>
      <c r="I39" s="21">
        <v>452.09699999999998</v>
      </c>
      <c r="J39" s="21">
        <v>421.16199999999998</v>
      </c>
      <c r="K39" s="21">
        <v>16.295999999999999</v>
      </c>
      <c r="L39" s="20">
        <f t="shared" si="0"/>
        <v>93.417000000000002</v>
      </c>
      <c r="M39" s="21">
        <f t="shared" si="1"/>
        <v>858.21500000000003</v>
      </c>
      <c r="N39" s="22">
        <f t="shared" si="2"/>
        <v>53.846000000000004</v>
      </c>
      <c r="O39" s="38">
        <f t="shared" si="3"/>
        <v>1.4792106639142215</v>
      </c>
      <c r="P39" s="12">
        <v>49</v>
      </c>
      <c r="Q39" s="38">
        <f t="shared" si="4"/>
        <v>0.25382101221721831</v>
      </c>
      <c r="R39" s="12">
        <v>61</v>
      </c>
      <c r="S39" s="11">
        <f t="shared" si="5"/>
        <v>110</v>
      </c>
      <c r="T39" s="65">
        <v>30</v>
      </c>
      <c r="W39" s="44">
        <v>28.52</v>
      </c>
      <c r="X39" s="45">
        <v>32.79</v>
      </c>
      <c r="Y39" s="46">
        <f t="shared" si="6"/>
        <v>0.149719495091164</v>
      </c>
    </row>
    <row r="40" spans="1:28" x14ac:dyDescent="0.25">
      <c r="A40" s="7"/>
      <c r="B40" s="19" t="s">
        <v>472</v>
      </c>
      <c r="C40" s="25" t="s">
        <v>471</v>
      </c>
      <c r="D40" s="20">
        <v>153</v>
      </c>
      <c r="E40" s="21">
        <v>106.64</v>
      </c>
      <c r="F40" s="21">
        <v>28.039000000000001</v>
      </c>
      <c r="G40" s="26">
        <v>46.866999999999997</v>
      </c>
      <c r="H40" s="21">
        <v>216.57</v>
      </c>
      <c r="I40" s="21">
        <v>73.69</v>
      </c>
      <c r="J40" s="21">
        <v>51.811999999999998</v>
      </c>
      <c r="K40" s="21">
        <v>8.0380000000000003</v>
      </c>
      <c r="L40" s="20">
        <f t="shared" si="0"/>
        <v>208.53199999999998</v>
      </c>
      <c r="M40" s="21">
        <f t="shared" si="1"/>
        <v>176.77300000000002</v>
      </c>
      <c r="N40" s="22">
        <f t="shared" si="2"/>
        <v>0</v>
      </c>
      <c r="O40" s="38">
        <f t="shared" si="3"/>
        <v>0.51138434388966691</v>
      </c>
      <c r="P40" s="12">
        <v>102</v>
      </c>
      <c r="Q40" s="38">
        <f t="shared" si="4"/>
        <v>0.60325954755533928</v>
      </c>
      <c r="R40" s="12">
        <v>10</v>
      </c>
      <c r="S40" s="11">
        <f t="shared" si="5"/>
        <v>112</v>
      </c>
      <c r="T40" s="65">
        <v>31</v>
      </c>
      <c r="W40" s="44">
        <v>17.842400000000001</v>
      </c>
      <c r="X40" s="45">
        <v>21.11</v>
      </c>
      <c r="Y40" s="46">
        <f t="shared" si="6"/>
        <v>0.1831367977402143</v>
      </c>
    </row>
    <row r="41" spans="1:28" x14ac:dyDescent="0.25">
      <c r="A41" s="7"/>
      <c r="B41" s="19" t="s">
        <v>89</v>
      </c>
      <c r="C41" s="25" t="s">
        <v>88</v>
      </c>
      <c r="D41" s="20">
        <v>808</v>
      </c>
      <c r="E41" s="21">
        <v>1060.162</v>
      </c>
      <c r="F41" s="21">
        <v>44.435000000000002</v>
      </c>
      <c r="G41" s="26">
        <v>245.791</v>
      </c>
      <c r="H41" s="21">
        <v>2410.54</v>
      </c>
      <c r="I41" s="21">
        <v>415.27600000000001</v>
      </c>
      <c r="J41" s="21">
        <v>1113.0229999999999</v>
      </c>
      <c r="K41" s="21">
        <v>340.59899999999999</v>
      </c>
      <c r="L41" s="20">
        <f t="shared" si="0"/>
        <v>2069.9409999999998</v>
      </c>
      <c r="M41" s="21">
        <f t="shared" si="1"/>
        <v>1876.588</v>
      </c>
      <c r="N41" s="22">
        <f t="shared" si="2"/>
        <v>0</v>
      </c>
      <c r="O41" s="38">
        <f t="shared" si="3"/>
        <v>0.51217015364206042</v>
      </c>
      <c r="P41" s="12">
        <v>101</v>
      </c>
      <c r="Q41" s="38">
        <f t="shared" si="4"/>
        <v>0.56494126574399928</v>
      </c>
      <c r="R41" s="12">
        <v>12</v>
      </c>
      <c r="S41" s="11">
        <f t="shared" si="5"/>
        <v>113</v>
      </c>
      <c r="T41" s="65">
        <v>32</v>
      </c>
      <c r="W41" s="44">
        <v>48.43</v>
      </c>
      <c r="X41" s="45">
        <v>46.15</v>
      </c>
      <c r="Y41" s="46">
        <f t="shared" si="6"/>
        <v>-4.707825727854642E-2</v>
      </c>
    </row>
    <row r="42" spans="1:28" x14ac:dyDescent="0.25">
      <c r="A42" s="7"/>
      <c r="B42" s="19" t="s">
        <v>442</v>
      </c>
      <c r="C42" s="25" t="s">
        <v>441</v>
      </c>
      <c r="D42" s="20">
        <v>229</v>
      </c>
      <c r="E42" s="21">
        <v>101.625</v>
      </c>
      <c r="F42" s="21">
        <v>13.935</v>
      </c>
      <c r="G42" s="26">
        <v>216.12100000000001</v>
      </c>
      <c r="H42" s="21">
        <v>113.613</v>
      </c>
      <c r="I42" s="21">
        <v>267.327</v>
      </c>
      <c r="J42" s="21">
        <v>304.697</v>
      </c>
      <c r="K42" s="21">
        <v>79.430999999999997</v>
      </c>
      <c r="L42" s="20">
        <f t="shared" si="0"/>
        <v>34.182000000000002</v>
      </c>
      <c r="M42" s="21">
        <f t="shared" si="1"/>
        <v>519.76200000000006</v>
      </c>
      <c r="N42" s="22">
        <f t="shared" si="2"/>
        <v>0</v>
      </c>
      <c r="O42" s="38">
        <f t="shared" si="3"/>
        <v>2.9730559943830084</v>
      </c>
      <c r="P42" s="12">
        <v>30</v>
      </c>
      <c r="Q42" s="38">
        <f t="shared" si="4"/>
        <v>0.19552218130605928</v>
      </c>
      <c r="R42" s="12">
        <v>86</v>
      </c>
      <c r="S42" s="11">
        <f t="shared" si="5"/>
        <v>116</v>
      </c>
      <c r="T42" s="65">
        <v>33</v>
      </c>
      <c r="W42" s="44">
        <v>3</v>
      </c>
      <c r="X42" s="45">
        <v>2.52</v>
      </c>
      <c r="Y42" s="46">
        <f t="shared" si="6"/>
        <v>-0.16000000000000003</v>
      </c>
    </row>
    <row r="43" spans="1:28" x14ac:dyDescent="0.25">
      <c r="A43" s="7"/>
      <c r="B43" s="19" t="s">
        <v>157</v>
      </c>
      <c r="C43" s="25" t="s">
        <v>156</v>
      </c>
      <c r="D43" s="20">
        <v>668</v>
      </c>
      <c r="E43" s="21">
        <v>142.14500000000001</v>
      </c>
      <c r="F43" s="21">
        <v>178.054</v>
      </c>
      <c r="G43" s="26">
        <v>515.36300000000006</v>
      </c>
      <c r="H43" s="21">
        <v>192.16499999999999</v>
      </c>
      <c r="I43" s="21">
        <v>451.16199999999998</v>
      </c>
      <c r="J43" s="21">
        <v>49</v>
      </c>
      <c r="K43" s="21">
        <v>43.872</v>
      </c>
      <c r="L43" s="20">
        <f t="shared" si="0"/>
        <v>148.29300000000001</v>
      </c>
      <c r="M43" s="21">
        <f t="shared" si="1"/>
        <v>538.94600000000003</v>
      </c>
      <c r="N43" s="22">
        <f t="shared" si="2"/>
        <v>0</v>
      </c>
      <c r="O43" s="38">
        <f t="shared" si="3"/>
        <v>0.95854153601316316</v>
      </c>
      <c r="P43" s="12">
        <v>61</v>
      </c>
      <c r="Q43" s="38">
        <f t="shared" si="4"/>
        <v>0.2637462751370267</v>
      </c>
      <c r="R43" s="12">
        <v>56</v>
      </c>
      <c r="S43" s="11">
        <f t="shared" si="5"/>
        <v>117</v>
      </c>
      <c r="T43" s="65">
        <v>34</v>
      </c>
      <c r="W43" s="44">
        <v>4.88</v>
      </c>
      <c r="X43" s="45">
        <v>5.68</v>
      </c>
      <c r="Y43" s="46">
        <f t="shared" si="6"/>
        <v>0.16393442622950816</v>
      </c>
    </row>
    <row r="44" spans="1:28" x14ac:dyDescent="0.25">
      <c r="A44" s="7"/>
      <c r="B44" s="19" t="s">
        <v>488</v>
      </c>
      <c r="C44" s="25" t="s">
        <v>487</v>
      </c>
      <c r="D44" s="20">
        <v>130</v>
      </c>
      <c r="E44" s="21">
        <v>34.865000000000002</v>
      </c>
      <c r="F44" s="21">
        <v>79.34</v>
      </c>
      <c r="G44" s="26">
        <v>196.495</v>
      </c>
      <c r="H44" s="21">
        <v>77.001000000000005</v>
      </c>
      <c r="I44" s="21">
        <v>100.827</v>
      </c>
      <c r="J44" s="21">
        <v>0</v>
      </c>
      <c r="K44" s="21">
        <v>11.308999999999999</v>
      </c>
      <c r="L44" s="20">
        <f t="shared" si="0"/>
        <v>65.692000000000007</v>
      </c>
      <c r="M44" s="21">
        <f t="shared" si="1"/>
        <v>50.66</v>
      </c>
      <c r="N44" s="22">
        <f t="shared" si="2"/>
        <v>16.328000000000003</v>
      </c>
      <c r="O44" s="38">
        <f t="shared" si="3"/>
        <v>0.42507924896366739</v>
      </c>
      <c r="P44" s="12">
        <v>112</v>
      </c>
      <c r="Q44" s="38">
        <f t="shared" si="4"/>
        <v>0.68821555467824724</v>
      </c>
      <c r="R44" s="12">
        <v>7</v>
      </c>
      <c r="S44" s="11">
        <f t="shared" si="5"/>
        <v>119</v>
      </c>
      <c r="T44" s="65">
        <v>35</v>
      </c>
      <c r="W44" s="44">
        <v>16.653600000000001</v>
      </c>
      <c r="X44" s="45">
        <v>14.65</v>
      </c>
      <c r="Y44" s="46">
        <f t="shared" si="6"/>
        <v>-0.12031032329346214</v>
      </c>
    </row>
    <row r="45" spans="1:28" x14ac:dyDescent="0.25">
      <c r="A45" s="7"/>
      <c r="B45" s="19" t="s">
        <v>281</v>
      </c>
      <c r="C45" s="25" t="s">
        <v>280</v>
      </c>
      <c r="D45" s="20">
        <v>476</v>
      </c>
      <c r="E45" s="21">
        <v>168.41900000000001</v>
      </c>
      <c r="F45" s="21">
        <v>16.015000000000001</v>
      </c>
      <c r="G45" s="26">
        <v>473.05500000000001</v>
      </c>
      <c r="H45" s="21">
        <v>169.476</v>
      </c>
      <c r="I45" s="21">
        <v>327.75200000000001</v>
      </c>
      <c r="J45" s="21">
        <v>1.3049999999999999</v>
      </c>
      <c r="K45" s="21">
        <v>43.918999999999997</v>
      </c>
      <c r="L45" s="20">
        <f t="shared" si="0"/>
        <v>125.557</v>
      </c>
      <c r="M45" s="21">
        <f t="shared" si="1"/>
        <v>461.29</v>
      </c>
      <c r="N45" s="22">
        <f t="shared" si="2"/>
        <v>129.28800000000001</v>
      </c>
      <c r="O45" s="38">
        <f t="shared" si="3"/>
        <v>0.66086837097058992</v>
      </c>
      <c r="P45" s="12">
        <v>86</v>
      </c>
      <c r="Q45" s="38">
        <f t="shared" si="4"/>
        <v>0.36510438119187499</v>
      </c>
      <c r="R45" s="12">
        <v>35</v>
      </c>
      <c r="S45" s="11">
        <f t="shared" si="5"/>
        <v>121</v>
      </c>
      <c r="T45" s="65">
        <v>36</v>
      </c>
      <c r="W45" s="44">
        <v>66.8155</v>
      </c>
      <c r="X45" s="45">
        <v>36.35</v>
      </c>
      <c r="Y45" s="46">
        <f t="shared" si="6"/>
        <v>-0.4559645591217607</v>
      </c>
    </row>
    <row r="46" spans="1:28" x14ac:dyDescent="0.25">
      <c r="A46" s="7"/>
      <c r="B46" s="19" t="s">
        <v>311</v>
      </c>
      <c r="C46" s="25" t="s">
        <v>310</v>
      </c>
      <c r="D46" s="20">
        <v>431</v>
      </c>
      <c r="E46" s="21">
        <v>187.39</v>
      </c>
      <c r="F46" s="21">
        <v>58.765999999999998</v>
      </c>
      <c r="G46" s="26">
        <v>789.93100000000004</v>
      </c>
      <c r="H46" s="21">
        <v>235.43</v>
      </c>
      <c r="I46" s="21">
        <v>636.12599999999998</v>
      </c>
      <c r="J46" s="21">
        <v>281.03500000000003</v>
      </c>
      <c r="K46" s="21">
        <v>81.314999999999998</v>
      </c>
      <c r="L46" s="20">
        <f t="shared" si="0"/>
        <v>154.11500000000001</v>
      </c>
      <c r="M46" s="21">
        <f t="shared" si="1"/>
        <v>653.26900000000012</v>
      </c>
      <c r="N46" s="22">
        <f t="shared" si="2"/>
        <v>95.039000000000073</v>
      </c>
      <c r="O46" s="38">
        <f t="shared" si="3"/>
        <v>0.75210512373873162</v>
      </c>
      <c r="P46" s="12">
        <v>76</v>
      </c>
      <c r="Q46" s="38">
        <f t="shared" si="4"/>
        <v>0.2868496744832526</v>
      </c>
      <c r="R46" s="12">
        <v>47</v>
      </c>
      <c r="S46" s="11">
        <f t="shared" si="5"/>
        <v>123</v>
      </c>
      <c r="T46" s="65">
        <v>37</v>
      </c>
      <c r="W46" s="44">
        <v>9.1768000000000001</v>
      </c>
      <c r="X46" s="45">
        <v>8.6</v>
      </c>
      <c r="Y46" s="46">
        <f t="shared" si="6"/>
        <v>-6.2854153953447844E-2</v>
      </c>
    </row>
    <row r="47" spans="1:28" x14ac:dyDescent="0.25">
      <c r="A47" s="7"/>
      <c r="B47" s="19" t="s">
        <v>366</v>
      </c>
      <c r="C47" s="25" t="s">
        <v>365</v>
      </c>
      <c r="D47" s="20">
        <v>317</v>
      </c>
      <c r="E47" s="21">
        <v>61.942999999999998</v>
      </c>
      <c r="F47" s="21">
        <v>42.198</v>
      </c>
      <c r="G47" s="26">
        <v>147.43100000000001</v>
      </c>
      <c r="H47" s="21">
        <v>50.759</v>
      </c>
      <c r="I47" s="21">
        <v>101.151</v>
      </c>
      <c r="J47" s="21">
        <v>0</v>
      </c>
      <c r="K47" s="21">
        <v>12.481999999999999</v>
      </c>
      <c r="L47" s="20">
        <f t="shared" si="0"/>
        <v>38.277000000000001</v>
      </c>
      <c r="M47" s="21">
        <f t="shared" si="1"/>
        <v>274.80200000000002</v>
      </c>
      <c r="N47" s="22">
        <f t="shared" si="2"/>
        <v>4.0820000000000149</v>
      </c>
      <c r="O47" s="38">
        <f t="shared" si="3"/>
        <v>1.462333860572723</v>
      </c>
      <c r="P47" s="12">
        <v>50</v>
      </c>
      <c r="Q47" s="38">
        <f t="shared" si="4"/>
        <v>0.22540956761595618</v>
      </c>
      <c r="R47" s="12">
        <v>75</v>
      </c>
      <c r="S47" s="11">
        <f t="shared" si="5"/>
        <v>125</v>
      </c>
      <c r="T47" s="65">
        <v>38</v>
      </c>
      <c r="W47" s="44">
        <v>23.039899999999999</v>
      </c>
      <c r="X47" s="45">
        <v>20.37</v>
      </c>
      <c r="Y47" s="46">
        <f t="shared" si="6"/>
        <v>-0.1158815793471325</v>
      </c>
    </row>
    <row r="48" spans="1:28" x14ac:dyDescent="0.25">
      <c r="A48" s="7"/>
      <c r="B48" s="19" t="s">
        <v>81</v>
      </c>
      <c r="C48" s="25" t="s">
        <v>80</v>
      </c>
      <c r="D48" s="20">
        <v>832</v>
      </c>
      <c r="E48" s="21">
        <v>439.08699999999999</v>
      </c>
      <c r="F48" s="21">
        <v>298.94299999999998</v>
      </c>
      <c r="G48" s="26">
        <v>1076.932</v>
      </c>
      <c r="H48" s="21">
        <v>205.60900000000001</v>
      </c>
      <c r="I48" s="21">
        <v>210.67699999999999</v>
      </c>
      <c r="J48" s="21">
        <v>558.41</v>
      </c>
      <c r="K48" s="21">
        <v>24.832000000000001</v>
      </c>
      <c r="L48" s="20">
        <f t="shared" si="0"/>
        <v>180.77700000000002</v>
      </c>
      <c r="M48" s="21">
        <f t="shared" si="1"/>
        <v>1091.4669999999999</v>
      </c>
      <c r="N48" s="22">
        <f t="shared" si="2"/>
        <v>567.31200000000001</v>
      </c>
      <c r="O48" s="38">
        <f t="shared" si="3"/>
        <v>0.58694486885918651</v>
      </c>
      <c r="P48" s="12">
        <v>95</v>
      </c>
      <c r="Q48" s="38">
        <f t="shared" si="4"/>
        <v>0.40229067850883266</v>
      </c>
      <c r="R48" s="12">
        <v>31</v>
      </c>
      <c r="S48" s="11">
        <f t="shared" si="5"/>
        <v>126</v>
      </c>
      <c r="T48" s="65">
        <v>39</v>
      </c>
      <c r="W48" s="44">
        <v>73.52</v>
      </c>
      <c r="X48" s="45">
        <v>93.91</v>
      </c>
      <c r="Y48" s="46">
        <f t="shared" si="6"/>
        <v>0.27733949945593039</v>
      </c>
    </row>
    <row r="49" spans="1:25" x14ac:dyDescent="0.25">
      <c r="A49" s="7"/>
      <c r="B49" s="19" t="s">
        <v>192</v>
      </c>
      <c r="C49" s="25" t="s">
        <v>191</v>
      </c>
      <c r="D49" s="20">
        <v>611</v>
      </c>
      <c r="E49" s="21">
        <v>120.354</v>
      </c>
      <c r="F49" s="21">
        <v>251.584</v>
      </c>
      <c r="G49" s="26">
        <v>567.18899999999996</v>
      </c>
      <c r="H49" s="21">
        <v>18.699000000000002</v>
      </c>
      <c r="I49" s="21">
        <v>142.41999999999999</v>
      </c>
      <c r="J49" s="21">
        <v>0</v>
      </c>
      <c r="K49" s="21">
        <v>10.808999999999999</v>
      </c>
      <c r="L49" s="20">
        <f t="shared" si="0"/>
        <v>7.8900000000000023</v>
      </c>
      <c r="M49" s="21">
        <f t="shared" si="1"/>
        <v>359.416</v>
      </c>
      <c r="N49" s="22">
        <f t="shared" si="2"/>
        <v>173.185</v>
      </c>
      <c r="O49" s="38">
        <f t="shared" si="3"/>
        <v>0.66466381333701496</v>
      </c>
      <c r="P49" s="12">
        <v>85</v>
      </c>
      <c r="Q49" s="38">
        <f t="shared" si="4"/>
        <v>0.33485988381151643</v>
      </c>
      <c r="R49" s="12">
        <v>41</v>
      </c>
      <c r="S49" s="11">
        <f t="shared" si="5"/>
        <v>126</v>
      </c>
      <c r="T49" s="65">
        <v>40</v>
      </c>
      <c r="W49" s="44">
        <v>31.084900000000001</v>
      </c>
      <c r="X49" s="45">
        <v>27.39</v>
      </c>
      <c r="Y49" s="46">
        <f t="shared" si="6"/>
        <v>-0.11886478643971832</v>
      </c>
    </row>
    <row r="50" spans="1:25" x14ac:dyDescent="0.25">
      <c r="B50" s="19" t="s">
        <v>206</v>
      </c>
      <c r="C50" s="25" t="s">
        <v>205</v>
      </c>
      <c r="D50" s="20">
        <v>594</v>
      </c>
      <c r="E50" s="21">
        <v>41.668999999999997</v>
      </c>
      <c r="F50" s="21">
        <v>325.45800000000003</v>
      </c>
      <c r="G50" s="26">
        <v>438.702</v>
      </c>
      <c r="H50" s="21">
        <v>10.43</v>
      </c>
      <c r="I50" s="21">
        <v>202.50299999999999</v>
      </c>
      <c r="J50" s="21">
        <v>0</v>
      </c>
      <c r="K50" s="21">
        <v>3.7149999999999999</v>
      </c>
      <c r="L50" s="20">
        <f t="shared" si="0"/>
        <v>6.7149999999999999</v>
      </c>
      <c r="M50" s="21">
        <f t="shared" si="1"/>
        <v>268.54199999999997</v>
      </c>
      <c r="N50" s="22">
        <f t="shared" si="2"/>
        <v>0</v>
      </c>
      <c r="O50" s="38">
        <f t="shared" si="3"/>
        <v>6.2053611317944899</v>
      </c>
      <c r="P50" s="12">
        <v>16</v>
      </c>
      <c r="Q50" s="38">
        <f t="shared" si="4"/>
        <v>0.15516753431493024</v>
      </c>
      <c r="R50" s="12">
        <v>110</v>
      </c>
      <c r="S50" s="11">
        <f t="shared" si="5"/>
        <v>126</v>
      </c>
      <c r="T50" s="65">
        <v>41</v>
      </c>
      <c r="W50" s="44">
        <v>36.229599999999998</v>
      </c>
      <c r="X50" s="45">
        <v>38.19</v>
      </c>
      <c r="Y50" s="46">
        <f t="shared" si="6"/>
        <v>5.4110451122838743E-2</v>
      </c>
    </row>
    <row r="51" spans="1:25" x14ac:dyDescent="0.25">
      <c r="B51" s="19" t="s">
        <v>97</v>
      </c>
      <c r="C51" s="25" t="s">
        <v>96</v>
      </c>
      <c r="D51" s="20">
        <v>794</v>
      </c>
      <c r="E51" s="21">
        <v>302.14499999999998</v>
      </c>
      <c r="F51" s="21">
        <v>50.832999999999998</v>
      </c>
      <c r="G51" s="26">
        <v>146.32</v>
      </c>
      <c r="H51" s="21">
        <v>644.98900000000003</v>
      </c>
      <c r="I51" s="21">
        <v>64.134</v>
      </c>
      <c r="J51" s="21">
        <v>0</v>
      </c>
      <c r="K51" s="21">
        <v>105.911</v>
      </c>
      <c r="L51" s="20">
        <f t="shared" si="0"/>
        <v>539.07799999999997</v>
      </c>
      <c r="M51" s="21">
        <f t="shared" si="1"/>
        <v>743.16700000000003</v>
      </c>
      <c r="N51" s="22">
        <f t="shared" si="2"/>
        <v>31.352999999999994</v>
      </c>
      <c r="O51" s="38">
        <f t="shared" si="3"/>
        <v>0.52967843612987375</v>
      </c>
      <c r="P51" s="12">
        <v>99</v>
      </c>
      <c r="Q51" s="38">
        <f t="shared" si="4"/>
        <v>0.40656406971784265</v>
      </c>
      <c r="R51" s="12">
        <v>29</v>
      </c>
      <c r="S51" s="11">
        <f t="shared" si="5"/>
        <v>128</v>
      </c>
      <c r="T51" s="65">
        <v>42</v>
      </c>
      <c r="W51" s="44">
        <v>8.51</v>
      </c>
      <c r="X51" s="45">
        <v>6.39</v>
      </c>
      <c r="Y51" s="46">
        <f t="shared" si="6"/>
        <v>-0.24911868390129266</v>
      </c>
    </row>
    <row r="52" spans="1:25" x14ac:dyDescent="0.25">
      <c r="B52" s="19" t="s">
        <v>450</v>
      </c>
      <c r="C52" s="25" t="s">
        <v>449</v>
      </c>
      <c r="D52" s="20">
        <v>218</v>
      </c>
      <c r="E52" s="21">
        <v>156.91800000000001</v>
      </c>
      <c r="F52" s="21">
        <v>145.99600000000001</v>
      </c>
      <c r="G52" s="26">
        <v>1164.1500000000001</v>
      </c>
      <c r="H52" s="21">
        <v>0.85</v>
      </c>
      <c r="I52" s="21">
        <v>584.76099999999997</v>
      </c>
      <c r="J52" s="21">
        <v>0</v>
      </c>
      <c r="K52" s="21">
        <v>0.96399999999999997</v>
      </c>
      <c r="L52" s="20">
        <f t="shared" si="0"/>
        <v>-0.11399999999999999</v>
      </c>
      <c r="M52" s="21">
        <f t="shared" si="1"/>
        <v>72.003999999999991</v>
      </c>
      <c r="N52" s="22">
        <f t="shared" si="2"/>
        <v>433.39300000000014</v>
      </c>
      <c r="O52" s="38">
        <f t="shared" si="3"/>
        <v>0.36216387131617261</v>
      </c>
      <c r="P52" s="12">
        <v>127</v>
      </c>
      <c r="Q52" s="38">
        <f t="shared" si="4"/>
        <v>2.1792955946891843</v>
      </c>
      <c r="R52" s="12">
        <v>2</v>
      </c>
      <c r="S52" s="11">
        <f t="shared" si="5"/>
        <v>129</v>
      </c>
      <c r="T52" s="65">
        <v>43</v>
      </c>
      <c r="W52" s="44">
        <v>2.98</v>
      </c>
      <c r="X52" s="45">
        <v>3.98</v>
      </c>
      <c r="Y52" s="46">
        <f t="shared" si="6"/>
        <v>0.33557046979865768</v>
      </c>
    </row>
    <row r="53" spans="1:25" x14ac:dyDescent="0.25">
      <c r="B53" s="19" t="s">
        <v>39</v>
      </c>
      <c r="C53" s="25" t="s">
        <v>38</v>
      </c>
      <c r="D53" s="20">
        <v>951</v>
      </c>
      <c r="E53" s="23">
        <v>215.12799999999999</v>
      </c>
      <c r="F53" s="23">
        <v>234.44800000000001</v>
      </c>
      <c r="G53" s="27">
        <v>1805.2280000000001</v>
      </c>
      <c r="H53" s="21">
        <v>238.51</v>
      </c>
      <c r="I53" s="21">
        <v>1649.143</v>
      </c>
      <c r="J53" s="21">
        <v>221.25399999999999</v>
      </c>
      <c r="K53" s="23">
        <v>53.755000000000003</v>
      </c>
      <c r="L53" s="20">
        <f t="shared" si="0"/>
        <v>184.755</v>
      </c>
      <c r="M53" s="21">
        <f t="shared" si="1"/>
        <v>937.80599999999993</v>
      </c>
      <c r="N53" s="22">
        <f t="shared" si="2"/>
        <v>0</v>
      </c>
      <c r="O53" s="38">
        <f t="shared" si="3"/>
        <v>1.1643960921219993</v>
      </c>
      <c r="P53" s="12">
        <v>56</v>
      </c>
      <c r="Q53" s="38">
        <f t="shared" si="4"/>
        <v>0.22939499214123177</v>
      </c>
      <c r="R53" s="12">
        <v>74</v>
      </c>
      <c r="S53" s="11">
        <f t="shared" si="5"/>
        <v>130</v>
      </c>
      <c r="T53" s="65">
        <v>44</v>
      </c>
      <c r="W53" s="44">
        <v>42.75</v>
      </c>
      <c r="X53" s="45">
        <v>43.54</v>
      </c>
      <c r="Y53" s="46">
        <f t="shared" si="6"/>
        <v>1.8479532163742762E-2</v>
      </c>
    </row>
    <row r="54" spans="1:25" x14ac:dyDescent="0.25">
      <c r="B54" s="19" t="s">
        <v>252</v>
      </c>
      <c r="C54" s="25" t="s">
        <v>251</v>
      </c>
      <c r="D54" s="20">
        <v>515</v>
      </c>
      <c r="E54" s="21">
        <v>64.331999999999994</v>
      </c>
      <c r="F54" s="21">
        <v>63.195</v>
      </c>
      <c r="G54" s="26">
        <v>83.96</v>
      </c>
      <c r="H54" s="21">
        <v>4.3479999999999999</v>
      </c>
      <c r="I54" s="21">
        <v>41.277999999999999</v>
      </c>
      <c r="J54" s="21">
        <v>0</v>
      </c>
      <c r="K54" s="21">
        <v>1.3779999999999999</v>
      </c>
      <c r="L54" s="20">
        <f t="shared" si="0"/>
        <v>2.9699999999999998</v>
      </c>
      <c r="M54" s="21">
        <f t="shared" si="1"/>
        <v>451.80500000000001</v>
      </c>
      <c r="N54" s="22">
        <f t="shared" si="2"/>
        <v>0</v>
      </c>
      <c r="O54" s="38">
        <f t="shared" si="3"/>
        <v>21.66060606060606</v>
      </c>
      <c r="P54" s="12">
        <v>9</v>
      </c>
      <c r="Q54" s="38">
        <f t="shared" si="4"/>
        <v>0.14238886245172142</v>
      </c>
      <c r="R54" s="12">
        <v>121</v>
      </c>
      <c r="S54" s="11">
        <f t="shared" si="5"/>
        <v>130</v>
      </c>
      <c r="T54" s="65">
        <v>45</v>
      </c>
      <c r="W54" s="44">
        <v>178.78899999999999</v>
      </c>
      <c r="X54" s="45">
        <v>172.74</v>
      </c>
      <c r="Y54" s="46">
        <f t="shared" si="6"/>
        <v>-3.3833177656343416E-2</v>
      </c>
    </row>
    <row r="55" spans="1:25" x14ac:dyDescent="0.25">
      <c r="B55" s="19" t="s">
        <v>484</v>
      </c>
      <c r="C55" s="25" t="s">
        <v>483</v>
      </c>
      <c r="D55" s="20">
        <v>136</v>
      </c>
      <c r="E55" s="21">
        <v>28.797999999999998</v>
      </c>
      <c r="F55" s="21">
        <v>0.33900000000000002</v>
      </c>
      <c r="G55" s="21">
        <v>59.017000000000003</v>
      </c>
      <c r="H55" s="21">
        <v>2.0979999999999999</v>
      </c>
      <c r="I55" s="21">
        <v>40.423999999999999</v>
      </c>
      <c r="J55" s="21">
        <v>9.0150000000000006</v>
      </c>
      <c r="K55" s="21">
        <v>2.0419999999999998</v>
      </c>
      <c r="L55" s="20">
        <f t="shared" si="0"/>
        <v>5.600000000000005E-2</v>
      </c>
      <c r="M55" s="21">
        <f t="shared" si="1"/>
        <v>144.67599999999999</v>
      </c>
      <c r="N55" s="22">
        <f t="shared" si="2"/>
        <v>18.254000000000005</v>
      </c>
      <c r="O55" s="38">
        <f t="shared" si="3"/>
        <v>1.5728017476788634</v>
      </c>
      <c r="P55" s="12">
        <v>47</v>
      </c>
      <c r="Q55" s="38">
        <f t="shared" si="4"/>
        <v>0.19905167408554286</v>
      </c>
      <c r="R55" s="12">
        <v>84</v>
      </c>
      <c r="S55" s="11">
        <f t="shared" si="5"/>
        <v>131</v>
      </c>
      <c r="T55" s="65">
        <v>46</v>
      </c>
      <c r="W55" s="44">
        <v>12.5</v>
      </c>
      <c r="X55" s="45">
        <v>17.7</v>
      </c>
      <c r="Y55" s="46">
        <f t="shared" si="6"/>
        <v>0.41599999999999993</v>
      </c>
    </row>
    <row r="56" spans="1:25" x14ac:dyDescent="0.25">
      <c r="B56" s="19" t="s">
        <v>26</v>
      </c>
      <c r="C56" s="25" t="s">
        <v>1</v>
      </c>
      <c r="D56" s="20">
        <v>985</v>
      </c>
      <c r="E56" s="21">
        <v>122.694</v>
      </c>
      <c r="F56" s="21">
        <v>16.170999999999999</v>
      </c>
      <c r="G56" s="26">
        <v>16.170999999999999</v>
      </c>
      <c r="H56" s="21">
        <v>0.113</v>
      </c>
      <c r="I56" s="21">
        <v>4.8739999999999997</v>
      </c>
      <c r="J56" s="21">
        <v>0</v>
      </c>
      <c r="K56" s="21">
        <v>0</v>
      </c>
      <c r="L56" s="20">
        <f t="shared" si="0"/>
        <v>0.113</v>
      </c>
      <c r="M56" s="21">
        <f t="shared" si="1"/>
        <v>968.82899999999995</v>
      </c>
      <c r="N56" s="22">
        <f t="shared" si="2"/>
        <v>0</v>
      </c>
      <c r="O56" s="38">
        <f t="shared" si="3"/>
        <v>1085.787610619469</v>
      </c>
      <c r="P56" s="12">
        <v>1</v>
      </c>
      <c r="Q56" s="38">
        <f t="shared" si="4"/>
        <v>0.12664154355412566</v>
      </c>
      <c r="R56" s="12">
        <v>137</v>
      </c>
      <c r="S56" s="11">
        <f t="shared" si="5"/>
        <v>138</v>
      </c>
      <c r="T56" s="65">
        <v>47</v>
      </c>
      <c r="W56" s="44">
        <v>76.118300000000005</v>
      </c>
      <c r="X56" s="45">
        <v>68.989999999999995</v>
      </c>
      <c r="Y56" s="46">
        <f t="shared" si="6"/>
        <v>-9.3647651090473794E-2</v>
      </c>
    </row>
    <row r="57" spans="1:25" x14ac:dyDescent="0.25">
      <c r="B57" s="19" t="s">
        <v>486</v>
      </c>
      <c r="C57" s="25" t="s">
        <v>485</v>
      </c>
      <c r="D57" s="20">
        <v>131</v>
      </c>
      <c r="E57" s="21">
        <v>21.716999999999999</v>
      </c>
      <c r="F57" s="21">
        <v>31.294</v>
      </c>
      <c r="G57" s="26">
        <v>94.066000000000003</v>
      </c>
      <c r="H57" s="21">
        <v>0.39700000000000002</v>
      </c>
      <c r="I57" s="21">
        <v>38.499000000000002</v>
      </c>
      <c r="J57" s="21">
        <v>0</v>
      </c>
      <c r="K57" s="21">
        <v>1.1870000000000001</v>
      </c>
      <c r="L57" s="20">
        <f t="shared" si="0"/>
        <v>-0.79</v>
      </c>
      <c r="M57" s="21">
        <f t="shared" si="1"/>
        <v>99.706000000000003</v>
      </c>
      <c r="N57" s="22">
        <f t="shared" si="2"/>
        <v>24.273</v>
      </c>
      <c r="O57" s="38">
        <f t="shared" si="3"/>
        <v>0.92479666141464034</v>
      </c>
      <c r="P57" s="12">
        <v>66</v>
      </c>
      <c r="Q57" s="38">
        <f t="shared" si="4"/>
        <v>0.217810362465649</v>
      </c>
      <c r="R57" s="12">
        <v>78</v>
      </c>
      <c r="S57" s="11">
        <f t="shared" si="5"/>
        <v>144</v>
      </c>
      <c r="T57" s="65">
        <v>48</v>
      </c>
      <c r="W57" s="44">
        <v>2.16</v>
      </c>
      <c r="X57" s="45">
        <v>3.35</v>
      </c>
      <c r="Y57" s="46">
        <f t="shared" si="6"/>
        <v>0.55092592592592582</v>
      </c>
    </row>
    <row r="58" spans="1:25" x14ac:dyDescent="0.25">
      <c r="B58" s="19" t="s">
        <v>33</v>
      </c>
      <c r="C58" s="25" t="s">
        <v>32</v>
      </c>
      <c r="D58" s="20">
        <v>962</v>
      </c>
      <c r="E58" s="21">
        <v>273.108</v>
      </c>
      <c r="F58" s="21">
        <v>3.6040000000000001</v>
      </c>
      <c r="G58" s="21">
        <v>675.673</v>
      </c>
      <c r="H58" s="21">
        <v>19.661999999999999</v>
      </c>
      <c r="I58" s="21">
        <v>271.64</v>
      </c>
      <c r="J58" s="21">
        <v>148.73500000000001</v>
      </c>
      <c r="K58" s="21">
        <v>12.576000000000001</v>
      </c>
      <c r="L58" s="20">
        <f t="shared" si="0"/>
        <v>7.0859999999999985</v>
      </c>
      <c r="M58" s="21">
        <f t="shared" si="1"/>
        <v>1107.1310000000001</v>
      </c>
      <c r="N58" s="22">
        <f t="shared" si="2"/>
        <v>400.42900000000003</v>
      </c>
      <c r="O58" s="38">
        <f t="shared" si="3"/>
        <v>0.67017901181551598</v>
      </c>
      <c r="P58" s="12">
        <v>83</v>
      </c>
      <c r="Q58" s="38">
        <f t="shared" si="4"/>
        <v>0.24668083542055996</v>
      </c>
      <c r="R58" s="12">
        <v>63</v>
      </c>
      <c r="S58" s="11">
        <f t="shared" si="5"/>
        <v>146</v>
      </c>
      <c r="T58" s="65">
        <v>49</v>
      </c>
      <c r="W58" s="44">
        <v>27.19</v>
      </c>
      <c r="X58" s="45">
        <v>27.39</v>
      </c>
      <c r="Y58" s="46">
        <f t="shared" si="6"/>
        <v>7.3556454578889152E-3</v>
      </c>
    </row>
    <row r="59" spans="1:25" x14ac:dyDescent="0.25">
      <c r="B59" s="19" t="s">
        <v>179</v>
      </c>
      <c r="C59" s="25" t="s">
        <v>180</v>
      </c>
      <c r="D59" s="20">
        <v>623</v>
      </c>
      <c r="E59" s="21">
        <v>58.975000000000001</v>
      </c>
      <c r="F59" s="21">
        <v>270.73700000000002</v>
      </c>
      <c r="G59" s="26">
        <v>454.36200000000002</v>
      </c>
      <c r="H59" s="21">
        <v>45.954000000000001</v>
      </c>
      <c r="I59" s="21">
        <v>334.73099999999999</v>
      </c>
      <c r="J59" s="21">
        <v>0</v>
      </c>
      <c r="K59" s="21">
        <v>6.2279999999999998</v>
      </c>
      <c r="L59" s="20">
        <f t="shared" si="0"/>
        <v>39.725999999999999</v>
      </c>
      <c r="M59" s="21">
        <f t="shared" si="1"/>
        <v>352.26299999999998</v>
      </c>
      <c r="N59" s="22">
        <f t="shared" si="2"/>
        <v>0</v>
      </c>
      <c r="O59" s="38">
        <f t="shared" si="3"/>
        <v>1.4845441272718121</v>
      </c>
      <c r="P59" s="12">
        <v>48</v>
      </c>
      <c r="Q59" s="38">
        <f t="shared" si="4"/>
        <v>0.16741752610975325</v>
      </c>
      <c r="R59" s="12">
        <v>98</v>
      </c>
      <c r="S59" s="11">
        <f t="shared" si="5"/>
        <v>146</v>
      </c>
      <c r="T59" s="65">
        <v>50</v>
      </c>
      <c r="W59" s="44">
        <v>92.334299999999999</v>
      </c>
      <c r="X59" s="45">
        <v>90.74</v>
      </c>
      <c r="Y59" s="46">
        <f t="shared" si="6"/>
        <v>-1.7266606234086379E-2</v>
      </c>
    </row>
    <row r="60" spans="1:25" x14ac:dyDescent="0.25">
      <c r="B60" s="19" t="s">
        <v>456</v>
      </c>
      <c r="C60" s="25" t="s">
        <v>455</v>
      </c>
      <c r="D60" s="20">
        <v>191</v>
      </c>
      <c r="E60" s="21">
        <v>17.202999999999999</v>
      </c>
      <c r="F60" s="21">
        <v>43.087000000000003</v>
      </c>
      <c r="G60" s="26">
        <v>48.908000000000001</v>
      </c>
      <c r="H60" s="21">
        <v>0.66700000000000004</v>
      </c>
      <c r="I60" s="21">
        <v>6.8570000000000002</v>
      </c>
      <c r="J60" s="21">
        <v>0</v>
      </c>
      <c r="K60" s="21">
        <v>0.58899999999999997</v>
      </c>
      <c r="L60" s="20">
        <f t="shared" si="0"/>
        <v>7.8000000000000069E-2</v>
      </c>
      <c r="M60" s="21">
        <f t="shared" si="1"/>
        <v>147.91300000000001</v>
      </c>
      <c r="N60" s="22">
        <f t="shared" si="2"/>
        <v>0</v>
      </c>
      <c r="O60" s="38">
        <f t="shared" si="3"/>
        <v>220.55128205128185</v>
      </c>
      <c r="P60" s="12">
        <v>2</v>
      </c>
      <c r="Q60" s="38">
        <f t="shared" si="4"/>
        <v>0.11630485488090971</v>
      </c>
      <c r="R60" s="12">
        <v>145</v>
      </c>
      <c r="S60" s="11">
        <f t="shared" si="5"/>
        <v>147</v>
      </c>
      <c r="T60" s="65">
        <v>51</v>
      </c>
      <c r="W60" s="44">
        <v>31.66</v>
      </c>
      <c r="X60" s="45">
        <v>25.5</v>
      </c>
      <c r="Y60" s="46">
        <f t="shared" si="6"/>
        <v>-0.19456727732154133</v>
      </c>
    </row>
    <row r="61" spans="1:25" x14ac:dyDescent="0.25">
      <c r="B61" s="19" t="s">
        <v>352</v>
      </c>
      <c r="C61" s="25" t="s">
        <v>351</v>
      </c>
      <c r="D61" s="20">
        <v>352</v>
      </c>
      <c r="E61" s="21">
        <v>150.387</v>
      </c>
      <c r="F61" s="21">
        <v>35.613</v>
      </c>
      <c r="G61" s="26">
        <v>147.489</v>
      </c>
      <c r="H61" s="21">
        <v>429.84199999999998</v>
      </c>
      <c r="I61" s="21">
        <v>162.845</v>
      </c>
      <c r="J61" s="21">
        <v>56.503999999999998</v>
      </c>
      <c r="K61" s="21">
        <v>41.685000000000002</v>
      </c>
      <c r="L61" s="20">
        <f t="shared" si="0"/>
        <v>388.15699999999998</v>
      </c>
      <c r="M61" s="21">
        <f t="shared" si="1"/>
        <v>372.89100000000002</v>
      </c>
      <c r="N61" s="22">
        <f t="shared" si="2"/>
        <v>0</v>
      </c>
      <c r="O61" s="38">
        <f t="shared" si="3"/>
        <v>0.38743858799403336</v>
      </c>
      <c r="P61" s="12">
        <v>118</v>
      </c>
      <c r="Q61" s="38">
        <f t="shared" si="4"/>
        <v>0.40330016010040465</v>
      </c>
      <c r="R61" s="12">
        <v>30</v>
      </c>
      <c r="S61" s="11">
        <f t="shared" si="5"/>
        <v>148</v>
      </c>
      <c r="T61" s="65">
        <v>52</v>
      </c>
      <c r="W61" s="44">
        <v>8.1873000000000005</v>
      </c>
      <c r="X61" s="45">
        <v>8.16</v>
      </c>
      <c r="Y61" s="46">
        <f t="shared" si="6"/>
        <v>-3.334432596826864E-3</v>
      </c>
    </row>
    <row r="62" spans="1:25" x14ac:dyDescent="0.25">
      <c r="B62" s="19" t="s">
        <v>51</v>
      </c>
      <c r="C62" s="25" t="s">
        <v>50</v>
      </c>
      <c r="D62" s="20">
        <v>927</v>
      </c>
      <c r="E62" s="21">
        <v>103.456</v>
      </c>
      <c r="F62" s="21">
        <v>224.30500000000001</v>
      </c>
      <c r="G62" s="26">
        <v>361.83800000000002</v>
      </c>
      <c r="H62" s="21">
        <v>76.852999999999994</v>
      </c>
      <c r="I62" s="21">
        <v>163.06700000000001</v>
      </c>
      <c r="J62" s="21">
        <v>0</v>
      </c>
      <c r="K62" s="21">
        <v>25.789000000000001</v>
      </c>
      <c r="L62" s="20">
        <f t="shared" si="0"/>
        <v>51.063999999999993</v>
      </c>
      <c r="M62" s="21">
        <f t="shared" si="1"/>
        <v>702.69499999999994</v>
      </c>
      <c r="N62" s="22">
        <f t="shared" si="2"/>
        <v>0</v>
      </c>
      <c r="O62" s="38">
        <f t="shared" si="3"/>
        <v>2.0260065799780671</v>
      </c>
      <c r="P62" s="12">
        <v>38</v>
      </c>
      <c r="Q62" s="38">
        <f t="shared" si="4"/>
        <v>0.14722745999331149</v>
      </c>
      <c r="R62" s="12">
        <v>114</v>
      </c>
      <c r="S62" s="11">
        <f t="shared" si="5"/>
        <v>152</v>
      </c>
      <c r="T62" s="65">
        <v>53</v>
      </c>
      <c r="W62" s="44">
        <v>51.327100000000002</v>
      </c>
      <c r="X62" s="45">
        <v>53.27</v>
      </c>
      <c r="Y62" s="46">
        <f t="shared" si="6"/>
        <v>3.7853297770573446E-2</v>
      </c>
    </row>
    <row r="63" spans="1:25" x14ac:dyDescent="0.25">
      <c r="B63" s="19" t="s">
        <v>388</v>
      </c>
      <c r="C63" s="25" t="s">
        <v>387</v>
      </c>
      <c r="D63" s="20">
        <v>286</v>
      </c>
      <c r="E63" s="21">
        <v>108.294</v>
      </c>
      <c r="F63" s="21">
        <v>123.634</v>
      </c>
      <c r="G63" s="26">
        <v>1237.848</v>
      </c>
      <c r="H63" s="21">
        <v>0</v>
      </c>
      <c r="I63" s="21">
        <v>730.17700000000002</v>
      </c>
      <c r="J63" s="21">
        <v>0</v>
      </c>
      <c r="K63" s="21">
        <v>5.5490000000000004</v>
      </c>
      <c r="L63" s="20">
        <f t="shared" si="0"/>
        <v>-5.5490000000000004</v>
      </c>
      <c r="M63" s="21">
        <f t="shared" si="1"/>
        <v>162.36599999999999</v>
      </c>
      <c r="N63" s="22">
        <f t="shared" si="2"/>
        <v>384.03699999999992</v>
      </c>
      <c r="O63" s="38">
        <f t="shared" si="3"/>
        <v>0.28612267760140353</v>
      </c>
      <c r="P63" s="12">
        <v>145</v>
      </c>
      <c r="Q63" s="38">
        <f t="shared" si="4"/>
        <v>0.66697461291157023</v>
      </c>
      <c r="R63" s="12">
        <v>8</v>
      </c>
      <c r="S63" s="11">
        <f t="shared" si="5"/>
        <v>153</v>
      </c>
      <c r="T63" s="65">
        <v>54</v>
      </c>
      <c r="W63" s="44">
        <v>5.57</v>
      </c>
      <c r="X63" s="45">
        <v>7.88</v>
      </c>
      <c r="Y63" s="46">
        <f t="shared" si="6"/>
        <v>0.41472172351885095</v>
      </c>
    </row>
    <row r="64" spans="1:25" x14ac:dyDescent="0.25">
      <c r="B64" s="19" t="s">
        <v>460</v>
      </c>
      <c r="C64" s="25" t="s">
        <v>459</v>
      </c>
      <c r="D64" s="20">
        <v>181</v>
      </c>
      <c r="E64" s="21">
        <v>59.664999999999999</v>
      </c>
      <c r="F64" s="21">
        <v>26.542999999999999</v>
      </c>
      <c r="G64" s="26">
        <v>72.165000000000006</v>
      </c>
      <c r="H64" s="21">
        <v>173.98699999999999</v>
      </c>
      <c r="I64" s="21">
        <v>40.957000000000001</v>
      </c>
      <c r="J64" s="21">
        <v>11</v>
      </c>
      <c r="K64" s="21">
        <v>28.068000000000001</v>
      </c>
      <c r="L64" s="20">
        <f t="shared" si="0"/>
        <v>145.91899999999998</v>
      </c>
      <c r="M64" s="21">
        <f t="shared" si="1"/>
        <v>165.45699999999999</v>
      </c>
      <c r="N64" s="22">
        <f t="shared" si="2"/>
        <v>4.6650000000000063</v>
      </c>
      <c r="O64" s="38">
        <f t="shared" si="3"/>
        <v>0.39622403442596821</v>
      </c>
      <c r="P64" s="12">
        <v>117</v>
      </c>
      <c r="Q64" s="38">
        <f t="shared" si="4"/>
        <v>0.36060728769408368</v>
      </c>
      <c r="R64" s="12">
        <v>36</v>
      </c>
      <c r="S64" s="11">
        <f t="shared" si="5"/>
        <v>153</v>
      </c>
      <c r="T64" s="65">
        <v>55</v>
      </c>
      <c r="W64" s="44">
        <v>86.68</v>
      </c>
      <c r="X64" s="45">
        <v>93.65</v>
      </c>
      <c r="Y64" s="46">
        <f t="shared" si="6"/>
        <v>8.0410706045223712E-2</v>
      </c>
    </row>
    <row r="65" spans="2:25" x14ac:dyDescent="0.25">
      <c r="B65" s="19" t="s">
        <v>178</v>
      </c>
      <c r="C65" s="25" t="s">
        <v>177</v>
      </c>
      <c r="D65" s="20">
        <v>618</v>
      </c>
      <c r="E65" s="21">
        <v>161.58000000000001</v>
      </c>
      <c r="F65" s="21">
        <v>48.316000000000003</v>
      </c>
      <c r="G65" s="26">
        <v>335.33199999999999</v>
      </c>
      <c r="H65" s="21">
        <v>108.15600000000001</v>
      </c>
      <c r="I65" s="21">
        <v>62.595999999999997</v>
      </c>
      <c r="J65" s="21">
        <v>0</v>
      </c>
      <c r="K65" s="21">
        <v>14.551</v>
      </c>
      <c r="L65" s="20">
        <f t="shared" si="0"/>
        <v>93.605000000000004</v>
      </c>
      <c r="M65" s="21">
        <f t="shared" si="1"/>
        <v>569.68399999999997</v>
      </c>
      <c r="N65" s="22">
        <f t="shared" si="2"/>
        <v>224.42</v>
      </c>
      <c r="O65" s="38">
        <f t="shared" si="3"/>
        <v>0.50807326468044978</v>
      </c>
      <c r="P65" s="12">
        <v>103</v>
      </c>
      <c r="Q65" s="38">
        <f t="shared" si="4"/>
        <v>0.28363092521468047</v>
      </c>
      <c r="R65" s="12">
        <v>50</v>
      </c>
      <c r="S65" s="11">
        <f t="shared" si="5"/>
        <v>153</v>
      </c>
      <c r="T65" s="65">
        <v>56</v>
      </c>
      <c r="W65" s="44">
        <v>28.199200000000001</v>
      </c>
      <c r="X65" s="45">
        <v>31.76</v>
      </c>
      <c r="Y65" s="46">
        <f t="shared" si="6"/>
        <v>0.12627308576129814</v>
      </c>
    </row>
    <row r="66" spans="2:25" x14ac:dyDescent="0.25">
      <c r="B66" s="19" t="s">
        <v>466</v>
      </c>
      <c r="C66" s="25" t="s">
        <v>465</v>
      </c>
      <c r="D66" s="20">
        <v>162</v>
      </c>
      <c r="E66" s="21">
        <v>119.03400000000001</v>
      </c>
      <c r="F66" s="21">
        <v>52.279000000000003</v>
      </c>
      <c r="G66" s="26">
        <v>105.226</v>
      </c>
      <c r="H66" s="21">
        <v>407.55200000000002</v>
      </c>
      <c r="I66" s="21">
        <v>90.677000000000007</v>
      </c>
      <c r="J66" s="21">
        <v>169.69300000000001</v>
      </c>
      <c r="K66" s="21">
        <v>67.275000000000006</v>
      </c>
      <c r="L66" s="20">
        <f t="shared" si="0"/>
        <v>340.27700000000004</v>
      </c>
      <c r="M66" s="21">
        <f t="shared" si="1"/>
        <v>279.41399999999999</v>
      </c>
      <c r="N66" s="22">
        <f t="shared" si="2"/>
        <v>0</v>
      </c>
      <c r="O66" s="38">
        <f t="shared" si="3"/>
        <v>0.34981500365878382</v>
      </c>
      <c r="P66" s="12">
        <v>130</v>
      </c>
      <c r="Q66" s="38">
        <f t="shared" si="4"/>
        <v>0.42601301294852806</v>
      </c>
      <c r="R66" s="12">
        <v>26</v>
      </c>
      <c r="S66" s="11">
        <f t="shared" si="5"/>
        <v>156</v>
      </c>
      <c r="T66" s="65">
        <v>57</v>
      </c>
      <c r="W66" s="44">
        <v>17.89</v>
      </c>
      <c r="X66" s="45">
        <v>8.6999999999999993</v>
      </c>
      <c r="Y66" s="46">
        <f t="shared" si="6"/>
        <v>-0.51369480156512015</v>
      </c>
    </row>
    <row r="67" spans="2:25" x14ac:dyDescent="0.25">
      <c r="B67" s="19" t="s">
        <v>149</v>
      </c>
      <c r="C67" s="25" t="s">
        <v>148</v>
      </c>
      <c r="D67" s="20">
        <v>689</v>
      </c>
      <c r="E67" s="21">
        <v>138.25</v>
      </c>
      <c r="F67" s="21">
        <v>121.11799999999999</v>
      </c>
      <c r="G67" s="26">
        <v>346.74900000000002</v>
      </c>
      <c r="H67" s="21">
        <v>223.53</v>
      </c>
      <c r="I67" s="21">
        <v>215.643</v>
      </c>
      <c r="J67" s="21">
        <v>0</v>
      </c>
      <c r="K67" s="21">
        <v>15.987</v>
      </c>
      <c r="L67" s="20">
        <f t="shared" si="0"/>
        <v>207.54300000000001</v>
      </c>
      <c r="M67" s="21">
        <f t="shared" si="1"/>
        <v>567.88200000000006</v>
      </c>
      <c r="N67" s="22">
        <f t="shared" si="2"/>
        <v>9.988000000000028</v>
      </c>
      <c r="O67" s="38">
        <f t="shared" si="3"/>
        <v>0.63554160096721835</v>
      </c>
      <c r="P67" s="12">
        <v>90</v>
      </c>
      <c r="Q67" s="38">
        <f t="shared" si="4"/>
        <v>0.24344846288489508</v>
      </c>
      <c r="R67" s="12">
        <v>66</v>
      </c>
      <c r="S67" s="11">
        <f t="shared" si="5"/>
        <v>156</v>
      </c>
      <c r="T67" s="65">
        <v>58</v>
      </c>
      <c r="W67" s="44">
        <v>25.779599999999999</v>
      </c>
      <c r="X67" s="45">
        <v>28.06</v>
      </c>
      <c r="Y67" s="46">
        <f t="shared" si="6"/>
        <v>8.8457540070443264E-2</v>
      </c>
    </row>
    <row r="68" spans="2:25" x14ac:dyDescent="0.25">
      <c r="B68" s="19" t="s">
        <v>390</v>
      </c>
      <c r="C68" s="25" t="s">
        <v>389</v>
      </c>
      <c r="D68" s="20">
        <v>285</v>
      </c>
      <c r="E68" s="21">
        <v>31.318999999999999</v>
      </c>
      <c r="F68" s="21">
        <v>47.122999999999998</v>
      </c>
      <c r="G68" s="26">
        <v>149.93</v>
      </c>
      <c r="H68" s="21">
        <v>3.9649999999999999</v>
      </c>
      <c r="I68" s="21">
        <v>94.456999999999994</v>
      </c>
      <c r="J68" s="21">
        <v>0</v>
      </c>
      <c r="K68" s="21">
        <v>4.4969999999999999</v>
      </c>
      <c r="L68" s="20">
        <f t="shared" si="0"/>
        <v>-0.53200000000000003</v>
      </c>
      <c r="M68" s="21">
        <f t="shared" si="1"/>
        <v>237.87700000000001</v>
      </c>
      <c r="N68" s="22">
        <f t="shared" si="2"/>
        <v>8.3500000000000156</v>
      </c>
      <c r="O68" s="38">
        <f t="shared" si="3"/>
        <v>4.0060117677155205</v>
      </c>
      <c r="P68" s="12">
        <v>24</v>
      </c>
      <c r="Q68" s="38">
        <f t="shared" si="4"/>
        <v>0.13166047999596428</v>
      </c>
      <c r="R68" s="12">
        <v>132</v>
      </c>
      <c r="S68" s="11">
        <f t="shared" si="5"/>
        <v>156</v>
      </c>
      <c r="T68" s="65">
        <v>59</v>
      </c>
      <c r="W68" s="44">
        <v>17.331099999999999</v>
      </c>
      <c r="X68" s="45">
        <v>9.25</v>
      </c>
      <c r="Y68" s="46">
        <f t="shared" si="6"/>
        <v>-0.4662773857400857</v>
      </c>
    </row>
    <row r="69" spans="2:25" x14ac:dyDescent="0.25">
      <c r="B69" s="19" t="s">
        <v>299</v>
      </c>
      <c r="C69" s="25" t="s">
        <v>298</v>
      </c>
      <c r="D69" s="20">
        <v>441</v>
      </c>
      <c r="E69" s="21">
        <v>171.27600000000001</v>
      </c>
      <c r="F69" s="21">
        <v>37.427</v>
      </c>
      <c r="G69" s="26">
        <v>200.09700000000001</v>
      </c>
      <c r="H69" s="21">
        <v>495.27199999999999</v>
      </c>
      <c r="I69" s="21">
        <v>162.09</v>
      </c>
      <c r="J69" s="21">
        <v>78.248000000000005</v>
      </c>
      <c r="K69" s="21">
        <v>48.143000000000001</v>
      </c>
      <c r="L69" s="20">
        <f t="shared" si="0"/>
        <v>447.12900000000002</v>
      </c>
      <c r="M69" s="21">
        <f t="shared" si="1"/>
        <v>481.82100000000003</v>
      </c>
      <c r="N69" s="22">
        <f t="shared" si="2"/>
        <v>0.5800000000000054</v>
      </c>
      <c r="O69" s="38">
        <f t="shared" si="3"/>
        <v>0.38256099385985093</v>
      </c>
      <c r="P69" s="12">
        <v>120</v>
      </c>
      <c r="Q69" s="38">
        <f t="shared" si="4"/>
        <v>0.35547641136438635</v>
      </c>
      <c r="R69" s="12">
        <v>38</v>
      </c>
      <c r="S69" s="11">
        <f t="shared" si="5"/>
        <v>158</v>
      </c>
      <c r="T69" s="65">
        <v>60</v>
      </c>
      <c r="W69" s="44">
        <v>4.1242000000000001</v>
      </c>
      <c r="X69" s="45">
        <v>4.08</v>
      </c>
      <c r="Y69" s="46">
        <f t="shared" si="6"/>
        <v>-1.0717230008243983E-2</v>
      </c>
    </row>
    <row r="70" spans="2:25" x14ac:dyDescent="0.25">
      <c r="B70" s="19" t="s">
        <v>480</v>
      </c>
      <c r="C70" s="25" t="s">
        <v>479</v>
      </c>
      <c r="D70" s="20">
        <v>142</v>
      </c>
      <c r="E70" s="21">
        <v>23.594999999999999</v>
      </c>
      <c r="F70" s="21">
        <v>17.437000000000001</v>
      </c>
      <c r="G70" s="26">
        <v>60.832999999999998</v>
      </c>
      <c r="H70" s="21">
        <v>7.2880000000000003</v>
      </c>
      <c r="I70" s="21">
        <v>16.074999999999999</v>
      </c>
      <c r="J70" s="21">
        <v>2.4</v>
      </c>
      <c r="K70" s="21">
        <v>5.0650000000000004</v>
      </c>
      <c r="L70" s="20">
        <f t="shared" si="0"/>
        <v>2.2229999999999999</v>
      </c>
      <c r="M70" s="21">
        <f t="shared" si="1"/>
        <v>126.96300000000001</v>
      </c>
      <c r="N70" s="22">
        <f t="shared" si="2"/>
        <v>27.320999999999994</v>
      </c>
      <c r="O70" s="38">
        <f t="shared" si="3"/>
        <v>0.79863931762794493</v>
      </c>
      <c r="P70" s="12">
        <v>70</v>
      </c>
      <c r="Q70" s="38">
        <f t="shared" si="4"/>
        <v>0.18584154438694736</v>
      </c>
      <c r="R70" s="12">
        <v>90</v>
      </c>
      <c r="S70" s="11">
        <f t="shared" si="5"/>
        <v>160</v>
      </c>
      <c r="T70" s="65">
        <v>61</v>
      </c>
      <c r="W70" s="44">
        <v>9.57</v>
      </c>
      <c r="X70" s="45">
        <v>7.41</v>
      </c>
      <c r="Y70" s="46">
        <f t="shared" si="6"/>
        <v>-0.22570532915360497</v>
      </c>
    </row>
    <row r="71" spans="2:25" x14ac:dyDescent="0.25">
      <c r="B71" s="19" t="s">
        <v>129</v>
      </c>
      <c r="C71" s="25" t="s">
        <v>128</v>
      </c>
      <c r="D71" s="20">
        <v>730</v>
      </c>
      <c r="E71" s="21">
        <v>240.435</v>
      </c>
      <c r="F71" s="21">
        <v>57.180999999999997</v>
      </c>
      <c r="G71" s="26">
        <v>459.65199999999999</v>
      </c>
      <c r="H71" s="21">
        <v>391.154</v>
      </c>
      <c r="I71" s="21">
        <v>286.90100000000001</v>
      </c>
      <c r="J71" s="21">
        <v>313.197</v>
      </c>
      <c r="K71" s="21">
        <v>77.201999999999998</v>
      </c>
      <c r="L71" s="20">
        <f t="shared" si="0"/>
        <v>313.952</v>
      </c>
      <c r="M71" s="21">
        <f t="shared" si="1"/>
        <v>986.01600000000008</v>
      </c>
      <c r="N71" s="22">
        <f t="shared" si="2"/>
        <v>115.56999999999998</v>
      </c>
      <c r="O71" s="38">
        <f t="shared" si="3"/>
        <v>0.55977342254878681</v>
      </c>
      <c r="P71" s="12">
        <v>96</v>
      </c>
      <c r="Q71" s="38">
        <f t="shared" si="4"/>
        <v>0.24384492746568007</v>
      </c>
      <c r="R71" s="12">
        <v>65</v>
      </c>
      <c r="S71" s="11">
        <f t="shared" si="5"/>
        <v>161</v>
      </c>
      <c r="T71" s="65">
        <v>62</v>
      </c>
      <c r="W71" s="44">
        <v>33.842700000000001</v>
      </c>
      <c r="X71" s="45">
        <v>29.13</v>
      </c>
      <c r="Y71" s="46">
        <f t="shared" si="6"/>
        <v>-0.13925307377957441</v>
      </c>
    </row>
    <row r="72" spans="2:25" x14ac:dyDescent="0.25">
      <c r="B72" s="19" t="s">
        <v>376</v>
      </c>
      <c r="C72" s="25" t="s">
        <v>375</v>
      </c>
      <c r="D72" s="20">
        <v>299</v>
      </c>
      <c r="E72" s="21">
        <v>46.018000000000001</v>
      </c>
      <c r="F72" s="21">
        <v>20.166</v>
      </c>
      <c r="G72" s="26">
        <v>34.573</v>
      </c>
      <c r="H72" s="21">
        <v>26.137</v>
      </c>
      <c r="I72" s="21">
        <v>25.669</v>
      </c>
      <c r="J72" s="21">
        <v>58.558999999999997</v>
      </c>
      <c r="K72" s="21">
        <v>4.4889999999999999</v>
      </c>
      <c r="L72" s="20">
        <f t="shared" si="0"/>
        <v>21.648</v>
      </c>
      <c r="M72" s="21">
        <f t="shared" si="1"/>
        <v>337.39299999999997</v>
      </c>
      <c r="N72" s="22">
        <f t="shared" si="2"/>
        <v>0</v>
      </c>
      <c r="O72" s="38">
        <f t="shared" si="3"/>
        <v>2.1257390983000741</v>
      </c>
      <c r="P72" s="12">
        <v>37</v>
      </c>
      <c r="Q72" s="38">
        <f t="shared" si="4"/>
        <v>0.13639287122139465</v>
      </c>
      <c r="R72" s="12">
        <v>124</v>
      </c>
      <c r="S72" s="11">
        <f t="shared" si="5"/>
        <v>161</v>
      </c>
      <c r="T72" s="65">
        <v>63</v>
      </c>
      <c r="W72" s="44">
        <v>12.0425</v>
      </c>
      <c r="X72" s="45">
        <v>12.75</v>
      </c>
      <c r="Y72" s="46">
        <f t="shared" si="6"/>
        <v>5.8750259497612589E-2</v>
      </c>
    </row>
    <row r="73" spans="2:25" x14ac:dyDescent="0.25">
      <c r="B73" s="19" t="s">
        <v>267</v>
      </c>
      <c r="C73" s="25" t="s">
        <v>266</v>
      </c>
      <c r="D73" s="20">
        <v>495</v>
      </c>
      <c r="E73" s="21">
        <v>47.405000000000001</v>
      </c>
      <c r="F73" s="21">
        <v>97.941000000000003</v>
      </c>
      <c r="G73" s="26">
        <v>0</v>
      </c>
      <c r="H73" s="21">
        <v>19.094000000000001</v>
      </c>
      <c r="I73" s="21">
        <v>123.503</v>
      </c>
      <c r="J73" s="21">
        <v>0</v>
      </c>
      <c r="K73" s="21">
        <v>10.321999999999999</v>
      </c>
      <c r="L73" s="20">
        <f t="shared" si="0"/>
        <v>8.772000000000002</v>
      </c>
      <c r="M73" s="21">
        <f t="shared" si="1"/>
        <v>397.05899999999997</v>
      </c>
      <c r="N73" s="22">
        <f t="shared" si="2"/>
        <v>0</v>
      </c>
      <c r="O73" s="38">
        <f t="shared" si="3"/>
        <v>5.404126766985863</v>
      </c>
      <c r="P73" s="12">
        <v>20</v>
      </c>
      <c r="Q73" s="38">
        <f t="shared" si="4"/>
        <v>0.11939031730800713</v>
      </c>
      <c r="R73" s="12">
        <v>141</v>
      </c>
      <c r="S73" s="11">
        <f t="shared" si="5"/>
        <v>161</v>
      </c>
      <c r="T73" s="65">
        <v>64</v>
      </c>
      <c r="W73" s="44">
        <v>14.11</v>
      </c>
      <c r="X73" s="45">
        <v>16.21</v>
      </c>
      <c r="Y73" s="46">
        <f t="shared" si="6"/>
        <v>0.148830616583983</v>
      </c>
    </row>
    <row r="74" spans="2:25" x14ac:dyDescent="0.25">
      <c r="B74" s="19" t="s">
        <v>113</v>
      </c>
      <c r="C74" s="25" t="s">
        <v>112</v>
      </c>
      <c r="D74" s="20">
        <v>745</v>
      </c>
      <c r="E74" s="21">
        <v>203.51900000000001</v>
      </c>
      <c r="F74" s="21">
        <v>13.301</v>
      </c>
      <c r="G74" s="26">
        <v>50.994</v>
      </c>
      <c r="H74" s="21">
        <v>440.10199999999998</v>
      </c>
      <c r="I74" s="21">
        <v>76.305000000000007</v>
      </c>
      <c r="J74" s="21">
        <v>56</v>
      </c>
      <c r="K74" s="21">
        <v>32.844000000000001</v>
      </c>
      <c r="L74" s="20">
        <f t="shared" ref="L74:L137" si="7">H74-K74</f>
        <v>407.25799999999998</v>
      </c>
      <c r="M74" s="21">
        <f t="shared" ref="M74:M137" si="8">D74+J74-F74</f>
        <v>787.69899999999996</v>
      </c>
      <c r="N74" s="22">
        <f t="shared" ref="N74:N137" si="9">IF((G74-I74-F74)&gt;0,(G74-I74-F74),0)</f>
        <v>0</v>
      </c>
      <c r="O74" s="38">
        <f t="shared" ref="O74:O137" si="10">E74/(N74+L74)</f>
        <v>0.49972990094731107</v>
      </c>
      <c r="P74" s="12">
        <v>104</v>
      </c>
      <c r="Q74" s="38">
        <f t="shared" ref="Q74:Q137" si="11">E74/M74</f>
        <v>0.2583715353199636</v>
      </c>
      <c r="R74" s="12">
        <v>59</v>
      </c>
      <c r="S74" s="11">
        <f t="shared" ref="S74:S137" si="12">R74+P74</f>
        <v>163</v>
      </c>
      <c r="T74" s="65">
        <v>65</v>
      </c>
      <c r="W74" s="44">
        <v>26.791899999999998</v>
      </c>
      <c r="X74" s="45">
        <v>39.72</v>
      </c>
      <c r="Y74" s="46">
        <f t="shared" ref="Y74:Y137" si="13">X74/W74-100%</f>
        <v>0.48253763264270177</v>
      </c>
    </row>
    <row r="75" spans="2:25" x14ac:dyDescent="0.25">
      <c r="B75" s="19" t="s">
        <v>452</v>
      </c>
      <c r="C75" s="25" t="s">
        <v>451</v>
      </c>
      <c r="D75" s="20">
        <v>213</v>
      </c>
      <c r="E75" s="21">
        <v>288.387</v>
      </c>
      <c r="F75" s="21">
        <v>128.01499999999999</v>
      </c>
      <c r="G75" s="26">
        <v>168.58699999999999</v>
      </c>
      <c r="H75" s="21">
        <v>1100.902</v>
      </c>
      <c r="I75" s="21">
        <v>241.63900000000001</v>
      </c>
      <c r="J75" s="21">
        <v>589.59299999999996</v>
      </c>
      <c r="K75" s="21">
        <v>183.80799999999999</v>
      </c>
      <c r="L75" s="20">
        <f t="shared" si="7"/>
        <v>917.09400000000005</v>
      </c>
      <c r="M75" s="21">
        <f t="shared" si="8"/>
        <v>674.57799999999997</v>
      </c>
      <c r="N75" s="22">
        <f t="shared" si="9"/>
        <v>0</v>
      </c>
      <c r="O75" s="38">
        <f t="shared" si="10"/>
        <v>0.31445740567488173</v>
      </c>
      <c r="P75" s="12">
        <v>140</v>
      </c>
      <c r="Q75" s="38">
        <f t="shared" si="11"/>
        <v>0.42750727121252102</v>
      </c>
      <c r="R75" s="12">
        <v>25</v>
      </c>
      <c r="S75" s="11">
        <f t="shared" si="12"/>
        <v>165</v>
      </c>
      <c r="T75" s="65">
        <v>66</v>
      </c>
      <c r="W75" s="44">
        <v>8.9339999999999993</v>
      </c>
      <c r="X75" s="45">
        <v>5.42</v>
      </c>
      <c r="Y75" s="46">
        <f t="shared" si="13"/>
        <v>-0.39332885605551815</v>
      </c>
    </row>
    <row r="76" spans="2:25" x14ac:dyDescent="0.25">
      <c r="B76" s="19" t="s">
        <v>226</v>
      </c>
      <c r="C76" s="25" t="s">
        <v>222</v>
      </c>
      <c r="D76" s="20">
        <v>557</v>
      </c>
      <c r="E76" s="21">
        <v>83.438000000000002</v>
      </c>
      <c r="F76" s="21">
        <v>104.224</v>
      </c>
      <c r="G76" s="26">
        <v>308.541</v>
      </c>
      <c r="H76" s="21">
        <v>17.657</v>
      </c>
      <c r="I76" s="21">
        <v>124.322</v>
      </c>
      <c r="J76" s="21">
        <v>54</v>
      </c>
      <c r="K76" s="21">
        <v>8.5739999999999998</v>
      </c>
      <c r="L76" s="20">
        <f t="shared" si="7"/>
        <v>9.0830000000000002</v>
      </c>
      <c r="M76" s="21">
        <f t="shared" si="8"/>
        <v>506.77600000000001</v>
      </c>
      <c r="N76" s="22">
        <f t="shared" si="9"/>
        <v>79.99499999999999</v>
      </c>
      <c r="O76" s="38">
        <f t="shared" si="10"/>
        <v>0.93668470329374276</v>
      </c>
      <c r="P76" s="12">
        <v>63</v>
      </c>
      <c r="Q76" s="38">
        <f t="shared" si="11"/>
        <v>0.16464473455727974</v>
      </c>
      <c r="R76" s="12">
        <v>102</v>
      </c>
      <c r="S76" s="11">
        <f t="shared" si="12"/>
        <v>165</v>
      </c>
      <c r="T76" s="65">
        <v>67</v>
      </c>
      <c r="W76" s="44">
        <v>18.229399999999998</v>
      </c>
      <c r="X76" s="45">
        <v>17.2</v>
      </c>
      <c r="Y76" s="46">
        <f t="shared" si="13"/>
        <v>-5.6469220051126201E-2</v>
      </c>
    </row>
    <row r="77" spans="2:25" x14ac:dyDescent="0.25">
      <c r="B77" s="19" t="s">
        <v>412</v>
      </c>
      <c r="C77" s="25" t="s">
        <v>411</v>
      </c>
      <c r="D77" s="20">
        <v>260</v>
      </c>
      <c r="E77" s="21">
        <v>30.108000000000001</v>
      </c>
      <c r="F77" s="21">
        <v>35.311</v>
      </c>
      <c r="G77" s="26">
        <v>55.531999999999996</v>
      </c>
      <c r="H77" s="21">
        <v>17.785</v>
      </c>
      <c r="I77" s="21">
        <v>84.242000000000004</v>
      </c>
      <c r="J77" s="21">
        <v>0</v>
      </c>
      <c r="K77" s="21">
        <v>3.851</v>
      </c>
      <c r="L77" s="20">
        <f t="shared" si="7"/>
        <v>13.934000000000001</v>
      </c>
      <c r="M77" s="21">
        <f t="shared" si="8"/>
        <v>224.68899999999999</v>
      </c>
      <c r="N77" s="22">
        <f t="shared" si="9"/>
        <v>0</v>
      </c>
      <c r="O77" s="38">
        <f t="shared" si="10"/>
        <v>2.1607578584756708</v>
      </c>
      <c r="P77" s="12">
        <v>36</v>
      </c>
      <c r="Q77" s="38">
        <f t="shared" si="11"/>
        <v>0.1339985491056527</v>
      </c>
      <c r="R77" s="12">
        <v>130</v>
      </c>
      <c r="S77" s="11">
        <f t="shared" si="12"/>
        <v>166</v>
      </c>
      <c r="T77" s="65">
        <v>68</v>
      </c>
      <c r="W77" s="44">
        <v>146.50970000000001</v>
      </c>
      <c r="X77" s="45">
        <v>136.1</v>
      </c>
      <c r="Y77" s="46">
        <f t="shared" si="13"/>
        <v>-7.1051268277800173E-2</v>
      </c>
    </row>
    <row r="78" spans="2:25" x14ac:dyDescent="0.25">
      <c r="B78" s="19" t="s">
        <v>256</v>
      </c>
      <c r="C78" s="25" t="s">
        <v>255</v>
      </c>
      <c r="D78" s="20">
        <v>508</v>
      </c>
      <c r="E78" s="21">
        <v>77.856999999999999</v>
      </c>
      <c r="F78" s="21">
        <v>34.203000000000003</v>
      </c>
      <c r="G78" s="26">
        <v>146.11000000000001</v>
      </c>
      <c r="H78" s="21">
        <v>61.747</v>
      </c>
      <c r="I78" s="21">
        <v>93.171999999999997</v>
      </c>
      <c r="J78" s="21">
        <v>53.676000000000002</v>
      </c>
      <c r="K78" s="21">
        <v>13.849</v>
      </c>
      <c r="L78" s="20">
        <f t="shared" si="7"/>
        <v>47.897999999999996</v>
      </c>
      <c r="M78" s="21">
        <f t="shared" si="8"/>
        <v>527.47300000000007</v>
      </c>
      <c r="N78" s="22">
        <f t="shared" si="9"/>
        <v>18.735000000000014</v>
      </c>
      <c r="O78" s="38">
        <f t="shared" si="10"/>
        <v>1.1684450647577025</v>
      </c>
      <c r="P78" s="12">
        <v>55</v>
      </c>
      <c r="Q78" s="38">
        <f t="shared" si="11"/>
        <v>0.14760376360496175</v>
      </c>
      <c r="R78" s="12">
        <v>112</v>
      </c>
      <c r="S78" s="11">
        <f t="shared" si="12"/>
        <v>167</v>
      </c>
      <c r="T78" s="65">
        <v>69</v>
      </c>
      <c r="W78" s="44">
        <v>25.99</v>
      </c>
      <c r="X78" s="45">
        <v>29.8</v>
      </c>
      <c r="Y78" s="46">
        <f t="shared" si="13"/>
        <v>0.14659484417083513</v>
      </c>
    </row>
    <row r="79" spans="2:25" x14ac:dyDescent="0.25">
      <c r="B79" s="19" t="s">
        <v>234</v>
      </c>
      <c r="C79" s="25" t="s">
        <v>233</v>
      </c>
      <c r="D79" s="20">
        <v>546</v>
      </c>
      <c r="E79" s="21">
        <v>114.895</v>
      </c>
      <c r="F79" s="21">
        <v>13.641999999999999</v>
      </c>
      <c r="G79" s="26">
        <v>97.111999999999995</v>
      </c>
      <c r="H79" s="21">
        <v>22.655000000000001</v>
      </c>
      <c r="I79" s="21">
        <v>44.993000000000002</v>
      </c>
      <c r="J79" s="21">
        <v>343.62400000000002</v>
      </c>
      <c r="K79" s="21">
        <v>10.92</v>
      </c>
      <c r="L79" s="20">
        <f t="shared" si="7"/>
        <v>11.735000000000001</v>
      </c>
      <c r="M79" s="21">
        <f t="shared" si="8"/>
        <v>875.98199999999997</v>
      </c>
      <c r="N79" s="22">
        <f t="shared" si="9"/>
        <v>38.47699999999999</v>
      </c>
      <c r="O79" s="38">
        <f t="shared" si="10"/>
        <v>2.2881980403090898</v>
      </c>
      <c r="P79" s="12">
        <v>35</v>
      </c>
      <c r="Q79" s="38">
        <f t="shared" si="11"/>
        <v>0.131161370895749</v>
      </c>
      <c r="R79" s="12">
        <v>133</v>
      </c>
      <c r="S79" s="11">
        <f t="shared" si="12"/>
        <v>168</v>
      </c>
      <c r="T79" s="65">
        <v>70</v>
      </c>
      <c r="W79" s="44">
        <v>4.71</v>
      </c>
      <c r="X79" s="45">
        <v>7.07</v>
      </c>
      <c r="Y79" s="46">
        <f t="shared" si="13"/>
        <v>0.5010615711252655</v>
      </c>
    </row>
    <row r="80" spans="2:25" x14ac:dyDescent="0.25">
      <c r="B80" s="19" t="s">
        <v>194</v>
      </c>
      <c r="C80" s="25" t="s">
        <v>193</v>
      </c>
      <c r="D80" s="20">
        <v>609</v>
      </c>
      <c r="E80" s="21">
        <v>465.77499999999998</v>
      </c>
      <c r="F80" s="21">
        <v>0.79200000000000004</v>
      </c>
      <c r="G80" s="26">
        <v>145.726</v>
      </c>
      <c r="H80" s="21">
        <v>1525.1790000000001</v>
      </c>
      <c r="I80" s="21">
        <v>195.839</v>
      </c>
      <c r="J80" s="21">
        <v>688.53099999999995</v>
      </c>
      <c r="K80" s="21">
        <v>134.51599999999999</v>
      </c>
      <c r="L80" s="20">
        <f t="shared" si="7"/>
        <v>1390.663</v>
      </c>
      <c r="M80" s="21">
        <f t="shared" si="8"/>
        <v>1296.739</v>
      </c>
      <c r="N80" s="22">
        <f t="shared" si="9"/>
        <v>0</v>
      </c>
      <c r="O80" s="38">
        <f t="shared" si="10"/>
        <v>0.33493017359345861</v>
      </c>
      <c r="P80" s="12">
        <v>133</v>
      </c>
      <c r="Q80" s="38">
        <f t="shared" si="11"/>
        <v>0.35918947452031591</v>
      </c>
      <c r="R80" s="12">
        <v>37</v>
      </c>
      <c r="S80" s="11">
        <f t="shared" si="12"/>
        <v>170</v>
      </c>
      <c r="T80" s="65">
        <v>71</v>
      </c>
      <c r="W80" s="44">
        <v>24.99</v>
      </c>
      <c r="X80" s="45">
        <v>26.74</v>
      </c>
      <c r="Y80" s="46">
        <f t="shared" si="13"/>
        <v>7.0028011204481766E-2</v>
      </c>
    </row>
    <row r="81" spans="2:25" x14ac:dyDescent="0.25">
      <c r="B81" s="19" t="s">
        <v>99</v>
      </c>
      <c r="C81" s="25" t="s">
        <v>98</v>
      </c>
      <c r="D81" s="20">
        <v>775</v>
      </c>
      <c r="E81" s="21">
        <v>308.37799999999999</v>
      </c>
      <c r="F81" s="21">
        <v>394.322</v>
      </c>
      <c r="G81" s="26">
        <v>566.59900000000005</v>
      </c>
      <c r="H81" s="21">
        <v>848.66099999999994</v>
      </c>
      <c r="I81" s="21">
        <v>142.30799999999999</v>
      </c>
      <c r="J81" s="21">
        <v>702.73299999999995</v>
      </c>
      <c r="K81" s="21">
        <v>70.091999999999999</v>
      </c>
      <c r="L81" s="20">
        <f t="shared" si="7"/>
        <v>778.56899999999996</v>
      </c>
      <c r="M81" s="21">
        <f t="shared" si="8"/>
        <v>1083.4110000000001</v>
      </c>
      <c r="N81" s="22">
        <f t="shared" si="9"/>
        <v>29.969000000000051</v>
      </c>
      <c r="O81" s="38">
        <f t="shared" si="10"/>
        <v>0.38140198729064062</v>
      </c>
      <c r="P81" s="12">
        <v>121</v>
      </c>
      <c r="Q81" s="38">
        <f t="shared" si="11"/>
        <v>0.28463620915792803</v>
      </c>
      <c r="R81" s="12">
        <v>49</v>
      </c>
      <c r="S81" s="11">
        <f t="shared" si="12"/>
        <v>170</v>
      </c>
      <c r="T81" s="65">
        <v>72</v>
      </c>
      <c r="W81" s="44">
        <v>12.77</v>
      </c>
      <c r="X81" s="45">
        <v>10.49</v>
      </c>
      <c r="Y81" s="46">
        <f t="shared" si="13"/>
        <v>-0.17854346123727483</v>
      </c>
    </row>
    <row r="82" spans="2:25" x14ac:dyDescent="0.25">
      <c r="B82" s="19" t="s">
        <v>188</v>
      </c>
      <c r="C82" s="25" t="s">
        <v>187</v>
      </c>
      <c r="D82" s="20">
        <v>614</v>
      </c>
      <c r="E82" s="21">
        <v>146.44399999999999</v>
      </c>
      <c r="F82" s="21">
        <v>62.972999999999999</v>
      </c>
      <c r="G82" s="26">
        <v>469.72300000000001</v>
      </c>
      <c r="H82" s="21">
        <v>141.435</v>
      </c>
      <c r="I82" s="21">
        <v>157.285</v>
      </c>
      <c r="J82" s="21">
        <v>0</v>
      </c>
      <c r="K82" s="21">
        <v>23.196000000000002</v>
      </c>
      <c r="L82" s="20">
        <f t="shared" si="7"/>
        <v>118.239</v>
      </c>
      <c r="M82" s="21">
        <f t="shared" si="8"/>
        <v>551.02700000000004</v>
      </c>
      <c r="N82" s="22">
        <f t="shared" si="9"/>
        <v>249.46499999999997</v>
      </c>
      <c r="O82" s="38">
        <f t="shared" si="10"/>
        <v>0.39826599656245243</v>
      </c>
      <c r="P82" s="12">
        <v>115</v>
      </c>
      <c r="Q82" s="38">
        <f t="shared" si="11"/>
        <v>0.26576556139717289</v>
      </c>
      <c r="R82" s="12">
        <v>55</v>
      </c>
      <c r="S82" s="11">
        <f t="shared" si="12"/>
        <v>170</v>
      </c>
      <c r="T82" s="65">
        <v>73</v>
      </c>
      <c r="W82" s="44">
        <v>22.628799999999998</v>
      </c>
      <c r="X82" s="45">
        <v>22.48</v>
      </c>
      <c r="Y82" s="46">
        <f t="shared" si="13"/>
        <v>-6.5756911546347441E-3</v>
      </c>
    </row>
    <row r="83" spans="2:25" x14ac:dyDescent="0.25">
      <c r="B83" s="19" t="s">
        <v>259</v>
      </c>
      <c r="C83" s="25" t="s">
        <v>258</v>
      </c>
      <c r="D83" s="20">
        <v>502</v>
      </c>
      <c r="E83" s="21">
        <v>78.018000000000001</v>
      </c>
      <c r="F83" s="21">
        <v>11.23</v>
      </c>
      <c r="G83" s="26">
        <v>107.081</v>
      </c>
      <c r="H83" s="21">
        <v>30.106000000000002</v>
      </c>
      <c r="I83" s="21">
        <v>41.462000000000003</v>
      </c>
      <c r="J83" s="21">
        <v>2.5449999999999999</v>
      </c>
      <c r="K83" s="21">
        <v>0.66400000000000003</v>
      </c>
      <c r="L83" s="20">
        <f t="shared" si="7"/>
        <v>29.442</v>
      </c>
      <c r="M83" s="21">
        <f t="shared" si="8"/>
        <v>493.315</v>
      </c>
      <c r="N83" s="22">
        <f t="shared" si="9"/>
        <v>54.388999999999996</v>
      </c>
      <c r="O83" s="38">
        <f t="shared" si="10"/>
        <v>0.93065810976846286</v>
      </c>
      <c r="P83" s="12">
        <v>64</v>
      </c>
      <c r="Q83" s="38">
        <f t="shared" si="11"/>
        <v>0.15815047180807396</v>
      </c>
      <c r="R83" s="12">
        <v>108</v>
      </c>
      <c r="S83" s="11">
        <f t="shared" si="12"/>
        <v>172</v>
      </c>
      <c r="T83" s="65">
        <v>74</v>
      </c>
      <c r="W83" s="44">
        <v>18.61</v>
      </c>
      <c r="X83" s="45">
        <v>20.95</v>
      </c>
      <c r="Y83" s="46">
        <f t="shared" si="13"/>
        <v>0.12573885008060182</v>
      </c>
    </row>
    <row r="84" spans="2:25" x14ac:dyDescent="0.25">
      <c r="B84" s="19" t="s">
        <v>208</v>
      </c>
      <c r="C84" s="25" t="s">
        <v>207</v>
      </c>
      <c r="D84" s="20">
        <v>590</v>
      </c>
      <c r="E84" s="21">
        <v>252.38200000000001</v>
      </c>
      <c r="F84" s="21">
        <v>187.155</v>
      </c>
      <c r="G84" s="26">
        <v>262.024</v>
      </c>
      <c r="H84" s="21">
        <v>891.87699999999995</v>
      </c>
      <c r="I84" s="21">
        <v>128.965</v>
      </c>
      <c r="J84" s="21">
        <v>284.68200000000002</v>
      </c>
      <c r="K84" s="21">
        <v>93.518000000000001</v>
      </c>
      <c r="L84" s="20">
        <f t="shared" si="7"/>
        <v>798.35899999999992</v>
      </c>
      <c r="M84" s="21">
        <f t="shared" si="8"/>
        <v>687.52700000000004</v>
      </c>
      <c r="N84" s="22">
        <f t="shared" si="9"/>
        <v>0</v>
      </c>
      <c r="O84" s="38">
        <f t="shared" si="10"/>
        <v>0.31612595336183352</v>
      </c>
      <c r="P84" s="12">
        <v>139</v>
      </c>
      <c r="Q84" s="38">
        <f t="shared" si="11"/>
        <v>0.36708667441424114</v>
      </c>
      <c r="R84" s="12">
        <v>34</v>
      </c>
      <c r="S84" s="11">
        <f t="shared" si="12"/>
        <v>173</v>
      </c>
      <c r="T84" s="65">
        <v>75</v>
      </c>
      <c r="W84" s="44">
        <v>48.011899999999997</v>
      </c>
      <c r="X84" s="45">
        <v>43.25</v>
      </c>
      <c r="Y84" s="46">
        <f t="shared" si="13"/>
        <v>-9.9181661213157524E-2</v>
      </c>
    </row>
    <row r="85" spans="2:25" x14ac:dyDescent="0.25">
      <c r="B85" s="19" t="s">
        <v>428</v>
      </c>
      <c r="C85" s="25" t="s">
        <v>427</v>
      </c>
      <c r="D85" s="20">
        <v>245</v>
      </c>
      <c r="E85" s="21">
        <v>69.986000000000004</v>
      </c>
      <c r="F85" s="21">
        <v>110.748</v>
      </c>
      <c r="G85" s="26">
        <v>260.40699999999998</v>
      </c>
      <c r="H85" s="21">
        <v>217.952</v>
      </c>
      <c r="I85" s="21">
        <v>44.27</v>
      </c>
      <c r="J85" s="21">
        <v>16.018999999999998</v>
      </c>
      <c r="K85" s="21">
        <v>27.262</v>
      </c>
      <c r="L85" s="20">
        <f t="shared" si="7"/>
        <v>190.69</v>
      </c>
      <c r="M85" s="21">
        <f t="shared" si="8"/>
        <v>150.27100000000002</v>
      </c>
      <c r="N85" s="22">
        <f t="shared" si="9"/>
        <v>105.38899999999997</v>
      </c>
      <c r="O85" s="38">
        <f t="shared" si="10"/>
        <v>0.23637610232404194</v>
      </c>
      <c r="P85" s="12">
        <v>155</v>
      </c>
      <c r="Q85" s="38">
        <f t="shared" si="11"/>
        <v>0.46573191101410116</v>
      </c>
      <c r="R85" s="12">
        <v>19</v>
      </c>
      <c r="S85" s="11">
        <f t="shared" si="12"/>
        <v>174</v>
      </c>
      <c r="T85" s="65">
        <v>76</v>
      </c>
      <c r="W85" s="44">
        <v>35.680300000000003</v>
      </c>
      <c r="X85" s="45">
        <v>34.92</v>
      </c>
      <c r="Y85" s="46">
        <f t="shared" si="13"/>
        <v>-2.1308677337354198E-2</v>
      </c>
    </row>
    <row r="86" spans="2:25" x14ac:dyDescent="0.25">
      <c r="B86" s="19" t="s">
        <v>506</v>
      </c>
      <c r="C86" s="25" t="s">
        <v>505</v>
      </c>
      <c r="D86" s="20">
        <v>111</v>
      </c>
      <c r="E86" s="21">
        <v>22.007000000000001</v>
      </c>
      <c r="F86" s="21">
        <v>48.755000000000003</v>
      </c>
      <c r="G86" s="26">
        <v>118.68600000000001</v>
      </c>
      <c r="H86" s="21">
        <v>22.282</v>
      </c>
      <c r="I86" s="21">
        <v>16.748999999999999</v>
      </c>
      <c r="J86" s="21">
        <v>0.99399999999999999</v>
      </c>
      <c r="K86" s="21">
        <v>8.5350000000000001</v>
      </c>
      <c r="L86" s="20">
        <f t="shared" si="7"/>
        <v>13.747</v>
      </c>
      <c r="M86" s="21">
        <f t="shared" si="8"/>
        <v>63.238999999999997</v>
      </c>
      <c r="N86" s="22">
        <f t="shared" si="9"/>
        <v>53.182000000000009</v>
      </c>
      <c r="O86" s="38">
        <f t="shared" si="10"/>
        <v>0.32881112821049174</v>
      </c>
      <c r="P86" s="12">
        <v>136</v>
      </c>
      <c r="Q86" s="38">
        <f t="shared" si="11"/>
        <v>0.34799728015939535</v>
      </c>
      <c r="R86" s="12">
        <v>39</v>
      </c>
      <c r="S86" s="11">
        <f t="shared" si="12"/>
        <v>175</v>
      </c>
      <c r="T86" s="65">
        <v>77</v>
      </c>
      <c r="W86" s="44">
        <v>16.850000000000001</v>
      </c>
      <c r="X86" s="45">
        <v>17.899999999999999</v>
      </c>
      <c r="Y86" s="46">
        <f t="shared" si="13"/>
        <v>6.2314540059347001E-2</v>
      </c>
    </row>
    <row r="87" spans="2:25" x14ac:dyDescent="0.25">
      <c r="B87" s="19" t="s">
        <v>143</v>
      </c>
      <c r="C87" s="25" t="s">
        <v>142</v>
      </c>
      <c r="D87" s="20">
        <v>706</v>
      </c>
      <c r="E87" s="21">
        <v>151.91800000000001</v>
      </c>
      <c r="F87" s="21">
        <v>94.164000000000001</v>
      </c>
      <c r="G87" s="26">
        <v>136.52799999999999</v>
      </c>
      <c r="H87" s="21">
        <v>54.957999999999998</v>
      </c>
      <c r="I87" s="21">
        <v>71.322000000000003</v>
      </c>
      <c r="J87" s="21">
        <v>793.86500000000001</v>
      </c>
      <c r="K87" s="21">
        <v>17.190999999999999</v>
      </c>
      <c r="L87" s="20">
        <f t="shared" si="7"/>
        <v>37.766999999999996</v>
      </c>
      <c r="M87" s="21">
        <f t="shared" si="8"/>
        <v>1405.701</v>
      </c>
      <c r="N87" s="22">
        <f t="shared" si="9"/>
        <v>0</v>
      </c>
      <c r="O87" s="38">
        <f t="shared" si="10"/>
        <v>4.0225064209495072</v>
      </c>
      <c r="P87" s="12">
        <v>23</v>
      </c>
      <c r="Q87" s="38">
        <f t="shared" si="11"/>
        <v>0.10807276938694645</v>
      </c>
      <c r="R87" s="12">
        <v>152</v>
      </c>
      <c r="S87" s="11">
        <f t="shared" si="12"/>
        <v>175</v>
      </c>
      <c r="T87" s="65">
        <v>78</v>
      </c>
      <c r="W87" s="44">
        <v>53.58</v>
      </c>
      <c r="X87" s="45">
        <v>35.770000000000003</v>
      </c>
      <c r="Y87" s="46">
        <f t="shared" si="13"/>
        <v>-0.33240014930944373</v>
      </c>
    </row>
    <row r="88" spans="2:25" x14ac:dyDescent="0.25">
      <c r="B88" s="19" t="s">
        <v>104</v>
      </c>
      <c r="C88" s="25" t="s">
        <v>104</v>
      </c>
      <c r="D88" s="20">
        <v>765</v>
      </c>
      <c r="E88" s="21">
        <v>60.088999999999999</v>
      </c>
      <c r="F88" s="21">
        <v>228.95599999999999</v>
      </c>
      <c r="G88" s="26">
        <v>362.62700000000001</v>
      </c>
      <c r="H88" s="21">
        <v>36.866</v>
      </c>
      <c r="I88" s="21">
        <v>305.072</v>
      </c>
      <c r="J88" s="21">
        <v>0</v>
      </c>
      <c r="K88" s="21">
        <v>18.114999999999998</v>
      </c>
      <c r="L88" s="20">
        <f t="shared" si="7"/>
        <v>18.751000000000001</v>
      </c>
      <c r="M88" s="21">
        <f t="shared" si="8"/>
        <v>536.04399999999998</v>
      </c>
      <c r="N88" s="22">
        <f t="shared" si="9"/>
        <v>0</v>
      </c>
      <c r="O88" s="38">
        <f t="shared" si="10"/>
        <v>3.2045757559596817</v>
      </c>
      <c r="P88" s="12">
        <v>29</v>
      </c>
      <c r="Q88" s="38">
        <f t="shared" si="11"/>
        <v>0.11209714127944721</v>
      </c>
      <c r="R88" s="12">
        <v>148</v>
      </c>
      <c r="S88" s="11">
        <f t="shared" si="12"/>
        <v>177</v>
      </c>
      <c r="T88" s="65">
        <v>79</v>
      </c>
      <c r="W88" s="44">
        <v>28.18</v>
      </c>
      <c r="X88" s="45">
        <v>28.3</v>
      </c>
      <c r="Y88" s="46">
        <f t="shared" si="13"/>
        <v>4.2583392476933657E-3</v>
      </c>
    </row>
    <row r="89" spans="2:25" x14ac:dyDescent="0.25">
      <c r="B89" s="19" t="s">
        <v>133</v>
      </c>
      <c r="C89" s="25" t="s">
        <v>132</v>
      </c>
      <c r="D89" s="20">
        <v>726</v>
      </c>
      <c r="E89" s="21">
        <v>97.912999999999997</v>
      </c>
      <c r="F89" s="21">
        <v>21.585000000000001</v>
      </c>
      <c r="G89" s="26">
        <v>41.393000000000001</v>
      </c>
      <c r="H89" s="21">
        <v>0</v>
      </c>
      <c r="I89" s="21">
        <v>287.06799999999998</v>
      </c>
      <c r="J89" s="21">
        <v>351.33</v>
      </c>
      <c r="K89" s="21">
        <v>-1.0920000000000001</v>
      </c>
      <c r="L89" s="20">
        <f t="shared" si="7"/>
        <v>1.0920000000000001</v>
      </c>
      <c r="M89" s="21">
        <f t="shared" si="8"/>
        <v>1055.7449999999999</v>
      </c>
      <c r="N89" s="22">
        <f t="shared" si="9"/>
        <v>0</v>
      </c>
      <c r="O89" s="38">
        <f t="shared" si="10"/>
        <v>89.663919413919402</v>
      </c>
      <c r="P89" s="12">
        <v>5</v>
      </c>
      <c r="Q89" s="38">
        <f t="shared" si="11"/>
        <v>9.2743039275582653E-2</v>
      </c>
      <c r="R89" s="12">
        <v>174</v>
      </c>
      <c r="S89" s="11">
        <f t="shared" si="12"/>
        <v>179</v>
      </c>
      <c r="T89" s="65">
        <v>80</v>
      </c>
      <c r="W89" s="44">
        <v>16.758900000000001</v>
      </c>
      <c r="X89" s="45">
        <v>19.63</v>
      </c>
      <c r="Y89" s="46">
        <f t="shared" si="13"/>
        <v>0.17131792659422751</v>
      </c>
    </row>
    <row r="90" spans="2:25" x14ac:dyDescent="0.25">
      <c r="B90" s="19" t="s">
        <v>374</v>
      </c>
      <c r="C90" s="25" t="s">
        <v>373</v>
      </c>
      <c r="D90" s="20">
        <v>309</v>
      </c>
      <c r="E90" s="21">
        <v>58.622999999999998</v>
      </c>
      <c r="F90" s="21">
        <v>24.442</v>
      </c>
      <c r="G90" s="26">
        <v>289.34399999999999</v>
      </c>
      <c r="H90" s="21">
        <v>24.823</v>
      </c>
      <c r="I90" s="21">
        <v>187.66399999999999</v>
      </c>
      <c r="J90" s="21">
        <v>67.941999999999993</v>
      </c>
      <c r="K90" s="21">
        <v>19.216000000000001</v>
      </c>
      <c r="L90" s="20">
        <f t="shared" si="7"/>
        <v>5.6069999999999993</v>
      </c>
      <c r="M90" s="21">
        <f t="shared" si="8"/>
        <v>352.5</v>
      </c>
      <c r="N90" s="22">
        <f t="shared" si="9"/>
        <v>77.238</v>
      </c>
      <c r="O90" s="38">
        <f t="shared" si="10"/>
        <v>0.70762266883939884</v>
      </c>
      <c r="P90" s="12">
        <v>80</v>
      </c>
      <c r="Q90" s="38">
        <f t="shared" si="11"/>
        <v>0.16630638297872341</v>
      </c>
      <c r="R90" s="12">
        <v>100</v>
      </c>
      <c r="S90" s="11">
        <f t="shared" si="12"/>
        <v>180</v>
      </c>
      <c r="T90" s="65">
        <v>81</v>
      </c>
      <c r="W90" s="44">
        <v>5.19</v>
      </c>
      <c r="X90" s="45">
        <v>6.47</v>
      </c>
      <c r="Y90" s="46">
        <f t="shared" si="13"/>
        <v>0.24662813102119441</v>
      </c>
    </row>
    <row r="91" spans="2:25" x14ac:dyDescent="0.25">
      <c r="B91" s="19" t="s">
        <v>63</v>
      </c>
      <c r="C91" s="25" t="s">
        <v>62</v>
      </c>
      <c r="D91" s="20">
        <v>898</v>
      </c>
      <c r="E91" s="21">
        <v>319.91199999999998</v>
      </c>
      <c r="F91" s="21">
        <v>86.338999999999999</v>
      </c>
      <c r="G91" s="26">
        <v>265.70400000000001</v>
      </c>
      <c r="H91" s="21">
        <v>810.99400000000003</v>
      </c>
      <c r="I91" s="21">
        <v>126.057</v>
      </c>
      <c r="J91" s="21">
        <v>546.79999999999995</v>
      </c>
      <c r="K91" s="21">
        <v>82.957999999999998</v>
      </c>
      <c r="L91" s="20">
        <f t="shared" si="7"/>
        <v>728.03600000000006</v>
      </c>
      <c r="M91" s="21">
        <f t="shared" si="8"/>
        <v>1358.461</v>
      </c>
      <c r="N91" s="22">
        <f t="shared" si="9"/>
        <v>53.307999999999993</v>
      </c>
      <c r="O91" s="38">
        <f t="shared" si="10"/>
        <v>0.40943809640824008</v>
      </c>
      <c r="P91" s="12">
        <v>113</v>
      </c>
      <c r="Q91" s="38">
        <f t="shared" si="11"/>
        <v>0.23549590308444629</v>
      </c>
      <c r="R91" s="12">
        <v>70</v>
      </c>
      <c r="S91" s="11">
        <f t="shared" si="12"/>
        <v>183</v>
      </c>
      <c r="T91" s="65">
        <v>82</v>
      </c>
      <c r="W91" s="44">
        <v>82.794600000000003</v>
      </c>
      <c r="X91" s="45">
        <v>85</v>
      </c>
      <c r="Y91" s="46">
        <f t="shared" si="13"/>
        <v>2.6637002896324091E-2</v>
      </c>
    </row>
    <row r="92" spans="2:25" x14ac:dyDescent="0.25">
      <c r="B92" s="19" t="s">
        <v>217</v>
      </c>
      <c r="C92" s="25" t="s">
        <v>218</v>
      </c>
      <c r="D92" s="20">
        <v>568</v>
      </c>
      <c r="E92" s="21">
        <v>245.76599999999999</v>
      </c>
      <c r="F92" s="21">
        <v>523.57100000000003</v>
      </c>
      <c r="G92" s="26">
        <v>823.60500000000002</v>
      </c>
      <c r="H92" s="21">
        <v>1253.3679999999999</v>
      </c>
      <c r="I92" s="21">
        <v>232.27199999999999</v>
      </c>
      <c r="J92" s="21">
        <v>472.59899999999999</v>
      </c>
      <c r="K92" s="21">
        <v>99.033000000000001</v>
      </c>
      <c r="L92" s="20">
        <f t="shared" si="7"/>
        <v>1154.335</v>
      </c>
      <c r="M92" s="21">
        <f t="shared" si="8"/>
        <v>517.02799999999991</v>
      </c>
      <c r="N92" s="22">
        <f t="shared" si="9"/>
        <v>67.762000000000057</v>
      </c>
      <c r="O92" s="38">
        <f t="shared" si="10"/>
        <v>0.20110187652862249</v>
      </c>
      <c r="P92" s="12">
        <v>167</v>
      </c>
      <c r="Q92" s="38">
        <f t="shared" si="11"/>
        <v>0.47534369511902652</v>
      </c>
      <c r="R92" s="12">
        <v>18</v>
      </c>
      <c r="S92" s="11">
        <f t="shared" si="12"/>
        <v>185</v>
      </c>
      <c r="T92" s="65">
        <v>83</v>
      </c>
      <c r="W92" s="44">
        <v>4.45</v>
      </c>
      <c r="X92" s="45">
        <v>6.02</v>
      </c>
      <c r="Y92" s="46">
        <f t="shared" si="13"/>
        <v>0.35280898876404487</v>
      </c>
    </row>
    <row r="93" spans="2:25" x14ac:dyDescent="0.25">
      <c r="B93" s="19" t="s">
        <v>372</v>
      </c>
      <c r="C93" s="25" t="s">
        <v>371</v>
      </c>
      <c r="D93" s="20">
        <v>317</v>
      </c>
      <c r="E93" s="21">
        <v>34.445</v>
      </c>
      <c r="F93" s="21">
        <v>50.063000000000002</v>
      </c>
      <c r="G93" s="26">
        <v>65.400000000000006</v>
      </c>
      <c r="H93" s="21">
        <v>3.7850000000000001</v>
      </c>
      <c r="I93" s="21">
        <v>16.411999999999999</v>
      </c>
      <c r="J93" s="21">
        <v>108.18300000000001</v>
      </c>
      <c r="K93" s="21">
        <v>1.714</v>
      </c>
      <c r="L93" s="20">
        <f t="shared" si="7"/>
        <v>2.0710000000000002</v>
      </c>
      <c r="M93" s="21">
        <f t="shared" si="8"/>
        <v>375.12</v>
      </c>
      <c r="N93" s="22">
        <f t="shared" si="9"/>
        <v>0</v>
      </c>
      <c r="O93" s="38">
        <f t="shared" si="10"/>
        <v>16.632061805890874</v>
      </c>
      <c r="P93" s="12">
        <v>12</v>
      </c>
      <c r="Q93" s="38">
        <f t="shared" si="11"/>
        <v>9.1823949669439117E-2</v>
      </c>
      <c r="R93" s="12">
        <v>175</v>
      </c>
      <c r="S93" s="11">
        <f t="shared" si="12"/>
        <v>187</v>
      </c>
      <c r="T93" s="65">
        <v>84</v>
      </c>
      <c r="W93" s="44">
        <v>66.692300000000003</v>
      </c>
      <c r="X93" s="45">
        <v>81.3</v>
      </c>
      <c r="Y93" s="46">
        <f t="shared" si="13"/>
        <v>0.21903128247188941</v>
      </c>
    </row>
    <row r="94" spans="2:25" x14ac:dyDescent="0.25">
      <c r="B94" s="19" t="s">
        <v>240</v>
      </c>
      <c r="C94" s="25" t="s">
        <v>239</v>
      </c>
      <c r="D94" s="20">
        <v>543</v>
      </c>
      <c r="E94" s="21">
        <v>66.153000000000006</v>
      </c>
      <c r="F94" s="21">
        <v>93.968000000000004</v>
      </c>
      <c r="G94" s="26">
        <v>196.626</v>
      </c>
      <c r="H94" s="21">
        <v>47.789000000000001</v>
      </c>
      <c r="I94" s="21">
        <v>41.247</v>
      </c>
      <c r="J94" s="21">
        <v>0</v>
      </c>
      <c r="K94" s="21">
        <v>17.356000000000002</v>
      </c>
      <c r="L94" s="20">
        <f t="shared" si="7"/>
        <v>30.433</v>
      </c>
      <c r="M94" s="21">
        <f t="shared" si="8"/>
        <v>449.03199999999998</v>
      </c>
      <c r="N94" s="22">
        <f t="shared" si="9"/>
        <v>61.411000000000016</v>
      </c>
      <c r="O94" s="38">
        <f t="shared" si="10"/>
        <v>0.72027568485693116</v>
      </c>
      <c r="P94" s="12">
        <v>78</v>
      </c>
      <c r="Q94" s="38">
        <f t="shared" si="11"/>
        <v>0.14732357604803223</v>
      </c>
      <c r="R94" s="12">
        <v>113</v>
      </c>
      <c r="S94" s="11">
        <f t="shared" si="12"/>
        <v>191</v>
      </c>
      <c r="T94" s="65">
        <v>85</v>
      </c>
      <c r="W94" s="44">
        <v>22.236499999999999</v>
      </c>
      <c r="X94" s="45">
        <v>20.91</v>
      </c>
      <c r="Y94" s="46">
        <f t="shared" si="13"/>
        <v>-5.9654172194365085E-2</v>
      </c>
    </row>
    <row r="95" spans="2:25" x14ac:dyDescent="0.25">
      <c r="B95" s="19" t="s">
        <v>236</v>
      </c>
      <c r="C95" s="25" t="s">
        <v>235</v>
      </c>
      <c r="D95" s="20">
        <v>544</v>
      </c>
      <c r="E95" s="21">
        <v>55.247999999999998</v>
      </c>
      <c r="F95" s="21">
        <v>30.254999999999999</v>
      </c>
      <c r="G95" s="26">
        <v>81.165999999999997</v>
      </c>
      <c r="H95" s="21">
        <v>19.359000000000002</v>
      </c>
      <c r="I95" s="21">
        <v>59.600999999999999</v>
      </c>
      <c r="J95" s="21">
        <v>59.652999999999999</v>
      </c>
      <c r="K95" s="21">
        <v>3.5190000000000001</v>
      </c>
      <c r="L95" s="20">
        <f t="shared" si="7"/>
        <v>15.840000000000002</v>
      </c>
      <c r="M95" s="21">
        <f t="shared" si="8"/>
        <v>573.39800000000002</v>
      </c>
      <c r="N95" s="22">
        <f t="shared" si="9"/>
        <v>0</v>
      </c>
      <c r="O95" s="38">
        <f t="shared" si="10"/>
        <v>3.4878787878787874</v>
      </c>
      <c r="P95" s="12">
        <v>27</v>
      </c>
      <c r="Q95" s="38">
        <f t="shared" si="11"/>
        <v>9.6351923097046016E-2</v>
      </c>
      <c r="R95" s="12">
        <v>164</v>
      </c>
      <c r="S95" s="11">
        <f t="shared" si="12"/>
        <v>191</v>
      </c>
      <c r="T95" s="65">
        <v>86</v>
      </c>
      <c r="W95" s="44">
        <v>20.718900000000001</v>
      </c>
      <c r="X95" s="45">
        <v>20.399999999999999</v>
      </c>
      <c r="Y95" s="46">
        <f t="shared" si="13"/>
        <v>-1.5391743770180932E-2</v>
      </c>
    </row>
    <row r="96" spans="2:25" x14ac:dyDescent="0.25">
      <c r="B96" s="19" t="s">
        <v>404</v>
      </c>
      <c r="C96" s="25" t="s">
        <v>403</v>
      </c>
      <c r="D96" s="20">
        <v>275</v>
      </c>
      <c r="E96" s="21">
        <v>95.44</v>
      </c>
      <c r="F96" s="21">
        <v>24.472999999999999</v>
      </c>
      <c r="G96" s="26">
        <v>171.679</v>
      </c>
      <c r="H96" s="21">
        <v>375.63</v>
      </c>
      <c r="I96" s="21">
        <v>48.875999999999998</v>
      </c>
      <c r="J96" s="21">
        <v>0</v>
      </c>
      <c r="K96" s="21">
        <v>35.298000000000002</v>
      </c>
      <c r="L96" s="20">
        <f t="shared" si="7"/>
        <v>340.33199999999999</v>
      </c>
      <c r="M96" s="21">
        <f t="shared" si="8"/>
        <v>250.52699999999999</v>
      </c>
      <c r="N96" s="22">
        <f t="shared" si="9"/>
        <v>98.33</v>
      </c>
      <c r="O96" s="38">
        <f t="shared" si="10"/>
        <v>0.21757070363970438</v>
      </c>
      <c r="P96" s="12">
        <v>160</v>
      </c>
      <c r="Q96" s="38">
        <f t="shared" si="11"/>
        <v>0.38095694276465214</v>
      </c>
      <c r="R96" s="12">
        <v>32</v>
      </c>
      <c r="S96" s="11">
        <f t="shared" si="12"/>
        <v>192</v>
      </c>
      <c r="T96" s="65">
        <v>87</v>
      </c>
      <c r="W96" s="44">
        <v>28.15</v>
      </c>
      <c r="X96" s="45">
        <v>22.19</v>
      </c>
      <c r="Y96" s="46">
        <f t="shared" si="13"/>
        <v>-0.21172291296625212</v>
      </c>
    </row>
    <row r="97" spans="2:25" x14ac:dyDescent="0.25">
      <c r="B97" s="19" t="s">
        <v>71</v>
      </c>
      <c r="C97" s="25" t="s">
        <v>70</v>
      </c>
      <c r="D97" s="20">
        <v>867</v>
      </c>
      <c r="E97" s="21">
        <v>157.84700000000001</v>
      </c>
      <c r="F97" s="21">
        <v>37.783000000000001</v>
      </c>
      <c r="G97" s="26">
        <v>1181.125</v>
      </c>
      <c r="H97" s="21">
        <v>9.8450000000000006</v>
      </c>
      <c r="I97" s="21">
        <v>836.73500000000001</v>
      </c>
      <c r="J97" s="21">
        <v>94.072999999999993</v>
      </c>
      <c r="K97" s="21">
        <v>29.951000000000001</v>
      </c>
      <c r="L97" s="20">
        <f t="shared" si="7"/>
        <v>-20.106000000000002</v>
      </c>
      <c r="M97" s="21">
        <f t="shared" si="8"/>
        <v>923.29</v>
      </c>
      <c r="N97" s="22">
        <f t="shared" si="9"/>
        <v>306.60699999999997</v>
      </c>
      <c r="O97" s="38">
        <f t="shared" si="10"/>
        <v>0.55094746615195067</v>
      </c>
      <c r="P97" s="12">
        <v>98</v>
      </c>
      <c r="Q97" s="38">
        <f t="shared" si="11"/>
        <v>0.17096145306458427</v>
      </c>
      <c r="R97" s="12">
        <v>97</v>
      </c>
      <c r="S97" s="11">
        <f t="shared" si="12"/>
        <v>195</v>
      </c>
      <c r="T97" s="65">
        <v>88</v>
      </c>
      <c r="W97" s="44">
        <v>33.991399999999999</v>
      </c>
      <c r="X97" s="45">
        <v>37.884999999999998</v>
      </c>
      <c r="Y97" s="46">
        <f t="shared" si="13"/>
        <v>0.11454662061580279</v>
      </c>
    </row>
    <row r="98" spans="2:25" x14ac:dyDescent="0.25">
      <c r="B98" s="19" t="s">
        <v>269</v>
      </c>
      <c r="C98" s="25" t="s">
        <v>268</v>
      </c>
      <c r="D98" s="20">
        <v>493</v>
      </c>
      <c r="E98" s="21">
        <v>159.45400000000001</v>
      </c>
      <c r="F98" s="21">
        <v>55.496000000000002</v>
      </c>
      <c r="G98" s="26">
        <v>157.738</v>
      </c>
      <c r="H98" s="21">
        <v>531.37800000000004</v>
      </c>
      <c r="I98" s="21">
        <v>52.929000000000002</v>
      </c>
      <c r="J98" s="21">
        <v>159.512</v>
      </c>
      <c r="K98" s="21">
        <v>34.898000000000003</v>
      </c>
      <c r="L98" s="20">
        <f t="shared" si="7"/>
        <v>496.48</v>
      </c>
      <c r="M98" s="21">
        <f t="shared" si="8"/>
        <v>597.01599999999996</v>
      </c>
      <c r="N98" s="22">
        <f t="shared" si="9"/>
        <v>49.312999999999995</v>
      </c>
      <c r="O98" s="38">
        <f t="shared" si="10"/>
        <v>0.29215105360457172</v>
      </c>
      <c r="P98" s="12">
        <v>143</v>
      </c>
      <c r="Q98" s="38">
        <f t="shared" si="11"/>
        <v>0.26708496924705538</v>
      </c>
      <c r="R98" s="12">
        <v>54</v>
      </c>
      <c r="S98" s="11">
        <f t="shared" si="12"/>
        <v>197</v>
      </c>
      <c r="T98" s="65">
        <v>89</v>
      </c>
      <c r="W98" s="44">
        <v>13.2464</v>
      </c>
      <c r="X98" s="45">
        <v>12.2</v>
      </c>
      <c r="Y98" s="46">
        <f t="shared" si="13"/>
        <v>-7.8995047711076238E-2</v>
      </c>
    </row>
    <row r="99" spans="2:25" x14ac:dyDescent="0.25">
      <c r="B99" s="19" t="s">
        <v>509</v>
      </c>
      <c r="C99" s="25" t="s">
        <v>509</v>
      </c>
      <c r="D99" s="20">
        <v>102</v>
      </c>
      <c r="E99" s="21">
        <v>16.283000000000001</v>
      </c>
      <c r="F99" s="21">
        <v>0</v>
      </c>
      <c r="G99" s="26">
        <v>76.162000000000006</v>
      </c>
      <c r="H99" s="21">
        <v>2.081</v>
      </c>
      <c r="I99" s="21">
        <v>65.73</v>
      </c>
      <c r="J99" s="21">
        <v>62.67</v>
      </c>
      <c r="K99" s="21">
        <v>4.2249999999999996</v>
      </c>
      <c r="L99" s="20">
        <f t="shared" si="7"/>
        <v>-2.1439999999999997</v>
      </c>
      <c r="M99" s="21">
        <f t="shared" si="8"/>
        <v>164.67000000000002</v>
      </c>
      <c r="N99" s="22">
        <f t="shared" si="9"/>
        <v>10.432000000000002</v>
      </c>
      <c r="O99" s="38">
        <f t="shared" si="10"/>
        <v>1.9646476833976831</v>
      </c>
      <c r="P99" s="12">
        <v>40</v>
      </c>
      <c r="Q99" s="38">
        <f t="shared" si="11"/>
        <v>9.8882613712273026E-2</v>
      </c>
      <c r="R99" s="12">
        <v>160</v>
      </c>
      <c r="S99" s="11">
        <f t="shared" si="12"/>
        <v>200</v>
      </c>
      <c r="T99" s="65">
        <v>90</v>
      </c>
      <c r="W99" s="44">
        <v>14.93</v>
      </c>
      <c r="X99" s="45">
        <v>9.51</v>
      </c>
      <c r="Y99" s="46">
        <f t="shared" si="13"/>
        <v>-0.3630274614869391</v>
      </c>
    </row>
    <row r="100" spans="2:25" x14ac:dyDescent="0.25">
      <c r="B100" s="19" t="s">
        <v>153</v>
      </c>
      <c r="C100" s="25" t="s">
        <v>152</v>
      </c>
      <c r="D100" s="20">
        <v>677</v>
      </c>
      <c r="E100" s="21">
        <v>205.80199999999999</v>
      </c>
      <c r="F100" s="21">
        <v>159.577</v>
      </c>
      <c r="G100" s="26">
        <v>909.62800000000004</v>
      </c>
      <c r="H100" s="21">
        <v>296.60500000000002</v>
      </c>
      <c r="I100" s="21">
        <v>446.161</v>
      </c>
      <c r="J100" s="21">
        <v>414.76100000000002</v>
      </c>
      <c r="K100" s="21">
        <v>42.747</v>
      </c>
      <c r="L100" s="20">
        <f t="shared" si="7"/>
        <v>253.858</v>
      </c>
      <c r="M100" s="21">
        <f t="shared" si="8"/>
        <v>932.18399999999997</v>
      </c>
      <c r="N100" s="22">
        <f t="shared" si="9"/>
        <v>303.89000000000004</v>
      </c>
      <c r="O100" s="38">
        <f t="shared" si="10"/>
        <v>0.36898742801408518</v>
      </c>
      <c r="P100" s="12">
        <v>126</v>
      </c>
      <c r="Q100" s="38">
        <f t="shared" si="11"/>
        <v>0.22077401028123203</v>
      </c>
      <c r="R100" s="12">
        <v>77</v>
      </c>
      <c r="S100" s="11">
        <f t="shared" si="12"/>
        <v>203</v>
      </c>
      <c r="T100" s="65">
        <v>91</v>
      </c>
      <c r="W100" s="44">
        <v>14.92</v>
      </c>
      <c r="X100" s="45">
        <v>11.1</v>
      </c>
      <c r="Y100" s="46">
        <f t="shared" si="13"/>
        <v>-0.2560321715817695</v>
      </c>
    </row>
    <row r="101" spans="2:25" x14ac:dyDescent="0.25">
      <c r="B101" s="19" t="s">
        <v>155</v>
      </c>
      <c r="C101" s="25" t="s">
        <v>154</v>
      </c>
      <c r="D101" s="20">
        <v>676</v>
      </c>
      <c r="E101" s="21">
        <v>354.185</v>
      </c>
      <c r="F101" s="21">
        <v>186.68799999999999</v>
      </c>
      <c r="G101" s="26">
        <v>237.047</v>
      </c>
      <c r="H101" s="21">
        <v>1623.307</v>
      </c>
      <c r="I101" s="21">
        <v>261.76600000000002</v>
      </c>
      <c r="J101" s="21">
        <v>744.55700000000002</v>
      </c>
      <c r="K101" s="21">
        <v>53.262999999999998</v>
      </c>
      <c r="L101" s="20">
        <f t="shared" si="7"/>
        <v>1570.0440000000001</v>
      </c>
      <c r="M101" s="21">
        <f t="shared" si="8"/>
        <v>1233.8690000000001</v>
      </c>
      <c r="N101" s="22">
        <f t="shared" si="9"/>
        <v>0</v>
      </c>
      <c r="O101" s="38">
        <f t="shared" si="10"/>
        <v>0.22558921915564148</v>
      </c>
      <c r="P101" s="12">
        <v>158</v>
      </c>
      <c r="Q101" s="38">
        <f t="shared" si="11"/>
        <v>0.28705235320767436</v>
      </c>
      <c r="R101" s="12">
        <v>46</v>
      </c>
      <c r="S101" s="11">
        <f t="shared" si="12"/>
        <v>204</v>
      </c>
      <c r="T101" s="65">
        <v>92</v>
      </c>
      <c r="W101" s="44">
        <v>15.952999999999999</v>
      </c>
      <c r="X101" s="45">
        <v>19.25</v>
      </c>
      <c r="Y101" s="46">
        <f t="shared" si="13"/>
        <v>0.20666959192628354</v>
      </c>
    </row>
    <row r="102" spans="2:25" x14ac:dyDescent="0.25">
      <c r="B102" s="19" t="s">
        <v>250</v>
      </c>
      <c r="C102" s="25" t="s">
        <v>249</v>
      </c>
      <c r="D102" s="20">
        <v>517</v>
      </c>
      <c r="E102" s="21">
        <v>120.682</v>
      </c>
      <c r="F102" s="21">
        <v>68.665000000000006</v>
      </c>
      <c r="G102" s="26">
        <v>222.65600000000001</v>
      </c>
      <c r="H102" s="21">
        <v>407.73500000000001</v>
      </c>
      <c r="I102" s="21">
        <v>156.12100000000001</v>
      </c>
      <c r="J102" s="21">
        <v>90.799000000000007</v>
      </c>
      <c r="K102" s="21">
        <v>57.512</v>
      </c>
      <c r="L102" s="20">
        <f t="shared" si="7"/>
        <v>350.22300000000001</v>
      </c>
      <c r="M102" s="21">
        <f t="shared" si="8"/>
        <v>539.13400000000001</v>
      </c>
      <c r="N102" s="22">
        <f t="shared" si="9"/>
        <v>0</v>
      </c>
      <c r="O102" s="38">
        <f t="shared" si="10"/>
        <v>0.34458616367285988</v>
      </c>
      <c r="P102" s="12">
        <v>131</v>
      </c>
      <c r="Q102" s="38">
        <f t="shared" si="11"/>
        <v>0.22384416490149017</v>
      </c>
      <c r="R102" s="12">
        <v>76</v>
      </c>
      <c r="S102" s="11">
        <f t="shared" si="12"/>
        <v>207</v>
      </c>
      <c r="T102" s="65">
        <v>93</v>
      </c>
      <c r="W102" s="44">
        <v>34.85</v>
      </c>
      <c r="X102" s="45">
        <v>39.75</v>
      </c>
      <c r="Y102" s="46">
        <f t="shared" si="13"/>
        <v>0.14060258249641322</v>
      </c>
    </row>
    <row r="103" spans="2:25" x14ac:dyDescent="0.25">
      <c r="B103" s="19" t="s">
        <v>474</v>
      </c>
      <c r="C103" s="25" t="s">
        <v>473</v>
      </c>
      <c r="D103" s="20">
        <v>148</v>
      </c>
      <c r="E103" s="21">
        <v>11.12</v>
      </c>
      <c r="F103" s="21">
        <v>12.667</v>
      </c>
      <c r="G103" s="26">
        <v>23.891999999999999</v>
      </c>
      <c r="H103" s="21">
        <v>1.571</v>
      </c>
      <c r="I103" s="21">
        <v>16.225999999999999</v>
      </c>
      <c r="J103" s="21">
        <v>0.871</v>
      </c>
      <c r="K103" s="21">
        <v>0.81499999999999995</v>
      </c>
      <c r="L103" s="20">
        <f t="shared" si="7"/>
        <v>0.75600000000000001</v>
      </c>
      <c r="M103" s="21">
        <f t="shared" si="8"/>
        <v>136.20400000000001</v>
      </c>
      <c r="N103" s="22">
        <f t="shared" si="9"/>
        <v>0</v>
      </c>
      <c r="O103" s="38">
        <f t="shared" si="10"/>
        <v>14.708994708994707</v>
      </c>
      <c r="P103" s="12">
        <v>13</v>
      </c>
      <c r="Q103" s="38">
        <f t="shared" si="11"/>
        <v>8.1642242518575062E-2</v>
      </c>
      <c r="R103" s="12">
        <v>195</v>
      </c>
      <c r="S103" s="11">
        <f t="shared" si="12"/>
        <v>208</v>
      </c>
      <c r="T103" s="65">
        <v>94</v>
      </c>
      <c r="W103" s="44">
        <v>2.41</v>
      </c>
      <c r="X103" s="45">
        <v>3.77</v>
      </c>
      <c r="Y103" s="46">
        <f t="shared" si="13"/>
        <v>0.56431535269709543</v>
      </c>
    </row>
    <row r="104" spans="2:25" x14ac:dyDescent="0.25">
      <c r="B104" s="19" t="s">
        <v>151</v>
      </c>
      <c r="C104" s="25" t="s">
        <v>150</v>
      </c>
      <c r="D104" s="20">
        <v>681</v>
      </c>
      <c r="E104" s="21">
        <v>58.737000000000002</v>
      </c>
      <c r="F104" s="21">
        <v>31.446999999999999</v>
      </c>
      <c r="G104" s="26">
        <v>248.86</v>
      </c>
      <c r="H104" s="21">
        <v>45.582000000000001</v>
      </c>
      <c r="I104" s="21">
        <v>217.125</v>
      </c>
      <c r="J104" s="21">
        <v>0</v>
      </c>
      <c r="K104" s="21">
        <v>25.751000000000001</v>
      </c>
      <c r="L104" s="20">
        <f t="shared" si="7"/>
        <v>19.831</v>
      </c>
      <c r="M104" s="21">
        <f t="shared" si="8"/>
        <v>649.553</v>
      </c>
      <c r="N104" s="22">
        <f t="shared" si="9"/>
        <v>0.28800000000001447</v>
      </c>
      <c r="O104" s="38">
        <f t="shared" si="10"/>
        <v>2.9194790993588131</v>
      </c>
      <c r="P104" s="12">
        <v>31</v>
      </c>
      <c r="Q104" s="38">
        <f t="shared" si="11"/>
        <v>9.0426801200209989E-2</v>
      </c>
      <c r="R104" s="12">
        <v>178</v>
      </c>
      <c r="S104" s="11">
        <f t="shared" si="12"/>
        <v>209</v>
      </c>
      <c r="T104" s="65">
        <v>95</v>
      </c>
      <c r="W104" s="44">
        <v>122.2647</v>
      </c>
      <c r="X104" s="45">
        <v>100.47</v>
      </c>
      <c r="Y104" s="46">
        <f t="shared" si="13"/>
        <v>-0.17825831985847107</v>
      </c>
    </row>
    <row r="105" spans="2:25" x14ac:dyDescent="0.25">
      <c r="B105" s="19" t="s">
        <v>324</v>
      </c>
      <c r="C105" s="25" t="s">
        <v>324</v>
      </c>
      <c r="D105" s="20">
        <v>402</v>
      </c>
      <c r="E105" s="21">
        <v>29.8</v>
      </c>
      <c r="F105" s="21">
        <v>48.831000000000003</v>
      </c>
      <c r="G105" s="26">
        <v>143.27699999999999</v>
      </c>
      <c r="H105" s="21">
        <v>38.987000000000002</v>
      </c>
      <c r="I105" s="21">
        <v>102.367</v>
      </c>
      <c r="J105" s="21">
        <v>0.33800000000000002</v>
      </c>
      <c r="K105" s="21">
        <v>34.179000000000002</v>
      </c>
      <c r="L105" s="20">
        <f t="shared" si="7"/>
        <v>4.8079999999999998</v>
      </c>
      <c r="M105" s="21">
        <f t="shared" si="8"/>
        <v>353.50700000000001</v>
      </c>
      <c r="N105" s="22">
        <f t="shared" si="9"/>
        <v>0</v>
      </c>
      <c r="O105" s="38">
        <f t="shared" si="10"/>
        <v>6.1980033277870223</v>
      </c>
      <c r="P105" s="12">
        <v>17</v>
      </c>
      <c r="Q105" s="38">
        <f t="shared" si="11"/>
        <v>8.429818928620933E-2</v>
      </c>
      <c r="R105" s="12">
        <v>192</v>
      </c>
      <c r="S105" s="11">
        <f t="shared" si="12"/>
        <v>209</v>
      </c>
      <c r="T105" s="65">
        <v>96</v>
      </c>
      <c r="W105" s="44">
        <v>25.5</v>
      </c>
      <c r="X105" s="45">
        <v>22.35</v>
      </c>
      <c r="Y105" s="46">
        <f t="shared" si="13"/>
        <v>-0.12352941176470578</v>
      </c>
    </row>
    <row r="106" spans="2:25" x14ac:dyDescent="0.25">
      <c r="B106" s="19" t="s">
        <v>436</v>
      </c>
      <c r="C106" s="25" t="s">
        <v>435</v>
      </c>
      <c r="D106" s="20">
        <v>236</v>
      </c>
      <c r="E106" s="21">
        <v>37.149000000000001</v>
      </c>
      <c r="F106" s="21">
        <v>23.282</v>
      </c>
      <c r="G106" s="26">
        <v>129.69200000000001</v>
      </c>
      <c r="H106" s="21">
        <v>37.637999999999998</v>
      </c>
      <c r="I106" s="21">
        <v>35.823</v>
      </c>
      <c r="J106" s="21">
        <v>0.22</v>
      </c>
      <c r="K106" s="21">
        <v>17.376999999999999</v>
      </c>
      <c r="L106" s="20">
        <f t="shared" si="7"/>
        <v>20.260999999999999</v>
      </c>
      <c r="M106" s="21">
        <f t="shared" si="8"/>
        <v>212.93799999999999</v>
      </c>
      <c r="N106" s="22">
        <f t="shared" si="9"/>
        <v>70.587000000000003</v>
      </c>
      <c r="O106" s="38">
        <f t="shared" si="10"/>
        <v>0.40891379006692496</v>
      </c>
      <c r="P106" s="12">
        <v>114</v>
      </c>
      <c r="Q106" s="38">
        <f t="shared" si="11"/>
        <v>0.17445923226479071</v>
      </c>
      <c r="R106" s="12">
        <v>96</v>
      </c>
      <c r="S106" s="11">
        <f t="shared" si="12"/>
        <v>210</v>
      </c>
      <c r="T106" s="65">
        <v>97</v>
      </c>
      <c r="W106" s="44">
        <v>1.77</v>
      </c>
      <c r="X106" s="45">
        <v>2.12</v>
      </c>
      <c r="Y106" s="46">
        <f t="shared" si="13"/>
        <v>0.19774011299435035</v>
      </c>
    </row>
    <row r="107" spans="2:25" x14ac:dyDescent="0.25">
      <c r="B107" s="19" t="s">
        <v>396</v>
      </c>
      <c r="C107" s="25" t="s">
        <v>395</v>
      </c>
      <c r="D107" s="20">
        <v>279</v>
      </c>
      <c r="E107" s="21">
        <v>79.13</v>
      </c>
      <c r="F107" s="21">
        <v>11.037000000000001</v>
      </c>
      <c r="G107" s="26">
        <v>167.57</v>
      </c>
      <c r="H107" s="21">
        <v>57.177999999999997</v>
      </c>
      <c r="I107" s="21">
        <v>68.012</v>
      </c>
      <c r="J107" s="21">
        <v>285.52199999999999</v>
      </c>
      <c r="K107" s="21">
        <v>16.817</v>
      </c>
      <c r="L107" s="20">
        <f t="shared" si="7"/>
        <v>40.360999999999997</v>
      </c>
      <c r="M107" s="21">
        <f t="shared" si="8"/>
        <v>553.4849999999999</v>
      </c>
      <c r="N107" s="22">
        <f t="shared" si="9"/>
        <v>88.520999999999987</v>
      </c>
      <c r="O107" s="38">
        <f t="shared" si="10"/>
        <v>0.61397247094241247</v>
      </c>
      <c r="P107" s="12">
        <v>92</v>
      </c>
      <c r="Q107" s="38">
        <f t="shared" si="11"/>
        <v>0.14296683740300101</v>
      </c>
      <c r="R107" s="12">
        <v>119</v>
      </c>
      <c r="S107" s="11">
        <f t="shared" si="12"/>
        <v>211</v>
      </c>
      <c r="T107" s="65">
        <v>98</v>
      </c>
      <c r="W107" s="44">
        <v>37.56</v>
      </c>
      <c r="X107" s="45">
        <v>25.33</v>
      </c>
      <c r="Y107" s="46">
        <f t="shared" si="13"/>
        <v>-0.32561235356762519</v>
      </c>
    </row>
    <row r="108" spans="2:25" x14ac:dyDescent="0.25">
      <c r="B108" s="19" t="s">
        <v>323</v>
      </c>
      <c r="C108" s="25" t="s">
        <v>322</v>
      </c>
      <c r="D108" s="20">
        <v>403</v>
      </c>
      <c r="E108" s="21">
        <v>42.7</v>
      </c>
      <c r="F108" s="21">
        <v>98.790999999999997</v>
      </c>
      <c r="G108" s="26">
        <v>185.786</v>
      </c>
      <c r="H108" s="21">
        <v>1.8480000000000001</v>
      </c>
      <c r="I108" s="21">
        <v>21.518000000000001</v>
      </c>
      <c r="J108" s="21">
        <v>0</v>
      </c>
      <c r="K108" s="21">
        <v>0.51800000000000002</v>
      </c>
      <c r="L108" s="20">
        <f t="shared" si="7"/>
        <v>1.33</v>
      </c>
      <c r="M108" s="21">
        <f t="shared" si="8"/>
        <v>304.209</v>
      </c>
      <c r="N108" s="22">
        <f t="shared" si="9"/>
        <v>65.477000000000004</v>
      </c>
      <c r="O108" s="38">
        <f t="shared" si="10"/>
        <v>0.63915457960992117</v>
      </c>
      <c r="P108" s="12">
        <v>89</v>
      </c>
      <c r="Q108" s="38">
        <f t="shared" si="11"/>
        <v>0.14036402604788156</v>
      </c>
      <c r="R108" s="12">
        <v>122</v>
      </c>
      <c r="S108" s="11">
        <f t="shared" si="12"/>
        <v>211</v>
      </c>
      <c r="T108" s="65">
        <v>99</v>
      </c>
      <c r="W108" s="44">
        <v>6.5237999999999996</v>
      </c>
      <c r="X108" s="45">
        <v>5.58</v>
      </c>
      <c r="Y108" s="46">
        <f t="shared" si="13"/>
        <v>-0.14467028419019579</v>
      </c>
    </row>
    <row r="109" spans="2:25" x14ac:dyDescent="0.25">
      <c r="B109" s="19" t="s">
        <v>448</v>
      </c>
      <c r="C109" s="25" t="s">
        <v>447</v>
      </c>
      <c r="D109" s="20">
        <v>219</v>
      </c>
      <c r="E109" s="21">
        <v>17.314</v>
      </c>
      <c r="F109" s="21">
        <v>20.245000000000001</v>
      </c>
      <c r="G109" s="26">
        <v>184.63800000000001</v>
      </c>
      <c r="H109" s="21">
        <v>3.5150000000000001</v>
      </c>
      <c r="I109" s="21">
        <v>161.691</v>
      </c>
      <c r="J109" s="21">
        <v>1.292</v>
      </c>
      <c r="K109" s="21">
        <v>2.383</v>
      </c>
      <c r="L109" s="20">
        <f t="shared" si="7"/>
        <v>1.1320000000000001</v>
      </c>
      <c r="M109" s="21">
        <f t="shared" si="8"/>
        <v>200.047</v>
      </c>
      <c r="N109" s="22">
        <f t="shared" si="9"/>
        <v>2.7020000000000017</v>
      </c>
      <c r="O109" s="38">
        <f t="shared" si="10"/>
        <v>4.5159102764736545</v>
      </c>
      <c r="P109" s="12">
        <v>21</v>
      </c>
      <c r="Q109" s="38">
        <f t="shared" si="11"/>
        <v>8.6549660829705027E-2</v>
      </c>
      <c r="R109" s="12">
        <v>190</v>
      </c>
      <c r="S109" s="11">
        <f t="shared" si="12"/>
        <v>211</v>
      </c>
      <c r="T109" s="65">
        <v>100</v>
      </c>
      <c r="W109" s="44">
        <v>32.722110000000001</v>
      </c>
      <c r="X109" s="45">
        <v>47.85</v>
      </c>
      <c r="Y109" s="46">
        <f t="shared" si="13"/>
        <v>0.46231401336894229</v>
      </c>
    </row>
    <row r="110" spans="2:25" x14ac:dyDescent="0.25">
      <c r="B110" s="19" t="s">
        <v>73</v>
      </c>
      <c r="C110" s="25" t="s">
        <v>72</v>
      </c>
      <c r="D110" s="20">
        <v>862</v>
      </c>
      <c r="E110" s="21">
        <v>99.322000000000003</v>
      </c>
      <c r="F110" s="21">
        <v>16.030999999999999</v>
      </c>
      <c r="G110" s="26">
        <v>378.31599999999997</v>
      </c>
      <c r="H110" s="21">
        <v>42.334000000000003</v>
      </c>
      <c r="I110" s="21">
        <v>300.49200000000002</v>
      </c>
      <c r="J110" s="21">
        <v>399.81</v>
      </c>
      <c r="K110" s="21">
        <v>94.141000000000005</v>
      </c>
      <c r="L110" s="20">
        <f t="shared" si="7"/>
        <v>-51.807000000000002</v>
      </c>
      <c r="M110" s="21">
        <f t="shared" si="8"/>
        <v>1245.779</v>
      </c>
      <c r="N110" s="22">
        <f t="shared" si="9"/>
        <v>61.792999999999957</v>
      </c>
      <c r="O110" s="38">
        <f t="shared" si="10"/>
        <v>9.9461245744042106</v>
      </c>
      <c r="P110" s="12">
        <v>14</v>
      </c>
      <c r="Q110" s="38">
        <f t="shared" si="11"/>
        <v>7.9726821530945693E-2</v>
      </c>
      <c r="R110" s="12">
        <v>198</v>
      </c>
      <c r="S110" s="11">
        <f t="shared" si="12"/>
        <v>212</v>
      </c>
      <c r="T110" s="65">
        <v>101</v>
      </c>
      <c r="W110" s="44">
        <v>19.39</v>
      </c>
      <c r="X110" s="45">
        <v>25.33</v>
      </c>
      <c r="Y110" s="46">
        <f t="shared" si="13"/>
        <v>0.30634347601856615</v>
      </c>
    </row>
    <row r="111" spans="2:25" x14ac:dyDescent="0.25">
      <c r="B111" s="19" t="s">
        <v>277</v>
      </c>
      <c r="C111" s="25" t="s">
        <v>276</v>
      </c>
      <c r="D111" s="20">
        <v>481</v>
      </c>
      <c r="E111" s="21">
        <v>100.812</v>
      </c>
      <c r="F111" s="21">
        <v>40.537999999999997</v>
      </c>
      <c r="G111" s="26">
        <v>216.45</v>
      </c>
      <c r="H111" s="21">
        <v>147.77699999999999</v>
      </c>
      <c r="I111" s="21">
        <v>155.22399999999999</v>
      </c>
      <c r="J111" s="21">
        <v>304.40100000000001</v>
      </c>
      <c r="K111" s="21">
        <v>14.298999999999999</v>
      </c>
      <c r="L111" s="20">
        <f t="shared" si="7"/>
        <v>133.47799999999998</v>
      </c>
      <c r="M111" s="21">
        <f t="shared" si="8"/>
        <v>744.86300000000006</v>
      </c>
      <c r="N111" s="22">
        <f t="shared" si="9"/>
        <v>20.688000000000002</v>
      </c>
      <c r="O111" s="38">
        <f t="shared" si="10"/>
        <v>0.65391850343136615</v>
      </c>
      <c r="P111" s="12">
        <v>87</v>
      </c>
      <c r="Q111" s="38">
        <f t="shared" si="11"/>
        <v>0.13534300938561855</v>
      </c>
      <c r="R111" s="12">
        <v>126</v>
      </c>
      <c r="S111" s="11">
        <f t="shared" si="12"/>
        <v>213</v>
      </c>
      <c r="T111" s="65">
        <v>102</v>
      </c>
      <c r="W111" s="44">
        <v>6.31</v>
      </c>
      <c r="X111" s="45">
        <v>12.99</v>
      </c>
      <c r="Y111" s="46">
        <f t="shared" si="13"/>
        <v>1.058637083993661</v>
      </c>
    </row>
    <row r="112" spans="2:25" x14ac:dyDescent="0.25">
      <c r="B112" s="19" t="s">
        <v>454</v>
      </c>
      <c r="C112" s="25" t="s">
        <v>453</v>
      </c>
      <c r="D112" s="20">
        <v>211</v>
      </c>
      <c r="E112" s="21">
        <v>16.277999999999999</v>
      </c>
      <c r="F112" s="21">
        <v>65.045000000000002</v>
      </c>
      <c r="G112" s="26">
        <v>114.13500000000001</v>
      </c>
      <c r="H112" s="21">
        <v>23.94</v>
      </c>
      <c r="I112" s="21">
        <v>55.02</v>
      </c>
      <c r="J112" s="21">
        <v>0</v>
      </c>
      <c r="K112" s="21">
        <v>6.3620000000000001</v>
      </c>
      <c r="L112" s="20">
        <f t="shared" si="7"/>
        <v>17.578000000000003</v>
      </c>
      <c r="M112" s="21">
        <f t="shared" si="8"/>
        <v>145.95499999999998</v>
      </c>
      <c r="N112" s="22">
        <f t="shared" si="9"/>
        <v>0</v>
      </c>
      <c r="O112" s="38">
        <f t="shared" si="10"/>
        <v>0.92604391853453161</v>
      </c>
      <c r="P112" s="12">
        <v>65</v>
      </c>
      <c r="Q112" s="38">
        <f t="shared" si="11"/>
        <v>0.1115275256072077</v>
      </c>
      <c r="R112" s="12">
        <v>149</v>
      </c>
      <c r="S112" s="11">
        <f t="shared" si="12"/>
        <v>214</v>
      </c>
      <c r="T112" s="65">
        <v>103</v>
      </c>
      <c r="W112" s="44">
        <v>5.96</v>
      </c>
      <c r="X112" s="45">
        <v>6.47</v>
      </c>
      <c r="Y112" s="46">
        <f t="shared" si="13"/>
        <v>8.5570469798657678E-2</v>
      </c>
    </row>
    <row r="113" spans="2:25" x14ac:dyDescent="0.25">
      <c r="B113" s="19" t="s">
        <v>232</v>
      </c>
      <c r="C113" s="25" t="s">
        <v>231</v>
      </c>
      <c r="D113" s="20">
        <v>547</v>
      </c>
      <c r="E113" s="21">
        <v>209.328</v>
      </c>
      <c r="F113" s="21">
        <v>251.27199999999999</v>
      </c>
      <c r="G113" s="26">
        <v>285.95999999999998</v>
      </c>
      <c r="H113" s="21">
        <v>2410.2719999999999</v>
      </c>
      <c r="I113" s="21">
        <v>561.64800000000002</v>
      </c>
      <c r="J113" s="21">
        <v>104.416</v>
      </c>
      <c r="K113" s="21">
        <v>7.4480000000000004</v>
      </c>
      <c r="L113" s="20">
        <f t="shared" si="7"/>
        <v>2402.8240000000001</v>
      </c>
      <c r="M113" s="21">
        <f t="shared" si="8"/>
        <v>400.14399999999995</v>
      </c>
      <c r="N113" s="22">
        <f t="shared" si="9"/>
        <v>0</v>
      </c>
      <c r="O113" s="38">
        <f t="shared" si="10"/>
        <v>8.7117491751372553E-2</v>
      </c>
      <c r="P113" s="12">
        <v>202</v>
      </c>
      <c r="Q113" s="38">
        <f t="shared" si="11"/>
        <v>0.52313167259786486</v>
      </c>
      <c r="R113" s="12">
        <v>14</v>
      </c>
      <c r="S113" s="11">
        <f t="shared" si="12"/>
        <v>216</v>
      </c>
      <c r="T113" s="65">
        <v>104</v>
      </c>
      <c r="W113" s="44">
        <v>4.33</v>
      </c>
      <c r="X113" s="45">
        <v>6.59</v>
      </c>
      <c r="Y113" s="46">
        <f t="shared" si="13"/>
        <v>0.52193995381062352</v>
      </c>
    </row>
    <row r="114" spans="2:25" x14ac:dyDescent="0.25">
      <c r="B114" s="19" t="s">
        <v>408</v>
      </c>
      <c r="C114" s="25" t="s">
        <v>407</v>
      </c>
      <c r="D114" s="20">
        <v>272</v>
      </c>
      <c r="E114" s="21">
        <v>45.381</v>
      </c>
      <c r="F114" s="21">
        <v>8.2799999999999994</v>
      </c>
      <c r="G114" s="26">
        <v>36.368000000000002</v>
      </c>
      <c r="H114" s="21">
        <v>110.508</v>
      </c>
      <c r="I114" s="21">
        <v>30.285</v>
      </c>
      <c r="J114" s="21">
        <v>21.25</v>
      </c>
      <c r="K114" s="21">
        <v>8.0530000000000008</v>
      </c>
      <c r="L114" s="20">
        <f t="shared" si="7"/>
        <v>102.455</v>
      </c>
      <c r="M114" s="21">
        <f t="shared" si="8"/>
        <v>284.97000000000003</v>
      </c>
      <c r="N114" s="22">
        <f t="shared" si="9"/>
        <v>0</v>
      </c>
      <c r="O114" s="38">
        <f t="shared" si="10"/>
        <v>0.44293592308818508</v>
      </c>
      <c r="P114" s="12">
        <v>110</v>
      </c>
      <c r="Q114" s="38">
        <f t="shared" si="11"/>
        <v>0.15924834193072954</v>
      </c>
      <c r="R114" s="12">
        <v>107</v>
      </c>
      <c r="S114" s="11">
        <f t="shared" si="12"/>
        <v>217</v>
      </c>
      <c r="T114" s="65">
        <v>105</v>
      </c>
      <c r="W114" s="44">
        <v>6.8343999999999996</v>
      </c>
      <c r="X114" s="45">
        <v>8.2200000000000006</v>
      </c>
      <c r="Y114" s="46">
        <f t="shared" si="13"/>
        <v>0.20273908463069201</v>
      </c>
    </row>
    <row r="115" spans="2:25" x14ac:dyDescent="0.25">
      <c r="B115" s="19" t="s">
        <v>420</v>
      </c>
      <c r="C115" s="25" t="s">
        <v>419</v>
      </c>
      <c r="D115" s="20">
        <v>250</v>
      </c>
      <c r="E115" s="21">
        <v>51.279000000000003</v>
      </c>
      <c r="F115" s="21">
        <v>140.37299999999999</v>
      </c>
      <c r="G115" s="26">
        <v>513.45899999999995</v>
      </c>
      <c r="H115" s="21">
        <v>0</v>
      </c>
      <c r="I115" s="21">
        <v>104.741</v>
      </c>
      <c r="J115" s="21">
        <v>60</v>
      </c>
      <c r="K115" s="21">
        <v>0.92200000000000004</v>
      </c>
      <c r="L115" s="20">
        <f t="shared" si="7"/>
        <v>-0.92200000000000004</v>
      </c>
      <c r="M115" s="21">
        <f t="shared" si="8"/>
        <v>169.62700000000001</v>
      </c>
      <c r="N115" s="22">
        <f t="shared" si="9"/>
        <v>268.34499999999997</v>
      </c>
      <c r="O115" s="38">
        <f t="shared" si="10"/>
        <v>0.19175239227740326</v>
      </c>
      <c r="P115" s="12">
        <v>175</v>
      </c>
      <c r="Q115" s="38">
        <f t="shared" si="11"/>
        <v>0.30230446803869665</v>
      </c>
      <c r="R115" s="12">
        <v>43</v>
      </c>
      <c r="S115" s="11">
        <f t="shared" si="12"/>
        <v>218</v>
      </c>
      <c r="T115" s="65">
        <v>106</v>
      </c>
      <c r="W115" s="44">
        <v>15.57</v>
      </c>
      <c r="X115" s="45">
        <v>12.47</v>
      </c>
      <c r="Y115" s="46">
        <f t="shared" si="13"/>
        <v>-0.19910083493898523</v>
      </c>
    </row>
    <row r="116" spans="2:25" x14ac:dyDescent="0.25">
      <c r="B116" s="19" t="s">
        <v>386</v>
      </c>
      <c r="C116" s="25" t="s">
        <v>385</v>
      </c>
      <c r="D116" s="20">
        <v>288</v>
      </c>
      <c r="E116" s="21">
        <v>105.508</v>
      </c>
      <c r="F116" s="21">
        <v>128.38499999999999</v>
      </c>
      <c r="G116" s="26">
        <v>222.511</v>
      </c>
      <c r="H116" s="21">
        <v>476.52499999999998</v>
      </c>
      <c r="I116" s="21">
        <v>92.212000000000003</v>
      </c>
      <c r="J116" s="21">
        <v>267.334</v>
      </c>
      <c r="K116" s="21">
        <v>30.617999999999999</v>
      </c>
      <c r="L116" s="20">
        <f t="shared" si="7"/>
        <v>445.90699999999998</v>
      </c>
      <c r="M116" s="21">
        <f t="shared" si="8"/>
        <v>426.94900000000007</v>
      </c>
      <c r="N116" s="22">
        <f t="shared" si="9"/>
        <v>1.9139999999999873</v>
      </c>
      <c r="O116" s="38">
        <f t="shared" si="10"/>
        <v>0.23560306461733596</v>
      </c>
      <c r="P116" s="12">
        <v>156</v>
      </c>
      <c r="Q116" s="38">
        <f t="shared" si="11"/>
        <v>0.24712085049970833</v>
      </c>
      <c r="R116" s="12">
        <v>62</v>
      </c>
      <c r="S116" s="11">
        <f t="shared" si="12"/>
        <v>218</v>
      </c>
      <c r="T116" s="65">
        <v>107</v>
      </c>
      <c r="W116" s="44">
        <v>5.2385000000000002</v>
      </c>
      <c r="X116" s="45">
        <v>6.23</v>
      </c>
      <c r="Y116" s="46">
        <f t="shared" si="13"/>
        <v>0.1892717380929656</v>
      </c>
    </row>
    <row r="117" spans="2:25" x14ac:dyDescent="0.25">
      <c r="B117" s="19" t="s">
        <v>464</v>
      </c>
      <c r="C117" s="25" t="s">
        <v>463</v>
      </c>
      <c r="D117" s="20">
        <v>173</v>
      </c>
      <c r="E117" s="21">
        <v>40.276000000000003</v>
      </c>
      <c r="F117" s="21">
        <v>7.1749999999999998</v>
      </c>
      <c r="G117" s="26">
        <v>38.427</v>
      </c>
      <c r="H117" s="21">
        <v>178.983</v>
      </c>
      <c r="I117" s="21">
        <v>32.441000000000003</v>
      </c>
      <c r="J117" s="21">
        <v>0.18099999999999999</v>
      </c>
      <c r="K117" s="21">
        <v>10.141</v>
      </c>
      <c r="L117" s="20">
        <f t="shared" si="7"/>
        <v>168.84200000000001</v>
      </c>
      <c r="M117" s="21">
        <f t="shared" si="8"/>
        <v>166.006</v>
      </c>
      <c r="N117" s="22">
        <f t="shared" si="9"/>
        <v>0</v>
      </c>
      <c r="O117" s="38">
        <f t="shared" si="10"/>
        <v>0.23854254273225856</v>
      </c>
      <c r="P117" s="12">
        <v>153</v>
      </c>
      <c r="Q117" s="38">
        <f t="shared" si="11"/>
        <v>0.24261773670831177</v>
      </c>
      <c r="R117" s="12">
        <v>67</v>
      </c>
      <c r="S117" s="11">
        <f t="shared" si="12"/>
        <v>220</v>
      </c>
      <c r="T117" s="65">
        <v>108</v>
      </c>
      <c r="W117" s="44">
        <v>12.526999999999999</v>
      </c>
      <c r="X117" s="45">
        <v>13.31</v>
      </c>
      <c r="Y117" s="46">
        <f t="shared" si="13"/>
        <v>6.2504989223277851E-2</v>
      </c>
    </row>
    <row r="118" spans="2:25" x14ac:dyDescent="0.25">
      <c r="B118" s="19" t="s">
        <v>244</v>
      </c>
      <c r="C118" s="25" t="s">
        <v>243</v>
      </c>
      <c r="D118" s="20">
        <v>532</v>
      </c>
      <c r="E118" s="21">
        <v>238.791</v>
      </c>
      <c r="F118" s="21">
        <v>46.25</v>
      </c>
      <c r="G118" s="26">
        <v>218.05500000000001</v>
      </c>
      <c r="H118" s="21">
        <v>1359.8130000000001</v>
      </c>
      <c r="I118" s="21">
        <v>234.20699999999999</v>
      </c>
      <c r="J118" s="21">
        <v>395.73500000000001</v>
      </c>
      <c r="K118" s="21">
        <v>159.43700000000001</v>
      </c>
      <c r="L118" s="20">
        <f t="shared" si="7"/>
        <v>1200.3760000000002</v>
      </c>
      <c r="M118" s="21">
        <f t="shared" si="8"/>
        <v>881.48500000000001</v>
      </c>
      <c r="N118" s="22">
        <f t="shared" si="9"/>
        <v>0</v>
      </c>
      <c r="O118" s="38">
        <f t="shared" si="10"/>
        <v>0.19893016854718851</v>
      </c>
      <c r="P118" s="12">
        <v>171</v>
      </c>
      <c r="Q118" s="38">
        <f t="shared" si="11"/>
        <v>0.27089627163252922</v>
      </c>
      <c r="R118" s="12">
        <v>52</v>
      </c>
      <c r="S118" s="11">
        <f t="shared" si="12"/>
        <v>223</v>
      </c>
      <c r="T118" s="65">
        <v>109</v>
      </c>
      <c r="W118" s="44">
        <v>7.74</v>
      </c>
      <c r="X118" s="45">
        <v>7.15</v>
      </c>
      <c r="Y118" s="46">
        <f t="shared" si="13"/>
        <v>-7.622739018087854E-2</v>
      </c>
    </row>
    <row r="119" spans="2:25" x14ac:dyDescent="0.25">
      <c r="B119" s="19" t="s">
        <v>418</v>
      </c>
      <c r="C119" s="25" t="s">
        <v>417</v>
      </c>
      <c r="D119" s="20">
        <v>252</v>
      </c>
      <c r="E119" s="21">
        <v>29.48</v>
      </c>
      <c r="F119" s="21">
        <v>30.587</v>
      </c>
      <c r="G119" s="26">
        <v>115.48099999999999</v>
      </c>
      <c r="H119" s="21">
        <v>5.9290000000000003</v>
      </c>
      <c r="I119" s="21">
        <v>51.191000000000003</v>
      </c>
      <c r="J119" s="21">
        <v>74.415999999999997</v>
      </c>
      <c r="K119" s="21">
        <v>5.7080000000000002</v>
      </c>
      <c r="L119" s="20">
        <f t="shared" si="7"/>
        <v>0.22100000000000009</v>
      </c>
      <c r="M119" s="21">
        <f t="shared" si="8"/>
        <v>295.82900000000001</v>
      </c>
      <c r="N119" s="22">
        <f t="shared" si="9"/>
        <v>33.702999999999989</v>
      </c>
      <c r="O119" s="38">
        <f t="shared" si="10"/>
        <v>0.86900129701686146</v>
      </c>
      <c r="P119" s="12">
        <v>67</v>
      </c>
      <c r="Q119" s="38">
        <f t="shared" si="11"/>
        <v>9.9652163919020778E-2</v>
      </c>
      <c r="R119" s="12">
        <v>158</v>
      </c>
      <c r="S119" s="11">
        <f t="shared" si="12"/>
        <v>225</v>
      </c>
      <c r="T119" s="65">
        <v>110</v>
      </c>
      <c r="W119" s="44">
        <v>4.5708000000000002</v>
      </c>
      <c r="X119" s="45">
        <v>5.17</v>
      </c>
      <c r="Y119" s="46">
        <f t="shared" si="13"/>
        <v>0.13109302529097744</v>
      </c>
    </row>
    <row r="120" spans="2:25" x14ac:dyDescent="0.25">
      <c r="B120" s="19" t="s">
        <v>29</v>
      </c>
      <c r="C120" s="25" t="s">
        <v>28</v>
      </c>
      <c r="D120" s="20">
        <v>968</v>
      </c>
      <c r="E120" s="21">
        <v>176.053</v>
      </c>
      <c r="F120" s="21">
        <v>308.584</v>
      </c>
      <c r="G120" s="26">
        <v>479.76400000000001</v>
      </c>
      <c r="H120" s="21">
        <v>145.27699999999999</v>
      </c>
      <c r="I120" s="21">
        <v>470.72199999999998</v>
      </c>
      <c r="J120" s="21">
        <v>1300.6489999999999</v>
      </c>
      <c r="K120" s="21">
        <v>37.951999999999998</v>
      </c>
      <c r="L120" s="20">
        <f t="shared" si="7"/>
        <v>107.32499999999999</v>
      </c>
      <c r="M120" s="21">
        <f t="shared" si="8"/>
        <v>1960.0649999999998</v>
      </c>
      <c r="N120" s="22">
        <f t="shared" si="9"/>
        <v>0</v>
      </c>
      <c r="O120" s="38">
        <f t="shared" si="10"/>
        <v>1.6403726997437691</v>
      </c>
      <c r="P120" s="12">
        <v>44</v>
      </c>
      <c r="Q120" s="38">
        <f t="shared" si="11"/>
        <v>8.9819980459831694E-2</v>
      </c>
      <c r="R120" s="12">
        <v>181</v>
      </c>
      <c r="S120" s="11">
        <f t="shared" si="12"/>
        <v>225</v>
      </c>
      <c r="T120" s="65">
        <v>111</v>
      </c>
      <c r="W120" s="44">
        <v>65.817499999999995</v>
      </c>
      <c r="X120" s="45">
        <v>65.11</v>
      </c>
      <c r="Y120" s="46">
        <f t="shared" si="13"/>
        <v>-1.0749420746761773E-2</v>
      </c>
    </row>
    <row r="121" spans="2:25" x14ac:dyDescent="0.25">
      <c r="B121" s="19" t="s">
        <v>313</v>
      </c>
      <c r="C121" s="25" t="s">
        <v>312</v>
      </c>
      <c r="D121" s="20">
        <v>429</v>
      </c>
      <c r="E121" s="21">
        <v>184.648</v>
      </c>
      <c r="F121" s="21">
        <v>114.377</v>
      </c>
      <c r="G121" s="26">
        <v>157.70099999999999</v>
      </c>
      <c r="H121" s="21">
        <v>1001.12</v>
      </c>
      <c r="I121" s="21">
        <v>91.316999999999993</v>
      </c>
      <c r="J121" s="21">
        <v>370.80599999999998</v>
      </c>
      <c r="K121" s="21">
        <v>51.526000000000003</v>
      </c>
      <c r="L121" s="20">
        <f t="shared" si="7"/>
        <v>949.59400000000005</v>
      </c>
      <c r="M121" s="21">
        <f t="shared" si="8"/>
        <v>685.42900000000009</v>
      </c>
      <c r="N121" s="22">
        <f t="shared" si="9"/>
        <v>0</v>
      </c>
      <c r="O121" s="38">
        <f t="shared" si="10"/>
        <v>0.19444941732993257</v>
      </c>
      <c r="P121" s="12">
        <v>173</v>
      </c>
      <c r="Q121" s="38">
        <f t="shared" si="11"/>
        <v>0.26939041096889682</v>
      </c>
      <c r="R121" s="12">
        <v>53</v>
      </c>
      <c r="S121" s="11">
        <f t="shared" si="12"/>
        <v>226</v>
      </c>
      <c r="T121" s="65">
        <v>112</v>
      </c>
      <c r="W121" s="44">
        <v>2.7810000000000001</v>
      </c>
      <c r="X121" s="45">
        <v>3.3</v>
      </c>
      <c r="Y121" s="46">
        <f t="shared" si="13"/>
        <v>0.18662351672060407</v>
      </c>
    </row>
    <row r="122" spans="2:25" x14ac:dyDescent="0.25">
      <c r="B122" s="19" t="s">
        <v>440</v>
      </c>
      <c r="C122" s="25" t="s">
        <v>439</v>
      </c>
      <c r="D122" s="20">
        <v>234</v>
      </c>
      <c r="E122" s="21">
        <v>25.436</v>
      </c>
      <c r="F122" s="21">
        <v>59.895000000000003</v>
      </c>
      <c r="G122" s="26">
        <v>111.161</v>
      </c>
      <c r="H122" s="21">
        <v>28.693999999999999</v>
      </c>
      <c r="I122" s="21">
        <v>16.652999999999999</v>
      </c>
      <c r="J122" s="21">
        <v>0</v>
      </c>
      <c r="K122" s="21">
        <v>3.9769999999999999</v>
      </c>
      <c r="L122" s="20">
        <f t="shared" si="7"/>
        <v>24.716999999999999</v>
      </c>
      <c r="M122" s="21">
        <f t="shared" si="8"/>
        <v>174.10499999999999</v>
      </c>
      <c r="N122" s="22">
        <f t="shared" si="9"/>
        <v>34.613000000000007</v>
      </c>
      <c r="O122" s="38">
        <f t="shared" si="10"/>
        <v>0.42872071464689021</v>
      </c>
      <c r="P122" s="12">
        <v>111</v>
      </c>
      <c r="Q122" s="38">
        <f t="shared" si="11"/>
        <v>0.14609574681944804</v>
      </c>
      <c r="R122" s="12">
        <v>116</v>
      </c>
      <c r="S122" s="11">
        <f t="shared" si="12"/>
        <v>227</v>
      </c>
      <c r="T122" s="65">
        <v>113</v>
      </c>
      <c r="W122" s="44">
        <v>17.535399999999999</v>
      </c>
      <c r="X122" s="45">
        <v>19.899999999999999</v>
      </c>
      <c r="Y122" s="46">
        <f t="shared" si="13"/>
        <v>0.13484722333109023</v>
      </c>
    </row>
    <row r="123" spans="2:25" x14ac:dyDescent="0.25">
      <c r="B123" s="19" t="s">
        <v>170</v>
      </c>
      <c r="C123" s="25" t="s">
        <v>169</v>
      </c>
      <c r="D123" s="20">
        <v>636</v>
      </c>
      <c r="E123" s="21">
        <v>138.32300000000001</v>
      </c>
      <c r="F123" s="21">
        <v>43.912999999999997</v>
      </c>
      <c r="G123" s="26">
        <v>869.25</v>
      </c>
      <c r="H123" s="21">
        <v>217.78200000000001</v>
      </c>
      <c r="I123" s="21">
        <v>498.15100000000001</v>
      </c>
      <c r="J123" s="21">
        <v>89.95</v>
      </c>
      <c r="K123" s="21">
        <v>25.196999999999999</v>
      </c>
      <c r="L123" s="20">
        <f t="shared" si="7"/>
        <v>192.58500000000001</v>
      </c>
      <c r="M123" s="21">
        <f t="shared" si="8"/>
        <v>682.03700000000003</v>
      </c>
      <c r="N123" s="22">
        <f t="shared" si="9"/>
        <v>327.18599999999998</v>
      </c>
      <c r="O123" s="38">
        <f t="shared" si="10"/>
        <v>0.26612296569065996</v>
      </c>
      <c r="P123" s="12">
        <v>148</v>
      </c>
      <c r="Q123" s="38">
        <f t="shared" si="11"/>
        <v>0.20280864527877521</v>
      </c>
      <c r="R123" s="12">
        <v>83</v>
      </c>
      <c r="S123" s="11">
        <f t="shared" si="12"/>
        <v>231</v>
      </c>
      <c r="T123" s="65">
        <v>114</v>
      </c>
      <c r="W123" s="44">
        <v>39.6</v>
      </c>
      <c r="X123" s="45">
        <v>28.81</v>
      </c>
      <c r="Y123" s="46">
        <f t="shared" si="13"/>
        <v>-0.27247474747474754</v>
      </c>
    </row>
    <row r="124" spans="2:25" x14ac:dyDescent="0.25">
      <c r="B124" s="19" t="s">
        <v>220</v>
      </c>
      <c r="C124" s="25" t="s">
        <v>219</v>
      </c>
      <c r="D124" s="20">
        <v>566</v>
      </c>
      <c r="E124" s="21">
        <v>72.185000000000002</v>
      </c>
      <c r="F124" s="21">
        <v>72.054000000000002</v>
      </c>
      <c r="G124" s="26">
        <v>430.21199999999999</v>
      </c>
      <c r="H124" s="21">
        <v>95.822999999999993</v>
      </c>
      <c r="I124" s="21">
        <v>242.875</v>
      </c>
      <c r="J124" s="21">
        <v>0</v>
      </c>
      <c r="K124" s="21">
        <v>29.273</v>
      </c>
      <c r="L124" s="20">
        <f t="shared" si="7"/>
        <v>66.55</v>
      </c>
      <c r="M124" s="21">
        <f t="shared" si="8"/>
        <v>493.94600000000003</v>
      </c>
      <c r="N124" s="22">
        <f t="shared" si="9"/>
        <v>115.28299999999999</v>
      </c>
      <c r="O124" s="38">
        <f t="shared" si="10"/>
        <v>0.39698514571062465</v>
      </c>
      <c r="P124" s="12">
        <v>116</v>
      </c>
      <c r="Q124" s="38">
        <f t="shared" si="11"/>
        <v>0.14613945653978369</v>
      </c>
      <c r="R124" s="12">
        <v>115</v>
      </c>
      <c r="S124" s="11">
        <f t="shared" si="12"/>
        <v>231</v>
      </c>
      <c r="T124" s="65">
        <v>115</v>
      </c>
      <c r="W124" s="44">
        <v>19.87</v>
      </c>
      <c r="X124" s="45">
        <v>17.940000000000001</v>
      </c>
      <c r="Y124" s="46">
        <f t="shared" si="13"/>
        <v>-9.7131353799698061E-2</v>
      </c>
    </row>
    <row r="125" spans="2:25" x14ac:dyDescent="0.25">
      <c r="B125" s="19" t="s">
        <v>106</v>
      </c>
      <c r="C125" s="25" t="s">
        <v>105</v>
      </c>
      <c r="D125" s="20">
        <v>764</v>
      </c>
      <c r="E125" s="21">
        <v>82.9</v>
      </c>
      <c r="F125" s="21">
        <v>12.4</v>
      </c>
      <c r="G125" s="26">
        <v>180.1</v>
      </c>
      <c r="H125" s="21">
        <v>60.2</v>
      </c>
      <c r="I125" s="21">
        <v>283.39999999999998</v>
      </c>
      <c r="J125" s="21">
        <v>331.8</v>
      </c>
      <c r="K125" s="21">
        <v>29.7</v>
      </c>
      <c r="L125" s="20">
        <f t="shared" si="7"/>
        <v>30.500000000000004</v>
      </c>
      <c r="M125" s="21">
        <f t="shared" si="8"/>
        <v>1083.3999999999999</v>
      </c>
      <c r="N125" s="22">
        <f t="shared" si="9"/>
        <v>0</v>
      </c>
      <c r="O125" s="38">
        <f t="shared" si="10"/>
        <v>2.7180327868852459</v>
      </c>
      <c r="P125" s="12">
        <v>32</v>
      </c>
      <c r="Q125" s="38">
        <f t="shared" si="11"/>
        <v>7.6518368100424602E-2</v>
      </c>
      <c r="R125" s="12">
        <v>200</v>
      </c>
      <c r="S125" s="11">
        <f t="shared" si="12"/>
        <v>232</v>
      </c>
      <c r="T125" s="65">
        <v>116</v>
      </c>
      <c r="W125" s="44">
        <v>34.81</v>
      </c>
      <c r="X125" s="45">
        <v>38.9</v>
      </c>
      <c r="Y125" s="46">
        <f t="shared" si="13"/>
        <v>0.11749497270899156</v>
      </c>
    </row>
    <row r="126" spans="2:25" x14ac:dyDescent="0.25">
      <c r="B126" s="19" t="s">
        <v>61</v>
      </c>
      <c r="C126" s="25" t="s">
        <v>60</v>
      </c>
      <c r="D126" s="20">
        <v>900</v>
      </c>
      <c r="E126" s="21">
        <v>82.908000000000001</v>
      </c>
      <c r="F126" s="21">
        <v>149.49299999999999</v>
      </c>
      <c r="G126" s="26">
        <v>382.43599999999998</v>
      </c>
      <c r="H126" s="21">
        <v>28.16</v>
      </c>
      <c r="I126" s="21">
        <v>184.767</v>
      </c>
      <c r="J126" s="21">
        <v>173.50700000000001</v>
      </c>
      <c r="K126" s="21">
        <v>9.4700000000000006</v>
      </c>
      <c r="L126" s="20">
        <f t="shared" si="7"/>
        <v>18.689999999999998</v>
      </c>
      <c r="M126" s="21">
        <f t="shared" si="8"/>
        <v>924.01400000000012</v>
      </c>
      <c r="N126" s="22">
        <f t="shared" si="9"/>
        <v>48.175999999999988</v>
      </c>
      <c r="O126" s="38">
        <f t="shared" si="10"/>
        <v>1.2399126611431821</v>
      </c>
      <c r="P126" s="12">
        <v>52</v>
      </c>
      <c r="Q126" s="38">
        <f t="shared" si="11"/>
        <v>8.9725913243738714E-2</v>
      </c>
      <c r="R126" s="12">
        <v>182</v>
      </c>
      <c r="S126" s="11">
        <f t="shared" si="12"/>
        <v>234</v>
      </c>
      <c r="T126" s="65">
        <v>117</v>
      </c>
      <c r="W126" s="44">
        <v>23.9</v>
      </c>
      <c r="X126" s="45">
        <v>24.65</v>
      </c>
      <c r="Y126" s="46">
        <f t="shared" si="13"/>
        <v>3.1380753138075423E-2</v>
      </c>
    </row>
    <row r="127" spans="2:25" x14ac:dyDescent="0.25">
      <c r="B127" s="19" t="s">
        <v>69</v>
      </c>
      <c r="C127" s="25" t="s">
        <v>68</v>
      </c>
      <c r="D127" s="20">
        <v>868</v>
      </c>
      <c r="E127" s="21">
        <v>111.28100000000001</v>
      </c>
      <c r="F127" s="21">
        <v>55.093000000000004</v>
      </c>
      <c r="G127" s="26">
        <v>280.66500000000002</v>
      </c>
      <c r="H127" s="21">
        <v>180.4</v>
      </c>
      <c r="I127" s="21">
        <v>139.84299999999999</v>
      </c>
      <c r="J127" s="21">
        <v>29.628</v>
      </c>
      <c r="K127" s="21">
        <v>40.109000000000002</v>
      </c>
      <c r="L127" s="20">
        <f t="shared" si="7"/>
        <v>140.291</v>
      </c>
      <c r="M127" s="21">
        <f t="shared" si="8"/>
        <v>842.53500000000008</v>
      </c>
      <c r="N127" s="22">
        <f t="shared" si="9"/>
        <v>85.729000000000028</v>
      </c>
      <c r="O127" s="38">
        <f t="shared" si="10"/>
        <v>0.49235023449252274</v>
      </c>
      <c r="P127" s="12">
        <v>105</v>
      </c>
      <c r="Q127" s="38">
        <f t="shared" si="11"/>
        <v>0.13207878604449666</v>
      </c>
      <c r="R127" s="12">
        <v>131</v>
      </c>
      <c r="S127" s="11">
        <f t="shared" si="12"/>
        <v>236</v>
      </c>
      <c r="T127" s="65">
        <v>118</v>
      </c>
      <c r="W127" s="44">
        <v>23.853999999999999</v>
      </c>
      <c r="X127" s="45">
        <v>27.06</v>
      </c>
      <c r="Y127" s="46">
        <f t="shared" si="13"/>
        <v>0.13440093904586226</v>
      </c>
    </row>
    <row r="128" spans="2:25" x14ac:dyDescent="0.25">
      <c r="B128" s="19" t="s">
        <v>25</v>
      </c>
      <c r="C128" s="25" t="s">
        <v>6</v>
      </c>
      <c r="D128" s="48">
        <v>995</v>
      </c>
      <c r="E128" s="50">
        <v>105.2</v>
      </c>
      <c r="F128" s="50">
        <v>28.5</v>
      </c>
      <c r="G128" s="52">
        <v>325.7</v>
      </c>
      <c r="H128" s="50">
        <v>21</v>
      </c>
      <c r="I128" s="50">
        <v>153.1</v>
      </c>
      <c r="J128" s="50">
        <v>0</v>
      </c>
      <c r="K128" s="50">
        <v>3.9</v>
      </c>
      <c r="L128" s="48">
        <f t="shared" si="7"/>
        <v>17.100000000000001</v>
      </c>
      <c r="M128" s="50">
        <f t="shared" si="8"/>
        <v>966.5</v>
      </c>
      <c r="N128" s="54">
        <f t="shared" si="9"/>
        <v>144.1</v>
      </c>
      <c r="O128" s="56">
        <f t="shared" si="10"/>
        <v>0.65260545905707201</v>
      </c>
      <c r="P128" s="12">
        <v>88</v>
      </c>
      <c r="Q128" s="56">
        <f t="shared" si="11"/>
        <v>0.10884635281945164</v>
      </c>
      <c r="R128" s="12">
        <v>150</v>
      </c>
      <c r="S128" s="11">
        <f t="shared" si="12"/>
        <v>238</v>
      </c>
      <c r="T128" s="65">
        <v>119</v>
      </c>
      <c r="W128" s="44">
        <v>23.348500000000001</v>
      </c>
      <c r="X128" s="45">
        <v>26.71</v>
      </c>
      <c r="Y128" s="46">
        <f t="shared" si="13"/>
        <v>0.14397070475619422</v>
      </c>
    </row>
    <row r="129" spans="2:25" x14ac:dyDescent="0.25">
      <c r="B129" s="19" t="s">
        <v>190</v>
      </c>
      <c r="C129" s="25" t="s">
        <v>189</v>
      </c>
      <c r="D129" s="20">
        <v>614</v>
      </c>
      <c r="E129" s="21">
        <v>123.768</v>
      </c>
      <c r="F129" s="21">
        <v>115.815</v>
      </c>
      <c r="G129" s="26">
        <v>280.76600000000002</v>
      </c>
      <c r="H129" s="21">
        <v>463.59500000000003</v>
      </c>
      <c r="I129" s="21">
        <v>141.965</v>
      </c>
      <c r="J129" s="21">
        <v>205.46600000000001</v>
      </c>
      <c r="K129" s="21">
        <v>62.805999999999997</v>
      </c>
      <c r="L129" s="20">
        <f t="shared" si="7"/>
        <v>400.78900000000004</v>
      </c>
      <c r="M129" s="21">
        <f t="shared" si="8"/>
        <v>703.65100000000007</v>
      </c>
      <c r="N129" s="22">
        <f t="shared" si="9"/>
        <v>22.986000000000018</v>
      </c>
      <c r="O129" s="38">
        <f t="shared" si="10"/>
        <v>0.29206064538965248</v>
      </c>
      <c r="P129" s="12">
        <v>144</v>
      </c>
      <c r="Q129" s="38">
        <f t="shared" si="11"/>
        <v>0.17589401564127669</v>
      </c>
      <c r="R129" s="12">
        <v>95</v>
      </c>
      <c r="S129" s="11">
        <f t="shared" si="12"/>
        <v>239</v>
      </c>
      <c r="T129" s="65">
        <v>120</v>
      </c>
      <c r="W129" s="44">
        <v>25.67</v>
      </c>
      <c r="X129" s="45">
        <v>26.72</v>
      </c>
      <c r="Y129" s="46">
        <f t="shared" si="13"/>
        <v>4.0903778730035034E-2</v>
      </c>
    </row>
    <row r="130" spans="2:25" x14ac:dyDescent="0.25">
      <c r="B130" s="19" t="s">
        <v>216</v>
      </c>
      <c r="C130" s="25" t="s">
        <v>215</v>
      </c>
      <c r="D130" s="20">
        <v>570</v>
      </c>
      <c r="E130" s="21">
        <v>51.795999999999999</v>
      </c>
      <c r="F130" s="21">
        <v>43.170999999999999</v>
      </c>
      <c r="G130" s="26">
        <v>124.998</v>
      </c>
      <c r="H130" s="21">
        <v>14.965</v>
      </c>
      <c r="I130" s="21">
        <v>23.59</v>
      </c>
      <c r="J130" s="21">
        <v>0</v>
      </c>
      <c r="K130" s="21">
        <v>1.905</v>
      </c>
      <c r="L130" s="20">
        <f t="shared" si="7"/>
        <v>13.06</v>
      </c>
      <c r="M130" s="21">
        <f t="shared" si="8"/>
        <v>526.82899999999995</v>
      </c>
      <c r="N130" s="22">
        <f t="shared" si="9"/>
        <v>58.237000000000002</v>
      </c>
      <c r="O130" s="38">
        <f t="shared" si="10"/>
        <v>0.72648218017588395</v>
      </c>
      <c r="P130" s="12">
        <v>77</v>
      </c>
      <c r="Q130" s="38">
        <f t="shared" si="11"/>
        <v>9.8316531550085517E-2</v>
      </c>
      <c r="R130" s="12">
        <v>162</v>
      </c>
      <c r="S130" s="11">
        <f t="shared" si="12"/>
        <v>239</v>
      </c>
      <c r="T130" s="65">
        <v>121</v>
      </c>
      <c r="W130" s="44">
        <v>11.313800000000001</v>
      </c>
      <c r="X130" s="45">
        <v>16.100000000000001</v>
      </c>
      <c r="Y130" s="46">
        <f t="shared" si="13"/>
        <v>0.42304088811893448</v>
      </c>
    </row>
    <row r="131" spans="2:25" x14ac:dyDescent="0.25">
      <c r="B131" s="19" t="s">
        <v>75</v>
      </c>
      <c r="C131" s="25" t="s">
        <v>74</v>
      </c>
      <c r="D131" s="20">
        <v>849</v>
      </c>
      <c r="E131" s="21">
        <v>118.401</v>
      </c>
      <c r="F131" s="21">
        <v>22.053000000000001</v>
      </c>
      <c r="G131" s="26">
        <v>191.30199999999999</v>
      </c>
      <c r="H131" s="21">
        <v>222.94200000000001</v>
      </c>
      <c r="I131" s="21">
        <v>115.751</v>
      </c>
      <c r="J131" s="21">
        <v>89.382999999999996</v>
      </c>
      <c r="K131" s="21">
        <v>35.726999999999997</v>
      </c>
      <c r="L131" s="20">
        <f t="shared" si="7"/>
        <v>187.215</v>
      </c>
      <c r="M131" s="21">
        <f t="shared" si="8"/>
        <v>916.33</v>
      </c>
      <c r="N131" s="22">
        <f t="shared" si="9"/>
        <v>53.49799999999999</v>
      </c>
      <c r="O131" s="38">
        <f t="shared" si="10"/>
        <v>0.49187621773647455</v>
      </c>
      <c r="P131" s="12">
        <v>106</v>
      </c>
      <c r="Q131" s="38">
        <f t="shared" si="11"/>
        <v>0.12921218338371546</v>
      </c>
      <c r="R131" s="12">
        <v>134</v>
      </c>
      <c r="S131" s="11">
        <f t="shared" si="12"/>
        <v>240</v>
      </c>
      <c r="T131" s="65">
        <v>122</v>
      </c>
      <c r="W131" s="44">
        <v>32.700000000000003</v>
      </c>
      <c r="X131" s="45">
        <v>36.82</v>
      </c>
      <c r="Y131" s="46">
        <f t="shared" si="13"/>
        <v>0.1259938837920489</v>
      </c>
    </row>
    <row r="132" spans="2:25" x14ac:dyDescent="0.25">
      <c r="B132" s="19" t="s">
        <v>246</v>
      </c>
      <c r="C132" s="25" t="s">
        <v>245</v>
      </c>
      <c r="D132" s="20">
        <v>526</v>
      </c>
      <c r="E132" s="21">
        <v>133.74700000000001</v>
      </c>
      <c r="F132" s="21">
        <v>12.189</v>
      </c>
      <c r="G132" s="26">
        <v>658.10599999999999</v>
      </c>
      <c r="H132" s="21">
        <v>148.33199999999999</v>
      </c>
      <c r="I132" s="21">
        <v>164.702</v>
      </c>
      <c r="J132" s="21">
        <v>165.65799999999999</v>
      </c>
      <c r="K132" s="21">
        <v>20.206</v>
      </c>
      <c r="L132" s="20">
        <f t="shared" si="7"/>
        <v>128.126</v>
      </c>
      <c r="M132" s="21">
        <f t="shared" si="8"/>
        <v>679.46900000000005</v>
      </c>
      <c r="N132" s="22">
        <f t="shared" si="9"/>
        <v>481.21499999999997</v>
      </c>
      <c r="O132" s="38">
        <f t="shared" si="10"/>
        <v>0.21949450307791535</v>
      </c>
      <c r="P132" s="12">
        <v>159</v>
      </c>
      <c r="Q132" s="38">
        <f t="shared" si="11"/>
        <v>0.19684047395834101</v>
      </c>
      <c r="R132" s="12">
        <v>85</v>
      </c>
      <c r="S132" s="11">
        <f t="shared" si="12"/>
        <v>244</v>
      </c>
      <c r="T132" s="65">
        <v>123</v>
      </c>
      <c r="W132" s="44">
        <v>33.221400000000003</v>
      </c>
      <c r="X132" s="45">
        <v>47.52</v>
      </c>
      <c r="Y132" s="46">
        <f t="shared" si="13"/>
        <v>0.43040329426213231</v>
      </c>
    </row>
    <row r="133" spans="2:25" x14ac:dyDescent="0.25">
      <c r="B133" s="19" t="s">
        <v>410</v>
      </c>
      <c r="C133" s="25" t="s">
        <v>409</v>
      </c>
      <c r="D133" s="20">
        <v>261</v>
      </c>
      <c r="E133" s="21">
        <v>40.365000000000002</v>
      </c>
      <c r="F133" s="21">
        <v>18.367999999999999</v>
      </c>
      <c r="G133" s="26">
        <v>206.45699999999999</v>
      </c>
      <c r="H133" s="21">
        <v>28.812000000000001</v>
      </c>
      <c r="I133" s="21">
        <v>67.534999999999997</v>
      </c>
      <c r="J133" s="21">
        <v>0</v>
      </c>
      <c r="K133" s="21">
        <v>2.7669999999999999</v>
      </c>
      <c r="L133" s="20">
        <f t="shared" si="7"/>
        <v>26.045000000000002</v>
      </c>
      <c r="M133" s="21">
        <f t="shared" si="8"/>
        <v>242.63200000000001</v>
      </c>
      <c r="N133" s="22">
        <f t="shared" si="9"/>
        <v>120.554</v>
      </c>
      <c r="O133" s="38">
        <f t="shared" si="10"/>
        <v>0.27534294231202128</v>
      </c>
      <c r="P133" s="12">
        <v>146</v>
      </c>
      <c r="Q133" s="38">
        <f t="shared" si="11"/>
        <v>0.16636305186455208</v>
      </c>
      <c r="R133" s="12">
        <v>99</v>
      </c>
      <c r="S133" s="11">
        <f t="shared" si="12"/>
        <v>245</v>
      </c>
      <c r="T133" s="65">
        <v>124</v>
      </c>
      <c r="W133" s="44">
        <v>21.284300000000002</v>
      </c>
      <c r="X133" s="45">
        <v>27.11</v>
      </c>
      <c r="Y133" s="46">
        <f t="shared" si="13"/>
        <v>0.27370879004712378</v>
      </c>
    </row>
    <row r="134" spans="2:25" x14ac:dyDescent="0.25">
      <c r="B134" s="19" t="s">
        <v>340</v>
      </c>
      <c r="C134" s="25" t="s">
        <v>339</v>
      </c>
      <c r="D134" s="20">
        <v>365</v>
      </c>
      <c r="E134" s="21">
        <v>191.744</v>
      </c>
      <c r="F134" s="21">
        <v>3.7130000000000001</v>
      </c>
      <c r="G134" s="26">
        <v>63.167000000000002</v>
      </c>
      <c r="H134" s="21">
        <v>1180.07</v>
      </c>
      <c r="I134" s="21">
        <v>141.15899999999999</v>
      </c>
      <c r="J134" s="21">
        <v>416.053</v>
      </c>
      <c r="K134" s="21">
        <v>58.447000000000003</v>
      </c>
      <c r="L134" s="20">
        <f t="shared" si="7"/>
        <v>1121.623</v>
      </c>
      <c r="M134" s="21">
        <f t="shared" si="8"/>
        <v>777.34</v>
      </c>
      <c r="N134" s="22">
        <f t="shared" si="9"/>
        <v>0</v>
      </c>
      <c r="O134" s="38">
        <f t="shared" si="10"/>
        <v>0.17095227184178641</v>
      </c>
      <c r="P134" s="12">
        <v>182</v>
      </c>
      <c r="Q134" s="38">
        <f t="shared" si="11"/>
        <v>0.24666683819178223</v>
      </c>
      <c r="R134" s="12">
        <v>64</v>
      </c>
      <c r="S134" s="11">
        <f t="shared" si="12"/>
        <v>246</v>
      </c>
      <c r="T134" s="65">
        <v>125</v>
      </c>
      <c r="W134" s="44">
        <v>2.23</v>
      </c>
      <c r="X134" s="45">
        <v>1.87</v>
      </c>
      <c r="Y134" s="46">
        <f t="shared" si="13"/>
        <v>-0.16143497757847525</v>
      </c>
    </row>
    <row r="135" spans="2:25" x14ac:dyDescent="0.25">
      <c r="B135" s="19" t="s">
        <v>326</v>
      </c>
      <c r="C135" s="25" t="s">
        <v>325</v>
      </c>
      <c r="D135" s="20">
        <v>401</v>
      </c>
      <c r="E135" s="21">
        <v>75.513999999999996</v>
      </c>
      <c r="F135" s="21">
        <v>106.40300000000001</v>
      </c>
      <c r="G135" s="26">
        <v>257.654</v>
      </c>
      <c r="H135" s="21">
        <v>22.788</v>
      </c>
      <c r="I135" s="21">
        <v>41.375999999999998</v>
      </c>
      <c r="J135" s="21">
        <v>406.75700000000001</v>
      </c>
      <c r="K135" s="21">
        <v>7.875</v>
      </c>
      <c r="L135" s="20">
        <f t="shared" si="7"/>
        <v>14.913</v>
      </c>
      <c r="M135" s="21">
        <f t="shared" si="8"/>
        <v>701.35400000000004</v>
      </c>
      <c r="N135" s="22">
        <f t="shared" si="9"/>
        <v>109.87499999999999</v>
      </c>
      <c r="O135" s="38">
        <f t="shared" si="10"/>
        <v>0.60513831458153033</v>
      </c>
      <c r="P135" s="12">
        <v>93</v>
      </c>
      <c r="Q135" s="38">
        <f t="shared" si="11"/>
        <v>0.10766888047975771</v>
      </c>
      <c r="R135" s="12">
        <v>153</v>
      </c>
      <c r="S135" s="11">
        <f t="shared" si="12"/>
        <v>246</v>
      </c>
      <c r="T135" s="65">
        <v>126</v>
      </c>
      <c r="W135" s="44">
        <v>21.5915</v>
      </c>
      <c r="X135" s="45">
        <v>22.5</v>
      </c>
      <c r="Y135" s="46">
        <f t="shared" si="13"/>
        <v>4.2076743162818619E-2</v>
      </c>
    </row>
    <row r="136" spans="2:25" x14ac:dyDescent="0.25">
      <c r="B136" s="19" t="s">
        <v>432</v>
      </c>
      <c r="C136" s="25" t="s">
        <v>431</v>
      </c>
      <c r="D136" s="20">
        <v>242</v>
      </c>
      <c r="E136" s="21">
        <v>179.8</v>
      </c>
      <c r="F136" s="21">
        <v>239.1</v>
      </c>
      <c r="G136" s="26">
        <v>331.8</v>
      </c>
      <c r="H136" s="21">
        <v>2.2000000000000002</v>
      </c>
      <c r="I136" s="21">
        <v>222.2</v>
      </c>
      <c r="J136" s="21">
        <v>413.9</v>
      </c>
      <c r="K136" s="21">
        <v>69.099999999999994</v>
      </c>
      <c r="L136" s="20">
        <f t="shared" si="7"/>
        <v>-66.899999999999991</v>
      </c>
      <c r="M136" s="21">
        <f t="shared" si="8"/>
        <v>416.79999999999995</v>
      </c>
      <c r="N136" s="22">
        <f t="shared" si="9"/>
        <v>0</v>
      </c>
      <c r="O136" s="38">
        <f t="shared" si="10"/>
        <v>-2.6875934230194325</v>
      </c>
      <c r="P136" s="12">
        <v>223</v>
      </c>
      <c r="Q136" s="38">
        <f t="shared" si="11"/>
        <v>0.43138195777351257</v>
      </c>
      <c r="R136" s="12">
        <v>24</v>
      </c>
      <c r="S136" s="11">
        <f t="shared" si="12"/>
        <v>247</v>
      </c>
      <c r="T136" s="65">
        <v>127</v>
      </c>
      <c r="W136" s="44">
        <v>3.58</v>
      </c>
      <c r="X136" s="45">
        <v>4</v>
      </c>
      <c r="Y136" s="46">
        <f t="shared" si="13"/>
        <v>0.11731843575418988</v>
      </c>
    </row>
    <row r="137" spans="2:25" x14ac:dyDescent="0.25">
      <c r="B137" s="19" t="s">
        <v>174</v>
      </c>
      <c r="C137" s="25" t="s">
        <v>173</v>
      </c>
      <c r="D137" s="20">
        <v>626</v>
      </c>
      <c r="E137" s="21">
        <v>525.08500000000004</v>
      </c>
      <c r="F137" s="21">
        <v>175.09800000000001</v>
      </c>
      <c r="G137" s="26">
        <v>310.42399999999998</v>
      </c>
      <c r="H137" s="21">
        <v>3995.9920000000002</v>
      </c>
      <c r="I137" s="21">
        <v>617.74</v>
      </c>
      <c r="J137" s="21">
        <v>1554.3520000000001</v>
      </c>
      <c r="K137" s="21">
        <v>239.99799999999999</v>
      </c>
      <c r="L137" s="20">
        <f t="shared" si="7"/>
        <v>3755.9940000000001</v>
      </c>
      <c r="M137" s="21">
        <f t="shared" si="8"/>
        <v>2005.2539999999999</v>
      </c>
      <c r="N137" s="22">
        <f t="shared" si="9"/>
        <v>0</v>
      </c>
      <c r="O137" s="38">
        <f t="shared" si="10"/>
        <v>0.13979921160683431</v>
      </c>
      <c r="P137" s="12">
        <v>189</v>
      </c>
      <c r="Q137" s="38">
        <f t="shared" si="11"/>
        <v>0.26185460794492871</v>
      </c>
      <c r="R137" s="12">
        <v>58</v>
      </c>
      <c r="S137" s="11">
        <f t="shared" si="12"/>
        <v>247</v>
      </c>
      <c r="T137" s="65">
        <v>128</v>
      </c>
      <c r="W137" s="44">
        <v>25.0792</v>
      </c>
      <c r="X137" s="45">
        <v>20.95</v>
      </c>
      <c r="Y137" s="46">
        <f t="shared" si="13"/>
        <v>-0.16464640020415333</v>
      </c>
    </row>
    <row r="138" spans="2:25" x14ac:dyDescent="0.25">
      <c r="B138" s="19" t="s">
        <v>166</v>
      </c>
      <c r="C138" s="25" t="s">
        <v>165</v>
      </c>
      <c r="D138" s="20">
        <v>641</v>
      </c>
      <c r="E138" s="21">
        <v>63.817</v>
      </c>
      <c r="F138" s="21">
        <v>22.452000000000002</v>
      </c>
      <c r="G138" s="26">
        <v>160.12200000000001</v>
      </c>
      <c r="H138" s="21">
        <v>18.228999999999999</v>
      </c>
      <c r="I138" s="21">
        <v>51.694000000000003</v>
      </c>
      <c r="J138" s="21">
        <v>18.666</v>
      </c>
      <c r="K138" s="21">
        <v>3.371</v>
      </c>
      <c r="L138" s="20">
        <f t="shared" ref="L138:L201" si="14">H138-K138</f>
        <v>14.857999999999999</v>
      </c>
      <c r="M138" s="21">
        <f t="shared" ref="M138:M201" si="15">D138+J138-F138</f>
        <v>637.21400000000006</v>
      </c>
      <c r="N138" s="22">
        <f t="shared" ref="N138:N201" si="16">IF((G138-I138-F138)&gt;0,(G138-I138-F138),0)</f>
        <v>85.976000000000013</v>
      </c>
      <c r="O138" s="38">
        <f t="shared" ref="O138:O201" si="17">E138/(N138+L138)</f>
        <v>0.63289168336077106</v>
      </c>
      <c r="P138" s="12">
        <v>91</v>
      </c>
      <c r="Q138" s="38">
        <f t="shared" ref="Q138:Q201" si="18">E138/M138</f>
        <v>0.10015002809103378</v>
      </c>
      <c r="R138" s="12">
        <v>156</v>
      </c>
      <c r="S138" s="11">
        <f t="shared" ref="S138:S201" si="19">R138+P138</f>
        <v>247</v>
      </c>
      <c r="T138" s="65">
        <v>129</v>
      </c>
      <c r="W138" s="44">
        <v>91.38</v>
      </c>
      <c r="X138" s="45">
        <v>44.62</v>
      </c>
      <c r="Y138" s="46">
        <f t="shared" ref="Y138:Y201" si="20">X138/W138-100%</f>
        <v>-0.5117093455898446</v>
      </c>
    </row>
    <row r="139" spans="2:25" x14ac:dyDescent="0.25">
      <c r="B139" s="19" t="s">
        <v>492</v>
      </c>
      <c r="C139" s="25" t="s">
        <v>491</v>
      </c>
      <c r="D139" s="20">
        <v>126</v>
      </c>
      <c r="E139" s="21">
        <v>13.07</v>
      </c>
      <c r="F139" s="21">
        <v>46.924999999999997</v>
      </c>
      <c r="G139" s="26">
        <v>67.858999999999995</v>
      </c>
      <c r="H139" s="21">
        <v>53.198</v>
      </c>
      <c r="I139" s="21">
        <v>29.376999999999999</v>
      </c>
      <c r="J139" s="21">
        <v>0</v>
      </c>
      <c r="K139" s="21">
        <v>5.181</v>
      </c>
      <c r="L139" s="20">
        <f t="shared" si="14"/>
        <v>48.017000000000003</v>
      </c>
      <c r="M139" s="21">
        <f t="shared" si="15"/>
        <v>79.075000000000003</v>
      </c>
      <c r="N139" s="22">
        <f t="shared" si="16"/>
        <v>0</v>
      </c>
      <c r="O139" s="38">
        <f t="shared" si="17"/>
        <v>0.27219526417727052</v>
      </c>
      <c r="P139" s="12">
        <v>147</v>
      </c>
      <c r="Q139" s="38">
        <f t="shared" si="18"/>
        <v>0.16528612077141955</v>
      </c>
      <c r="R139" s="12">
        <v>101</v>
      </c>
      <c r="S139" s="11">
        <f t="shared" si="19"/>
        <v>248</v>
      </c>
      <c r="T139" s="65">
        <v>130</v>
      </c>
      <c r="W139" s="44">
        <v>23.2346</v>
      </c>
      <c r="X139" s="45">
        <v>20.73</v>
      </c>
      <c r="Y139" s="46">
        <f t="shared" si="20"/>
        <v>-0.10779613163127399</v>
      </c>
    </row>
    <row r="140" spans="2:25" x14ac:dyDescent="0.25">
      <c r="B140" s="19" t="s">
        <v>354</v>
      </c>
      <c r="C140" s="25" t="s">
        <v>353</v>
      </c>
      <c r="D140" s="20">
        <v>350</v>
      </c>
      <c r="E140" s="21">
        <v>19.79</v>
      </c>
      <c r="F140" s="21">
        <v>75.052000000000007</v>
      </c>
      <c r="G140" s="26">
        <v>89.918999999999997</v>
      </c>
      <c r="H140" s="21">
        <v>10.224</v>
      </c>
      <c r="I140" s="21">
        <v>5.96</v>
      </c>
      <c r="J140" s="21">
        <v>0</v>
      </c>
      <c r="K140" s="21">
        <v>7.0819999999999999</v>
      </c>
      <c r="L140" s="20">
        <f t="shared" si="14"/>
        <v>3.1420000000000003</v>
      </c>
      <c r="M140" s="21">
        <f t="shared" si="15"/>
        <v>274.94799999999998</v>
      </c>
      <c r="N140" s="22">
        <f t="shared" si="16"/>
        <v>8.9069999999999965</v>
      </c>
      <c r="O140" s="38">
        <f t="shared" si="17"/>
        <v>1.6424599551830033</v>
      </c>
      <c r="P140" s="12">
        <v>43</v>
      </c>
      <c r="Q140" s="38">
        <f t="shared" si="18"/>
        <v>7.1977246606631073E-2</v>
      </c>
      <c r="R140" s="12">
        <v>205</v>
      </c>
      <c r="S140" s="11">
        <f t="shared" si="19"/>
        <v>248</v>
      </c>
      <c r="T140" s="65">
        <v>131</v>
      </c>
      <c r="W140" s="44">
        <v>97.456000000000003</v>
      </c>
      <c r="X140" s="45">
        <v>97.12</v>
      </c>
      <c r="Y140" s="46">
        <f t="shared" si="20"/>
        <v>-3.4477097356755415E-3</v>
      </c>
    </row>
    <row r="141" spans="2:25" x14ac:dyDescent="0.25">
      <c r="B141" s="19" t="s">
        <v>327</v>
      </c>
      <c r="C141" s="25" t="s">
        <v>328</v>
      </c>
      <c r="D141" s="20">
        <v>394</v>
      </c>
      <c r="E141" s="21">
        <v>48.9</v>
      </c>
      <c r="F141" s="21">
        <v>25</v>
      </c>
      <c r="G141" s="26">
        <v>128.6</v>
      </c>
      <c r="H141" s="21">
        <v>44.7</v>
      </c>
      <c r="I141" s="21">
        <v>74.7</v>
      </c>
      <c r="J141" s="21">
        <v>278.8</v>
      </c>
      <c r="K141" s="21">
        <v>40</v>
      </c>
      <c r="L141" s="20">
        <f t="shared" si="14"/>
        <v>4.7000000000000028</v>
      </c>
      <c r="M141" s="21">
        <f t="shared" si="15"/>
        <v>647.79999999999995</v>
      </c>
      <c r="N141" s="22">
        <f t="shared" si="16"/>
        <v>28.899999999999991</v>
      </c>
      <c r="O141" s="38">
        <f t="shared" si="17"/>
        <v>1.455357142857143</v>
      </c>
      <c r="P141" s="12">
        <v>51</v>
      </c>
      <c r="Q141" s="38">
        <f t="shared" si="18"/>
        <v>7.5486261191725842E-2</v>
      </c>
      <c r="R141" s="12">
        <v>201</v>
      </c>
      <c r="S141" s="11">
        <f t="shared" si="19"/>
        <v>252</v>
      </c>
      <c r="T141" s="65">
        <v>132</v>
      </c>
      <c r="W141" s="44">
        <v>12.85</v>
      </c>
      <c r="X141" s="45">
        <v>14.95</v>
      </c>
      <c r="Y141" s="46">
        <f t="shared" si="20"/>
        <v>0.16342412451361876</v>
      </c>
    </row>
    <row r="142" spans="2:25" x14ac:dyDescent="0.25">
      <c r="B142" s="19" t="s">
        <v>202</v>
      </c>
      <c r="C142" s="25" t="s">
        <v>201</v>
      </c>
      <c r="D142" s="20">
        <v>606</v>
      </c>
      <c r="E142" s="21">
        <v>305.23099999999999</v>
      </c>
      <c r="F142" s="21">
        <v>39.091000000000001</v>
      </c>
      <c r="G142" s="26">
        <v>83.614000000000004</v>
      </c>
      <c r="H142" s="21">
        <v>0</v>
      </c>
      <c r="I142" s="21">
        <v>60.228999999999999</v>
      </c>
      <c r="J142" s="21">
        <v>129.20500000000001</v>
      </c>
      <c r="K142" s="21">
        <v>24.928999999999998</v>
      </c>
      <c r="L142" s="20">
        <f t="shared" si="14"/>
        <v>-24.928999999999998</v>
      </c>
      <c r="M142" s="21">
        <f t="shared" si="15"/>
        <v>696.11400000000003</v>
      </c>
      <c r="N142" s="22">
        <f t="shared" si="16"/>
        <v>0</v>
      </c>
      <c r="O142" s="38">
        <f t="shared" si="17"/>
        <v>-12.244012996911229</v>
      </c>
      <c r="P142" s="12">
        <v>230</v>
      </c>
      <c r="Q142" s="38">
        <f t="shared" si="18"/>
        <v>0.43847846760731718</v>
      </c>
      <c r="R142" s="12">
        <v>23</v>
      </c>
      <c r="S142" s="11">
        <f t="shared" si="19"/>
        <v>253</v>
      </c>
      <c r="T142" s="65">
        <v>133</v>
      </c>
      <c r="W142" s="44">
        <v>46.198500000000003</v>
      </c>
      <c r="X142" s="45">
        <v>48.3</v>
      </c>
      <c r="Y142" s="46">
        <f t="shared" si="20"/>
        <v>4.5488489886035044E-2</v>
      </c>
    </row>
    <row r="143" spans="2:25" x14ac:dyDescent="0.25">
      <c r="B143" s="19" t="s">
        <v>225</v>
      </c>
      <c r="C143" s="25" t="s">
        <v>221</v>
      </c>
      <c r="D143" s="20">
        <v>563</v>
      </c>
      <c r="E143" s="21">
        <v>33.747</v>
      </c>
      <c r="F143" s="21">
        <v>203.32300000000001</v>
      </c>
      <c r="G143" s="26">
        <v>219.048</v>
      </c>
      <c r="H143" s="21">
        <v>80.058999999999997</v>
      </c>
      <c r="I143" s="21">
        <v>41.24</v>
      </c>
      <c r="J143" s="21">
        <v>0.314</v>
      </c>
      <c r="K143" s="21">
        <v>29.37</v>
      </c>
      <c r="L143" s="20">
        <f t="shared" si="14"/>
        <v>50.688999999999993</v>
      </c>
      <c r="M143" s="21">
        <f t="shared" si="15"/>
        <v>359.99099999999999</v>
      </c>
      <c r="N143" s="22">
        <f t="shared" si="16"/>
        <v>0</v>
      </c>
      <c r="O143" s="38">
        <f t="shared" si="17"/>
        <v>0.66576574799266119</v>
      </c>
      <c r="P143" s="12">
        <v>84</v>
      </c>
      <c r="Q143" s="38">
        <f t="shared" si="18"/>
        <v>9.3744010266923347E-2</v>
      </c>
      <c r="R143" s="12">
        <v>169</v>
      </c>
      <c r="S143" s="11">
        <f t="shared" si="19"/>
        <v>253</v>
      </c>
      <c r="T143" s="65">
        <v>134</v>
      </c>
      <c r="W143" s="44">
        <v>3.02</v>
      </c>
      <c r="X143" s="45">
        <v>3.15</v>
      </c>
      <c r="Y143" s="46">
        <f t="shared" si="20"/>
        <v>4.3046357615893927E-2</v>
      </c>
    </row>
    <row r="144" spans="2:25" x14ac:dyDescent="0.25">
      <c r="B144" s="19" t="s">
        <v>490</v>
      </c>
      <c r="C144" s="25" t="s">
        <v>489</v>
      </c>
      <c r="D144" s="20">
        <v>128</v>
      </c>
      <c r="E144" s="21">
        <v>39.418999999999997</v>
      </c>
      <c r="F144" s="21">
        <v>56.110999999999997</v>
      </c>
      <c r="G144" s="26">
        <v>58.604999999999997</v>
      </c>
      <c r="H144" s="21">
        <v>5.5E-2</v>
      </c>
      <c r="I144" s="21">
        <v>5.8040000000000003</v>
      </c>
      <c r="J144" s="21">
        <v>0</v>
      </c>
      <c r="K144" s="21">
        <v>0.14599999999999999</v>
      </c>
      <c r="L144" s="20">
        <f t="shared" si="14"/>
        <v>-9.0999999999999998E-2</v>
      </c>
      <c r="M144" s="21">
        <f t="shared" si="15"/>
        <v>71.88900000000001</v>
      </c>
      <c r="N144" s="22">
        <f t="shared" si="16"/>
        <v>0</v>
      </c>
      <c r="O144" s="38">
        <f t="shared" si="17"/>
        <v>-433.17582417582418</v>
      </c>
      <c r="P144" s="12">
        <v>242</v>
      </c>
      <c r="Q144" s="38">
        <f t="shared" si="18"/>
        <v>0.54833145543824491</v>
      </c>
      <c r="R144" s="12">
        <v>13</v>
      </c>
      <c r="S144" s="11">
        <f t="shared" si="19"/>
        <v>255</v>
      </c>
      <c r="T144" s="65">
        <v>135</v>
      </c>
      <c r="W144" s="44">
        <v>0.52800000000000002</v>
      </c>
      <c r="X144" s="45">
        <v>0.55900000000000005</v>
      </c>
      <c r="Y144" s="46">
        <f t="shared" si="20"/>
        <v>5.8712121212121327E-2</v>
      </c>
    </row>
    <row r="145" spans="2:25" x14ac:dyDescent="0.25">
      <c r="B145" s="19" t="s">
        <v>508</v>
      </c>
      <c r="C145" s="25" t="s">
        <v>507</v>
      </c>
      <c r="D145" s="20">
        <v>109</v>
      </c>
      <c r="E145" s="21">
        <v>25.776</v>
      </c>
      <c r="F145" s="21">
        <v>3.3969999999999998</v>
      </c>
      <c r="G145" s="26">
        <v>17.922000000000001</v>
      </c>
      <c r="H145" s="21">
        <v>133.084</v>
      </c>
      <c r="I145" s="21">
        <v>11.263</v>
      </c>
      <c r="J145" s="21">
        <v>28.3</v>
      </c>
      <c r="K145" s="21">
        <v>7.2779999999999996</v>
      </c>
      <c r="L145" s="20">
        <f t="shared" si="14"/>
        <v>125.806</v>
      </c>
      <c r="M145" s="21">
        <f t="shared" si="15"/>
        <v>133.90300000000002</v>
      </c>
      <c r="N145" s="22">
        <f t="shared" si="16"/>
        <v>3.2620000000000009</v>
      </c>
      <c r="O145" s="38">
        <f t="shared" si="17"/>
        <v>0.19970868069544734</v>
      </c>
      <c r="P145" s="12">
        <v>170</v>
      </c>
      <c r="Q145" s="38">
        <f t="shared" si="18"/>
        <v>0.19249755419968184</v>
      </c>
      <c r="R145" s="12">
        <v>87</v>
      </c>
      <c r="S145" s="11">
        <f t="shared" si="19"/>
        <v>257</v>
      </c>
      <c r="T145" s="65">
        <v>136</v>
      </c>
      <c r="W145" s="44">
        <v>3.6644999999999999</v>
      </c>
      <c r="X145" s="45">
        <v>3.01</v>
      </c>
      <c r="Y145" s="46">
        <f t="shared" si="20"/>
        <v>-0.17860553963705827</v>
      </c>
    </row>
    <row r="146" spans="2:25" x14ac:dyDescent="0.25">
      <c r="B146" s="19" t="s">
        <v>291</v>
      </c>
      <c r="C146" s="25" t="s">
        <v>290</v>
      </c>
      <c r="D146" s="20">
        <v>460</v>
      </c>
      <c r="E146" s="21">
        <v>25.643999999999998</v>
      </c>
      <c r="F146" s="21">
        <v>17.183</v>
      </c>
      <c r="G146" s="26">
        <v>30.786999999999999</v>
      </c>
      <c r="H146" s="21">
        <v>1.345</v>
      </c>
      <c r="I146" s="21">
        <v>1.833</v>
      </c>
      <c r="J146" s="21">
        <v>0</v>
      </c>
      <c r="K146" s="21">
        <v>0.25800000000000001</v>
      </c>
      <c r="L146" s="20">
        <f t="shared" si="14"/>
        <v>1.087</v>
      </c>
      <c r="M146" s="21">
        <f t="shared" si="15"/>
        <v>442.81700000000001</v>
      </c>
      <c r="N146" s="22">
        <f t="shared" si="16"/>
        <v>11.771000000000001</v>
      </c>
      <c r="O146" s="38">
        <f t="shared" si="17"/>
        <v>1.9944003733084459</v>
      </c>
      <c r="P146" s="12">
        <v>39</v>
      </c>
      <c r="Q146" s="38">
        <f t="shared" si="18"/>
        <v>5.7911055808607163E-2</v>
      </c>
      <c r="R146" s="12">
        <v>218</v>
      </c>
      <c r="S146" s="11">
        <f t="shared" si="19"/>
        <v>257</v>
      </c>
      <c r="T146" s="65">
        <v>137</v>
      </c>
      <c r="W146" s="44">
        <v>63.930100000000003</v>
      </c>
      <c r="X146" s="45">
        <v>96.12</v>
      </c>
      <c r="Y146" s="46">
        <f t="shared" si="20"/>
        <v>0.50351712260734782</v>
      </c>
    </row>
    <row r="147" spans="2:25" x14ac:dyDescent="0.25">
      <c r="B147" s="19" t="s">
        <v>344</v>
      </c>
      <c r="C147" s="25" t="s">
        <v>343</v>
      </c>
      <c r="D147" s="20">
        <v>364</v>
      </c>
      <c r="E147" s="21">
        <v>22.783000000000001</v>
      </c>
      <c r="F147" s="21">
        <v>6.9509999999999996</v>
      </c>
      <c r="G147" s="26">
        <v>74.558999999999997</v>
      </c>
      <c r="H147" s="21">
        <v>9.8840000000000003</v>
      </c>
      <c r="I147" s="21">
        <v>44.454999999999998</v>
      </c>
      <c r="J147" s="21">
        <v>136.38800000000001</v>
      </c>
      <c r="K147" s="21">
        <v>23.661999999999999</v>
      </c>
      <c r="L147" s="20">
        <f t="shared" si="14"/>
        <v>-13.777999999999999</v>
      </c>
      <c r="M147" s="21">
        <f t="shared" si="15"/>
        <v>493.43700000000001</v>
      </c>
      <c r="N147" s="22">
        <f t="shared" si="16"/>
        <v>23.152999999999999</v>
      </c>
      <c r="O147" s="38">
        <f t="shared" si="17"/>
        <v>2.4301866666666667</v>
      </c>
      <c r="P147" s="12">
        <v>34</v>
      </c>
      <c r="Q147" s="38">
        <f t="shared" si="18"/>
        <v>4.6172054385868917E-2</v>
      </c>
      <c r="R147" s="12">
        <v>225</v>
      </c>
      <c r="S147" s="11">
        <f t="shared" si="19"/>
        <v>259</v>
      </c>
      <c r="T147" s="65">
        <v>138</v>
      </c>
      <c r="W147" s="44">
        <v>27.05</v>
      </c>
      <c r="X147" s="45">
        <v>24.79</v>
      </c>
      <c r="Y147" s="46">
        <f t="shared" si="20"/>
        <v>-8.3548983364140517E-2</v>
      </c>
    </row>
    <row r="148" spans="2:25" x14ac:dyDescent="0.25">
      <c r="B148" s="19" t="s">
        <v>248</v>
      </c>
      <c r="C148" s="25" t="s">
        <v>247</v>
      </c>
      <c r="D148" s="20">
        <v>521</v>
      </c>
      <c r="E148" s="21">
        <v>112.26600000000001</v>
      </c>
      <c r="F148" s="21">
        <v>621.61599999999999</v>
      </c>
      <c r="G148" s="26">
        <v>823.81899999999996</v>
      </c>
      <c r="H148" s="21">
        <v>30.207000000000001</v>
      </c>
      <c r="I148" s="21">
        <v>588.47699999999998</v>
      </c>
      <c r="J148" s="21">
        <v>0</v>
      </c>
      <c r="K148" s="21">
        <v>10.603</v>
      </c>
      <c r="L148" s="20">
        <f t="shared" si="14"/>
        <v>19.603999999999999</v>
      </c>
      <c r="M148" s="21">
        <f t="shared" si="15"/>
        <v>-100.61599999999999</v>
      </c>
      <c r="N148" s="22">
        <f t="shared" si="16"/>
        <v>0</v>
      </c>
      <c r="O148" s="38">
        <f t="shared" si="17"/>
        <v>5.7266884309324633</v>
      </c>
      <c r="P148" s="12">
        <v>19</v>
      </c>
      <c r="Q148" s="38">
        <f t="shared" si="18"/>
        <v>-1.1157867535978376</v>
      </c>
      <c r="R148" s="12">
        <v>242</v>
      </c>
      <c r="S148" s="11">
        <f t="shared" si="19"/>
        <v>261</v>
      </c>
      <c r="T148" s="65">
        <v>139</v>
      </c>
      <c r="W148" s="44">
        <v>26.739899999999999</v>
      </c>
      <c r="X148" s="45">
        <v>26.53</v>
      </c>
      <c r="Y148" s="46">
        <f t="shared" si="20"/>
        <v>-7.8496927811995132E-3</v>
      </c>
    </row>
    <row r="149" spans="2:25" x14ac:dyDescent="0.25">
      <c r="B149" s="19" t="s">
        <v>57</v>
      </c>
      <c r="C149" s="25" t="s">
        <v>56</v>
      </c>
      <c r="D149" s="20">
        <v>911</v>
      </c>
      <c r="E149" s="21">
        <v>473.69099999999997</v>
      </c>
      <c r="F149" s="21">
        <v>291.04899999999998</v>
      </c>
      <c r="G149" s="26">
        <v>443.51100000000002</v>
      </c>
      <c r="H149" s="21">
        <v>0.17</v>
      </c>
      <c r="I149" s="21">
        <v>134.96799999999999</v>
      </c>
      <c r="J149" s="21">
        <v>444.18</v>
      </c>
      <c r="K149" s="21">
        <v>21.567</v>
      </c>
      <c r="L149" s="20">
        <f t="shared" si="14"/>
        <v>-21.396999999999998</v>
      </c>
      <c r="M149" s="21">
        <f t="shared" si="15"/>
        <v>1064.1310000000001</v>
      </c>
      <c r="N149" s="22">
        <f t="shared" si="16"/>
        <v>17.494000000000028</v>
      </c>
      <c r="O149" s="38">
        <f t="shared" si="17"/>
        <v>-121.36587240584258</v>
      </c>
      <c r="P149" s="12">
        <v>241</v>
      </c>
      <c r="Q149" s="38">
        <f t="shared" si="18"/>
        <v>0.44514350206882419</v>
      </c>
      <c r="R149" s="12">
        <v>21</v>
      </c>
      <c r="S149" s="11">
        <f t="shared" si="19"/>
        <v>262</v>
      </c>
      <c r="T149" s="65">
        <v>140</v>
      </c>
      <c r="W149" s="44">
        <v>13.27</v>
      </c>
      <c r="X149" s="45">
        <v>13.72</v>
      </c>
      <c r="Y149" s="46">
        <f t="shared" si="20"/>
        <v>3.3911077618688834E-2</v>
      </c>
    </row>
    <row r="150" spans="2:25" x14ac:dyDescent="0.25">
      <c r="B150" s="19" t="s">
        <v>59</v>
      </c>
      <c r="C150" s="25" t="s">
        <v>58</v>
      </c>
      <c r="D150" s="20">
        <v>911</v>
      </c>
      <c r="E150" s="21">
        <v>125.788</v>
      </c>
      <c r="F150" s="21">
        <v>21.472999999999999</v>
      </c>
      <c r="G150" s="26">
        <v>383.101</v>
      </c>
      <c r="H150" s="21">
        <v>248.86699999999999</v>
      </c>
      <c r="I150" s="21">
        <v>242.54900000000001</v>
      </c>
      <c r="J150" s="21">
        <v>169.83699999999999</v>
      </c>
      <c r="K150" s="21">
        <v>42.402999999999999</v>
      </c>
      <c r="L150" s="20">
        <f t="shared" si="14"/>
        <v>206.464</v>
      </c>
      <c r="M150" s="21">
        <f t="shared" si="15"/>
        <v>1059.364</v>
      </c>
      <c r="N150" s="22">
        <f t="shared" si="16"/>
        <v>119.07899999999999</v>
      </c>
      <c r="O150" s="38">
        <f t="shared" si="17"/>
        <v>0.38639442408529745</v>
      </c>
      <c r="P150" s="12">
        <v>119</v>
      </c>
      <c r="Q150" s="38">
        <f t="shared" si="18"/>
        <v>0.11873916802911935</v>
      </c>
      <c r="R150" s="12">
        <v>143</v>
      </c>
      <c r="S150" s="11">
        <f t="shared" si="19"/>
        <v>262</v>
      </c>
      <c r="T150" s="65">
        <v>141</v>
      </c>
      <c r="W150" s="44">
        <v>43.553199999999997</v>
      </c>
      <c r="X150" s="45">
        <v>42.01</v>
      </c>
      <c r="Y150" s="46">
        <f t="shared" si="20"/>
        <v>-3.5432528493887894E-2</v>
      </c>
    </row>
    <row r="151" spans="2:25" x14ac:dyDescent="0.25">
      <c r="B151" s="19" t="s">
        <v>494</v>
      </c>
      <c r="C151" s="25" t="s">
        <v>493</v>
      </c>
      <c r="D151" s="20">
        <v>121</v>
      </c>
      <c r="E151" s="21">
        <v>12.199</v>
      </c>
      <c r="F151" s="21">
        <v>7.0570000000000004</v>
      </c>
      <c r="G151" s="26">
        <v>53.173999999999999</v>
      </c>
      <c r="H151" s="21">
        <v>2.665</v>
      </c>
      <c r="I151" s="21">
        <v>19.556999999999999</v>
      </c>
      <c r="J151" s="21">
        <v>0</v>
      </c>
      <c r="K151" s="21">
        <v>4.2679999999999998</v>
      </c>
      <c r="L151" s="20">
        <f t="shared" si="14"/>
        <v>-1.6029999999999998</v>
      </c>
      <c r="M151" s="21">
        <f t="shared" si="15"/>
        <v>113.943</v>
      </c>
      <c r="N151" s="22">
        <f t="shared" si="16"/>
        <v>26.560000000000002</v>
      </c>
      <c r="O151" s="38">
        <f t="shared" si="17"/>
        <v>0.48880073726810114</v>
      </c>
      <c r="P151" s="12">
        <v>108</v>
      </c>
      <c r="Q151" s="38">
        <f t="shared" si="18"/>
        <v>0.10706230308136525</v>
      </c>
      <c r="R151" s="12">
        <v>154</v>
      </c>
      <c r="S151" s="11">
        <f t="shared" si="19"/>
        <v>262</v>
      </c>
      <c r="T151" s="65">
        <v>142</v>
      </c>
      <c r="W151" s="44">
        <v>11.53</v>
      </c>
      <c r="X151" s="45">
        <v>10.51</v>
      </c>
      <c r="Y151" s="46">
        <f t="shared" si="20"/>
        <v>-8.8464874241110159E-2</v>
      </c>
    </row>
    <row r="152" spans="2:25" x14ac:dyDescent="0.25">
      <c r="B152" s="19" t="s">
        <v>127</v>
      </c>
      <c r="C152" s="25" t="s">
        <v>126</v>
      </c>
      <c r="D152" s="20">
        <v>731</v>
      </c>
      <c r="E152" s="21">
        <v>83.941000000000003</v>
      </c>
      <c r="F152" s="21">
        <v>23.138999999999999</v>
      </c>
      <c r="G152" s="26">
        <v>257.20699999999999</v>
      </c>
      <c r="H152" s="21">
        <v>101.566</v>
      </c>
      <c r="I152" s="21">
        <v>137.762</v>
      </c>
      <c r="J152" s="21">
        <v>102.881</v>
      </c>
      <c r="K152" s="21">
        <v>21.657</v>
      </c>
      <c r="L152" s="20">
        <f t="shared" si="14"/>
        <v>79.909000000000006</v>
      </c>
      <c r="M152" s="21">
        <f t="shared" si="15"/>
        <v>810.74199999999996</v>
      </c>
      <c r="N152" s="22">
        <f t="shared" si="16"/>
        <v>96.305999999999997</v>
      </c>
      <c r="O152" s="38">
        <f t="shared" si="17"/>
        <v>0.47635558834378461</v>
      </c>
      <c r="P152" s="12">
        <v>109</v>
      </c>
      <c r="Q152" s="38">
        <f t="shared" si="18"/>
        <v>0.10353602009023834</v>
      </c>
      <c r="R152" s="12">
        <v>155</v>
      </c>
      <c r="S152" s="11">
        <f t="shared" si="19"/>
        <v>264</v>
      </c>
      <c r="T152" s="65">
        <v>143</v>
      </c>
      <c r="W152" s="44">
        <v>22.298500000000001</v>
      </c>
      <c r="X152" s="45">
        <v>20.53</v>
      </c>
      <c r="Y152" s="46">
        <f t="shared" si="20"/>
        <v>-7.9310267506782939E-2</v>
      </c>
    </row>
    <row r="153" spans="2:25" x14ac:dyDescent="0.25">
      <c r="B153" s="19" t="s">
        <v>338</v>
      </c>
      <c r="C153" s="25" t="s">
        <v>337</v>
      </c>
      <c r="D153" s="20">
        <v>372</v>
      </c>
      <c r="E153" s="21">
        <v>39.017000000000003</v>
      </c>
      <c r="F153" s="21">
        <v>43.533000000000001</v>
      </c>
      <c r="G153" s="26">
        <v>194.041</v>
      </c>
      <c r="H153" s="21">
        <v>52.904000000000003</v>
      </c>
      <c r="I153" s="21">
        <v>88.838999999999999</v>
      </c>
      <c r="J153" s="21">
        <v>0</v>
      </c>
      <c r="K153" s="21">
        <v>11.006</v>
      </c>
      <c r="L153" s="20">
        <f t="shared" si="14"/>
        <v>41.898000000000003</v>
      </c>
      <c r="M153" s="21">
        <f t="shared" si="15"/>
        <v>328.46699999999998</v>
      </c>
      <c r="N153" s="22">
        <f t="shared" si="16"/>
        <v>61.668999999999997</v>
      </c>
      <c r="O153" s="38">
        <f t="shared" si="17"/>
        <v>0.37673197060839841</v>
      </c>
      <c r="P153" s="12">
        <v>123</v>
      </c>
      <c r="Q153" s="38">
        <f t="shared" si="18"/>
        <v>0.11878514432195625</v>
      </c>
      <c r="R153" s="12">
        <v>142</v>
      </c>
      <c r="S153" s="11">
        <f t="shared" si="19"/>
        <v>265</v>
      </c>
      <c r="T153" s="65">
        <v>144</v>
      </c>
      <c r="W153" s="44">
        <v>22.045000000000002</v>
      </c>
      <c r="X153" s="45">
        <v>22.61</v>
      </c>
      <c r="Y153" s="46">
        <f t="shared" si="20"/>
        <v>2.5629394420503493E-2</v>
      </c>
    </row>
    <row r="154" spans="2:25" x14ac:dyDescent="0.25">
      <c r="B154" s="19" t="s">
        <v>444</v>
      </c>
      <c r="C154" s="25" t="s">
        <v>443</v>
      </c>
      <c r="D154" s="20">
        <v>227</v>
      </c>
      <c r="E154" s="21">
        <v>10.308</v>
      </c>
      <c r="F154" s="21">
        <v>6.1559999999999997</v>
      </c>
      <c r="G154" s="26">
        <v>10.364000000000001</v>
      </c>
      <c r="H154" s="21">
        <v>5.84</v>
      </c>
      <c r="I154" s="21">
        <v>6.3470000000000004</v>
      </c>
      <c r="J154" s="21">
        <v>0</v>
      </c>
      <c r="K154" s="21">
        <v>0.46400000000000002</v>
      </c>
      <c r="L154" s="20">
        <f t="shared" si="14"/>
        <v>5.3759999999999994</v>
      </c>
      <c r="M154" s="21">
        <f t="shared" si="15"/>
        <v>220.84399999999999</v>
      </c>
      <c r="N154" s="22">
        <f t="shared" si="16"/>
        <v>0</v>
      </c>
      <c r="O154" s="38">
        <f t="shared" si="17"/>
        <v>1.9174107142857144</v>
      </c>
      <c r="P154" s="12">
        <v>42</v>
      </c>
      <c r="Q154" s="38">
        <f t="shared" si="18"/>
        <v>4.6675481335241166E-2</v>
      </c>
      <c r="R154" s="12">
        <v>224</v>
      </c>
      <c r="S154" s="11">
        <f t="shared" si="19"/>
        <v>266</v>
      </c>
      <c r="T154" s="65">
        <v>145</v>
      </c>
      <c r="W154" s="44">
        <v>18.04</v>
      </c>
      <c r="X154" s="45">
        <v>17.38</v>
      </c>
      <c r="Y154" s="46">
        <f t="shared" si="20"/>
        <v>-3.6585365853658569E-2</v>
      </c>
    </row>
    <row r="155" spans="2:25" x14ac:dyDescent="0.25">
      <c r="B155" s="19" t="s">
        <v>394</v>
      </c>
      <c r="C155" s="25" t="s">
        <v>393</v>
      </c>
      <c r="D155" s="20">
        <v>283</v>
      </c>
      <c r="E155" s="21">
        <v>71.989000000000004</v>
      </c>
      <c r="F155" s="21">
        <v>0</v>
      </c>
      <c r="G155" s="26">
        <v>99.244</v>
      </c>
      <c r="H155" s="21">
        <v>339.29199999999997</v>
      </c>
      <c r="I155" s="21">
        <v>139.852</v>
      </c>
      <c r="J155" s="21">
        <v>190</v>
      </c>
      <c r="K155" s="21">
        <v>24.599</v>
      </c>
      <c r="L155" s="20">
        <f t="shared" si="14"/>
        <v>314.69299999999998</v>
      </c>
      <c r="M155" s="21">
        <f t="shared" si="15"/>
        <v>473</v>
      </c>
      <c r="N155" s="22">
        <f t="shared" si="16"/>
        <v>0</v>
      </c>
      <c r="O155" s="38">
        <f t="shared" si="17"/>
        <v>0.2287594576301348</v>
      </c>
      <c r="P155" s="12">
        <v>157</v>
      </c>
      <c r="Q155" s="38">
        <f t="shared" si="18"/>
        <v>0.15219661733615222</v>
      </c>
      <c r="R155" s="12">
        <v>111</v>
      </c>
      <c r="S155" s="11">
        <f t="shared" si="19"/>
        <v>268</v>
      </c>
      <c r="T155" s="65">
        <v>146</v>
      </c>
      <c r="W155" s="44">
        <v>7.95</v>
      </c>
      <c r="X155" s="45">
        <v>7.16</v>
      </c>
      <c r="Y155" s="46">
        <f t="shared" si="20"/>
        <v>-9.9371069182389915E-2</v>
      </c>
    </row>
    <row r="156" spans="2:25" x14ac:dyDescent="0.25">
      <c r="B156" s="19" t="s">
        <v>141</v>
      </c>
      <c r="C156" s="25" t="s">
        <v>140</v>
      </c>
      <c r="D156" s="20">
        <v>706</v>
      </c>
      <c r="E156" s="21">
        <v>272.49099999999999</v>
      </c>
      <c r="F156" s="21">
        <v>251.828</v>
      </c>
      <c r="G156" s="26">
        <v>2035.1890000000001</v>
      </c>
      <c r="H156" s="21">
        <v>24.565999999999999</v>
      </c>
      <c r="I156" s="21">
        <v>143.64099999999999</v>
      </c>
      <c r="J156" s="21">
        <v>983.44</v>
      </c>
      <c r="K156" s="21">
        <v>13.36</v>
      </c>
      <c r="L156" s="20">
        <f t="shared" si="14"/>
        <v>11.206</v>
      </c>
      <c r="M156" s="21">
        <f t="shared" si="15"/>
        <v>1437.6120000000001</v>
      </c>
      <c r="N156" s="22">
        <f t="shared" si="16"/>
        <v>1639.72</v>
      </c>
      <c r="O156" s="38">
        <f t="shared" si="17"/>
        <v>0.16505343062014893</v>
      </c>
      <c r="P156" s="12">
        <v>184</v>
      </c>
      <c r="Q156" s="38">
        <f t="shared" si="18"/>
        <v>0.18954418855713501</v>
      </c>
      <c r="R156" s="12">
        <v>88</v>
      </c>
      <c r="S156" s="11">
        <f t="shared" si="19"/>
        <v>272</v>
      </c>
      <c r="T156" s="65">
        <v>147</v>
      </c>
      <c r="W156" s="44">
        <v>13.03</v>
      </c>
      <c r="X156" s="45">
        <v>22.52</v>
      </c>
      <c r="Y156" s="46">
        <f t="shared" si="20"/>
        <v>0.72831926323868013</v>
      </c>
    </row>
    <row r="157" spans="2:25" x14ac:dyDescent="0.25">
      <c r="B157" s="19" t="s">
        <v>103</v>
      </c>
      <c r="C157" s="25" t="s">
        <v>102</v>
      </c>
      <c r="D157" s="20">
        <v>768</v>
      </c>
      <c r="E157" s="21">
        <v>55.045999999999999</v>
      </c>
      <c r="F157" s="21">
        <v>174.773</v>
      </c>
      <c r="G157" s="26">
        <v>333.55599999999998</v>
      </c>
      <c r="H157" s="21">
        <v>12.638</v>
      </c>
      <c r="I157" s="21">
        <v>52.84</v>
      </c>
      <c r="J157" s="21">
        <v>0.152</v>
      </c>
      <c r="K157" s="21">
        <v>12.311999999999999</v>
      </c>
      <c r="L157" s="20">
        <f t="shared" si="14"/>
        <v>0.32600000000000051</v>
      </c>
      <c r="M157" s="21">
        <f t="shared" si="15"/>
        <v>593.37900000000002</v>
      </c>
      <c r="N157" s="22">
        <f t="shared" si="16"/>
        <v>105.94300000000001</v>
      </c>
      <c r="O157" s="38">
        <f t="shared" si="17"/>
        <v>0.51798737167000719</v>
      </c>
      <c r="P157" s="12">
        <v>100</v>
      </c>
      <c r="Q157" s="38">
        <f t="shared" si="18"/>
        <v>9.2767017370011404E-2</v>
      </c>
      <c r="R157" s="12">
        <v>173</v>
      </c>
      <c r="S157" s="11">
        <f t="shared" si="19"/>
        <v>273</v>
      </c>
      <c r="T157" s="65">
        <v>148</v>
      </c>
      <c r="W157" s="44">
        <v>16.059999999999999</v>
      </c>
      <c r="X157" s="45">
        <v>15.06</v>
      </c>
      <c r="Y157" s="46">
        <f t="shared" si="20"/>
        <v>-6.2266500622664922E-2</v>
      </c>
    </row>
    <row r="158" spans="2:25" x14ac:dyDescent="0.25">
      <c r="B158" s="19" t="s">
        <v>273</v>
      </c>
      <c r="C158" s="25" t="s">
        <v>272</v>
      </c>
      <c r="D158" s="20">
        <v>487</v>
      </c>
      <c r="E158" s="21">
        <v>40.091999999999999</v>
      </c>
      <c r="F158" s="21">
        <v>43.003</v>
      </c>
      <c r="G158" s="26">
        <v>297.44299999999998</v>
      </c>
      <c r="H158" s="21">
        <v>73.965000000000003</v>
      </c>
      <c r="I158" s="21">
        <v>368.37400000000002</v>
      </c>
      <c r="J158" s="21">
        <v>28.41</v>
      </c>
      <c r="K158" s="21">
        <v>16.844000000000001</v>
      </c>
      <c r="L158" s="20">
        <f t="shared" si="14"/>
        <v>57.121000000000002</v>
      </c>
      <c r="M158" s="21">
        <f t="shared" si="15"/>
        <v>472.40699999999998</v>
      </c>
      <c r="N158" s="22">
        <f t="shared" si="16"/>
        <v>0</v>
      </c>
      <c r="O158" s="38">
        <f t="shared" si="17"/>
        <v>0.70187846851420665</v>
      </c>
      <c r="P158" s="12">
        <v>82</v>
      </c>
      <c r="Q158" s="38">
        <f t="shared" si="18"/>
        <v>8.4867497729711874E-2</v>
      </c>
      <c r="R158" s="12">
        <v>191</v>
      </c>
      <c r="S158" s="11">
        <f t="shared" si="19"/>
        <v>273</v>
      </c>
      <c r="T158" s="65">
        <v>149</v>
      </c>
      <c r="W158" s="44">
        <v>4.68</v>
      </c>
      <c r="X158" s="45">
        <v>4.25</v>
      </c>
      <c r="Y158" s="46">
        <f t="shared" si="20"/>
        <v>-9.1880341880341776E-2</v>
      </c>
    </row>
    <row r="159" spans="2:25" x14ac:dyDescent="0.25">
      <c r="B159" s="19" t="s">
        <v>364</v>
      </c>
      <c r="C159" s="25" t="s">
        <v>363</v>
      </c>
      <c r="D159" s="20">
        <v>337</v>
      </c>
      <c r="E159" s="21">
        <v>22.937999999999999</v>
      </c>
      <c r="F159" s="21">
        <v>20.143999999999998</v>
      </c>
      <c r="G159" s="26">
        <v>69.558999999999997</v>
      </c>
      <c r="H159" s="21">
        <v>2.1749999999999998</v>
      </c>
      <c r="I159" s="21">
        <v>21.085999999999999</v>
      </c>
      <c r="J159" s="21">
        <v>5.4809999999999999</v>
      </c>
      <c r="K159" s="21">
        <v>3.1269999999999998</v>
      </c>
      <c r="L159" s="20">
        <f t="shared" si="14"/>
        <v>-0.95199999999999996</v>
      </c>
      <c r="M159" s="21">
        <f t="shared" si="15"/>
        <v>322.33699999999999</v>
      </c>
      <c r="N159" s="22">
        <f t="shared" si="16"/>
        <v>28.329000000000001</v>
      </c>
      <c r="O159" s="38">
        <f t="shared" si="17"/>
        <v>0.83785659495196685</v>
      </c>
      <c r="P159" s="12">
        <v>68</v>
      </c>
      <c r="Q159" s="38">
        <f t="shared" si="18"/>
        <v>7.1161548317444159E-2</v>
      </c>
      <c r="R159" s="12">
        <v>206</v>
      </c>
      <c r="S159" s="11">
        <f t="shared" si="19"/>
        <v>274</v>
      </c>
      <c r="T159" s="65">
        <v>150</v>
      </c>
      <c r="W159" s="44">
        <v>13.88</v>
      </c>
      <c r="X159" s="45">
        <v>8.76</v>
      </c>
      <c r="Y159" s="46">
        <f t="shared" si="20"/>
        <v>-0.36887608069164268</v>
      </c>
    </row>
    <row r="160" spans="2:25" x14ac:dyDescent="0.25">
      <c r="B160" s="19" t="s">
        <v>77</v>
      </c>
      <c r="C160" s="25" t="s">
        <v>76</v>
      </c>
      <c r="D160" s="20">
        <v>848</v>
      </c>
      <c r="E160" s="21">
        <v>96.855000000000004</v>
      </c>
      <c r="F160" s="21">
        <v>256.178</v>
      </c>
      <c r="G160" s="26">
        <v>299.21199999999999</v>
      </c>
      <c r="H160" s="21">
        <v>211.84399999999999</v>
      </c>
      <c r="I160" s="21">
        <v>89.905000000000001</v>
      </c>
      <c r="J160" s="21">
        <v>518.56600000000003</v>
      </c>
      <c r="K160" s="21">
        <v>48.889000000000003</v>
      </c>
      <c r="L160" s="20">
        <f t="shared" si="14"/>
        <v>162.95499999999998</v>
      </c>
      <c r="M160" s="21">
        <f t="shared" si="15"/>
        <v>1110.3879999999999</v>
      </c>
      <c r="N160" s="22">
        <f t="shared" si="16"/>
        <v>0</v>
      </c>
      <c r="O160" s="38">
        <f t="shared" si="17"/>
        <v>0.59436654291061963</v>
      </c>
      <c r="P160" s="12">
        <v>94</v>
      </c>
      <c r="Q160" s="38">
        <f t="shared" si="18"/>
        <v>8.7226266854468895E-2</v>
      </c>
      <c r="R160" s="12">
        <v>189</v>
      </c>
      <c r="S160" s="11">
        <f t="shared" si="19"/>
        <v>283</v>
      </c>
      <c r="T160" s="65">
        <v>151</v>
      </c>
      <c r="W160" s="44">
        <v>7.93</v>
      </c>
      <c r="X160" s="45">
        <v>9.99</v>
      </c>
      <c r="Y160" s="46">
        <f t="shared" si="20"/>
        <v>0.25977301387137453</v>
      </c>
    </row>
    <row r="161" spans="2:25" x14ac:dyDescent="0.25">
      <c r="B161" s="19" t="s">
        <v>342</v>
      </c>
      <c r="C161" s="25" t="s">
        <v>341</v>
      </c>
      <c r="D161" s="20">
        <v>365</v>
      </c>
      <c r="E161" s="21">
        <v>28.745000000000001</v>
      </c>
      <c r="F161" s="21">
        <v>47.77</v>
      </c>
      <c r="G161" s="26">
        <v>206.40100000000001</v>
      </c>
      <c r="H161" s="21">
        <v>8.8870000000000005</v>
      </c>
      <c r="I161" s="21">
        <v>104.479</v>
      </c>
      <c r="J161" s="21">
        <v>0</v>
      </c>
      <c r="K161" s="21">
        <v>4.4630000000000001</v>
      </c>
      <c r="L161" s="20">
        <f t="shared" si="14"/>
        <v>4.4240000000000004</v>
      </c>
      <c r="M161" s="21">
        <f t="shared" si="15"/>
        <v>317.23</v>
      </c>
      <c r="N161" s="22">
        <f t="shared" si="16"/>
        <v>54.152000000000008</v>
      </c>
      <c r="O161" s="38">
        <f t="shared" si="17"/>
        <v>0.49072999180551757</v>
      </c>
      <c r="P161" s="12">
        <v>107</v>
      </c>
      <c r="Q161" s="38">
        <f t="shared" si="18"/>
        <v>9.0612489361031431E-2</v>
      </c>
      <c r="R161" s="12">
        <v>177</v>
      </c>
      <c r="S161" s="11">
        <f t="shared" si="19"/>
        <v>284</v>
      </c>
      <c r="T161" s="65">
        <v>152</v>
      </c>
      <c r="W161" s="44">
        <v>30.54</v>
      </c>
      <c r="X161" s="45">
        <v>31.65</v>
      </c>
      <c r="Y161" s="46">
        <f t="shared" si="20"/>
        <v>3.6345776031434074E-2</v>
      </c>
    </row>
    <row r="162" spans="2:25" x14ac:dyDescent="0.25">
      <c r="B162" s="19" t="s">
        <v>162</v>
      </c>
      <c r="C162" s="25" t="s">
        <v>161</v>
      </c>
      <c r="D162" s="20">
        <v>652</v>
      </c>
      <c r="E162" s="21">
        <v>60.613999999999997</v>
      </c>
      <c r="F162" s="21">
        <v>5.2690000000000001</v>
      </c>
      <c r="G162" s="26">
        <v>50.314999999999998</v>
      </c>
      <c r="H162" s="21">
        <v>94.468999999999994</v>
      </c>
      <c r="I162" s="21">
        <v>93.650999999999996</v>
      </c>
      <c r="J162" s="21">
        <v>271.05500000000001</v>
      </c>
      <c r="K162" s="21">
        <v>15.496</v>
      </c>
      <c r="L162" s="20">
        <f t="shared" si="14"/>
        <v>78.972999999999999</v>
      </c>
      <c r="M162" s="21">
        <f t="shared" si="15"/>
        <v>917.78600000000006</v>
      </c>
      <c r="N162" s="22">
        <f t="shared" si="16"/>
        <v>0</v>
      </c>
      <c r="O162" s="38">
        <f t="shared" si="17"/>
        <v>0.76752814252972534</v>
      </c>
      <c r="P162" s="12">
        <v>73</v>
      </c>
      <c r="Q162" s="38">
        <f t="shared" si="18"/>
        <v>6.6043718252403058E-2</v>
      </c>
      <c r="R162" s="12">
        <v>211</v>
      </c>
      <c r="S162" s="11">
        <f t="shared" si="19"/>
        <v>284</v>
      </c>
      <c r="T162" s="65">
        <v>153</v>
      </c>
      <c r="W162" s="44">
        <v>9.52</v>
      </c>
      <c r="X162" s="45">
        <v>11.73</v>
      </c>
      <c r="Y162" s="46">
        <f t="shared" si="20"/>
        <v>0.23214285714285721</v>
      </c>
    </row>
    <row r="163" spans="2:25" x14ac:dyDescent="0.25">
      <c r="B163" s="19" t="s">
        <v>504</v>
      </c>
      <c r="C163" s="25" t="s">
        <v>503</v>
      </c>
      <c r="D163" s="20">
        <v>113</v>
      </c>
      <c r="E163" s="21">
        <v>10.893000000000001</v>
      </c>
      <c r="F163" s="21">
        <v>21.106000000000002</v>
      </c>
      <c r="G163" s="21">
        <v>30.7</v>
      </c>
      <c r="H163" s="21">
        <v>38.795000000000002</v>
      </c>
      <c r="I163" s="21">
        <v>10.430999999999999</v>
      </c>
      <c r="J163" s="21">
        <v>0</v>
      </c>
      <c r="K163" s="21">
        <v>2.9809999999999999</v>
      </c>
      <c r="L163" s="20">
        <f t="shared" si="14"/>
        <v>35.814</v>
      </c>
      <c r="M163" s="21">
        <f t="shared" si="15"/>
        <v>91.894000000000005</v>
      </c>
      <c r="N163" s="22">
        <f t="shared" si="16"/>
        <v>0</v>
      </c>
      <c r="O163" s="38">
        <f t="shared" si="17"/>
        <v>0.30415479979896132</v>
      </c>
      <c r="P163" s="12">
        <v>141</v>
      </c>
      <c r="Q163" s="38">
        <f t="shared" si="18"/>
        <v>0.11853875116982611</v>
      </c>
      <c r="R163" s="12">
        <v>144</v>
      </c>
      <c r="S163" s="11">
        <f t="shared" si="19"/>
        <v>285</v>
      </c>
      <c r="T163" s="65">
        <v>154</v>
      </c>
      <c r="W163" s="44">
        <v>29.8079</v>
      </c>
      <c r="X163" s="45">
        <v>23.45</v>
      </c>
      <c r="Y163" s="46">
        <f t="shared" si="20"/>
        <v>-0.21329580413246152</v>
      </c>
    </row>
    <row r="164" spans="2:25" x14ac:dyDescent="0.25">
      <c r="B164" s="19" t="s">
        <v>186</v>
      </c>
      <c r="C164" s="25" t="s">
        <v>185</v>
      </c>
      <c r="D164" s="20">
        <v>614</v>
      </c>
      <c r="E164" s="21">
        <v>97.751999999999995</v>
      </c>
      <c r="F164" s="21">
        <v>46.116999999999997</v>
      </c>
      <c r="G164" s="26">
        <v>516.11400000000003</v>
      </c>
      <c r="H164" s="21">
        <v>45.963999999999999</v>
      </c>
      <c r="I164" s="21">
        <v>212.90100000000001</v>
      </c>
      <c r="J164" s="21">
        <v>409.20499999999998</v>
      </c>
      <c r="K164" s="21">
        <v>30.341999999999999</v>
      </c>
      <c r="L164" s="20">
        <f t="shared" si="14"/>
        <v>15.622</v>
      </c>
      <c r="M164" s="21">
        <f t="shared" si="15"/>
        <v>977.08799999999997</v>
      </c>
      <c r="N164" s="22">
        <f t="shared" si="16"/>
        <v>257.096</v>
      </c>
      <c r="O164" s="38">
        <f t="shared" si="17"/>
        <v>0.35843618683035217</v>
      </c>
      <c r="P164" s="12">
        <v>129</v>
      </c>
      <c r="Q164" s="38">
        <f t="shared" si="18"/>
        <v>0.1000442130084496</v>
      </c>
      <c r="R164" s="12">
        <v>157</v>
      </c>
      <c r="S164" s="11">
        <f t="shared" si="19"/>
        <v>286</v>
      </c>
      <c r="T164" s="65">
        <v>155</v>
      </c>
      <c r="W164" s="44">
        <v>27.14</v>
      </c>
      <c r="X164" s="45">
        <v>35.72</v>
      </c>
      <c r="Y164" s="46">
        <f t="shared" si="20"/>
        <v>0.31613854089904203</v>
      </c>
    </row>
    <row r="165" spans="2:25" x14ac:dyDescent="0.25">
      <c r="B165" s="19" t="s">
        <v>137</v>
      </c>
      <c r="C165" s="25" t="s">
        <v>136</v>
      </c>
      <c r="D165" s="20">
        <v>711</v>
      </c>
      <c r="E165" s="21">
        <v>12.177</v>
      </c>
      <c r="F165" s="21">
        <v>391.88299999999998</v>
      </c>
      <c r="G165" s="26">
        <v>403.33300000000003</v>
      </c>
      <c r="H165" s="21">
        <v>12.414999999999999</v>
      </c>
      <c r="I165" s="21">
        <v>126.98399999999999</v>
      </c>
      <c r="J165" s="21">
        <v>0</v>
      </c>
      <c r="K165" s="21">
        <v>1.5269999999999999</v>
      </c>
      <c r="L165" s="20">
        <f t="shared" si="14"/>
        <v>10.888</v>
      </c>
      <c r="M165" s="21">
        <f t="shared" si="15"/>
        <v>319.11700000000002</v>
      </c>
      <c r="N165" s="22">
        <f t="shared" si="16"/>
        <v>0</v>
      </c>
      <c r="O165" s="38">
        <f t="shared" si="17"/>
        <v>1.1183872152828802</v>
      </c>
      <c r="P165" s="12">
        <v>58</v>
      </c>
      <c r="Q165" s="38">
        <f t="shared" si="18"/>
        <v>3.8158418385733125E-2</v>
      </c>
      <c r="R165" s="12">
        <v>229</v>
      </c>
      <c r="S165" s="11">
        <f t="shared" si="19"/>
        <v>287</v>
      </c>
      <c r="T165" s="65">
        <v>156</v>
      </c>
      <c r="W165" s="44">
        <v>16.7</v>
      </c>
      <c r="X165" s="45">
        <v>28.39</v>
      </c>
      <c r="Y165" s="46">
        <f t="shared" si="20"/>
        <v>0.70000000000000018</v>
      </c>
    </row>
    <row r="166" spans="2:25" x14ac:dyDescent="0.25">
      <c r="B166" s="19" t="s">
        <v>293</v>
      </c>
      <c r="C166" s="25" t="s">
        <v>292</v>
      </c>
      <c r="D166" s="20">
        <v>452</v>
      </c>
      <c r="E166" s="21">
        <v>187.08699999999999</v>
      </c>
      <c r="F166" s="21">
        <v>225.56200000000001</v>
      </c>
      <c r="G166" s="26">
        <v>243.03299999999999</v>
      </c>
      <c r="H166" s="21">
        <v>1677.771</v>
      </c>
      <c r="I166" s="21">
        <v>177.23</v>
      </c>
      <c r="J166" s="21">
        <v>831.58799999999997</v>
      </c>
      <c r="K166" s="21">
        <v>87.49</v>
      </c>
      <c r="L166" s="20">
        <f t="shared" si="14"/>
        <v>1590.2809999999999</v>
      </c>
      <c r="M166" s="21">
        <f t="shared" si="15"/>
        <v>1058.0259999999998</v>
      </c>
      <c r="N166" s="22">
        <f t="shared" si="16"/>
        <v>0</v>
      </c>
      <c r="O166" s="38">
        <f t="shared" si="17"/>
        <v>0.11764398870388315</v>
      </c>
      <c r="P166" s="12">
        <v>194</v>
      </c>
      <c r="Q166" s="38">
        <f t="shared" si="18"/>
        <v>0.17682646740250241</v>
      </c>
      <c r="R166" s="12">
        <v>94</v>
      </c>
      <c r="S166" s="11">
        <f t="shared" si="19"/>
        <v>288</v>
      </c>
      <c r="T166" s="65">
        <v>157</v>
      </c>
      <c r="W166" s="44">
        <v>6.2249999999999996</v>
      </c>
      <c r="X166" s="45">
        <v>8.5399999999999991</v>
      </c>
      <c r="Y166" s="46">
        <f t="shared" si="20"/>
        <v>0.37188755020080322</v>
      </c>
    </row>
    <row r="167" spans="2:25" x14ac:dyDescent="0.25">
      <c r="B167" s="19" t="s">
        <v>309</v>
      </c>
      <c r="C167" s="25" t="s">
        <v>308</v>
      </c>
      <c r="D167" s="20">
        <v>431</v>
      </c>
      <c r="E167" s="21">
        <v>142.697</v>
      </c>
      <c r="F167" s="21">
        <v>122.928</v>
      </c>
      <c r="G167" s="26">
        <v>140.56399999999999</v>
      </c>
      <c r="H167" s="21">
        <v>972.57899999999995</v>
      </c>
      <c r="I167" s="21">
        <v>131.56700000000001</v>
      </c>
      <c r="J167" s="21">
        <v>563.14499999999998</v>
      </c>
      <c r="K167" s="21">
        <v>45.612000000000002</v>
      </c>
      <c r="L167" s="20">
        <f t="shared" si="14"/>
        <v>926.96699999999998</v>
      </c>
      <c r="M167" s="21">
        <f t="shared" si="15"/>
        <v>871.21699999999998</v>
      </c>
      <c r="N167" s="22">
        <f t="shared" si="16"/>
        <v>0</v>
      </c>
      <c r="O167" s="38">
        <f t="shared" si="17"/>
        <v>0.15393967638545925</v>
      </c>
      <c r="P167" s="12">
        <v>185</v>
      </c>
      <c r="Q167" s="38">
        <f t="shared" si="18"/>
        <v>0.16379042190407211</v>
      </c>
      <c r="R167" s="12">
        <v>104</v>
      </c>
      <c r="S167" s="11">
        <f t="shared" si="19"/>
        <v>289</v>
      </c>
      <c r="T167" s="65">
        <v>158</v>
      </c>
      <c r="W167" s="44">
        <v>3.5398999999999998</v>
      </c>
      <c r="X167" s="45">
        <v>3.78</v>
      </c>
      <c r="Y167" s="46">
        <f t="shared" si="20"/>
        <v>6.7826774767648867E-2</v>
      </c>
    </row>
    <row r="168" spans="2:25" x14ac:dyDescent="0.25">
      <c r="B168" s="19" t="s">
        <v>181</v>
      </c>
      <c r="C168" s="25" t="s">
        <v>182</v>
      </c>
      <c r="D168" s="20">
        <v>620</v>
      </c>
      <c r="E168" s="21">
        <v>66.31</v>
      </c>
      <c r="F168" s="21">
        <v>129.803</v>
      </c>
      <c r="G168" s="26">
        <v>480.31599999999997</v>
      </c>
      <c r="H168" s="21">
        <v>89.125</v>
      </c>
      <c r="I168" s="21">
        <v>114.71299999999999</v>
      </c>
      <c r="J168" s="21">
        <v>0</v>
      </c>
      <c r="K168" s="21">
        <v>14.269</v>
      </c>
      <c r="L168" s="20">
        <f t="shared" si="14"/>
        <v>74.855999999999995</v>
      </c>
      <c r="M168" s="21">
        <f t="shared" si="15"/>
        <v>490.197</v>
      </c>
      <c r="N168" s="22">
        <f t="shared" si="16"/>
        <v>235.79999999999995</v>
      </c>
      <c r="O168" s="38">
        <f t="shared" si="17"/>
        <v>0.21345153481664611</v>
      </c>
      <c r="P168" s="12">
        <v>162</v>
      </c>
      <c r="Q168" s="38">
        <f t="shared" si="18"/>
        <v>0.1352721456883661</v>
      </c>
      <c r="R168" s="12">
        <v>127</v>
      </c>
      <c r="S168" s="11">
        <f t="shared" si="19"/>
        <v>289</v>
      </c>
      <c r="T168" s="65">
        <v>159</v>
      </c>
      <c r="W168" s="44">
        <v>67.088700000000003</v>
      </c>
      <c r="X168" s="45">
        <v>60.26</v>
      </c>
      <c r="Y168" s="46">
        <f t="shared" si="20"/>
        <v>-0.10178614282285992</v>
      </c>
    </row>
    <row r="169" spans="2:25" x14ac:dyDescent="0.25">
      <c r="B169" s="19" t="s">
        <v>93</v>
      </c>
      <c r="C169" s="25" t="s">
        <v>92</v>
      </c>
      <c r="D169" s="20">
        <v>805</v>
      </c>
      <c r="E169" s="21">
        <v>140</v>
      </c>
      <c r="F169" s="21">
        <v>32</v>
      </c>
      <c r="G169" s="26">
        <v>1142</v>
      </c>
      <c r="H169" s="21">
        <v>82</v>
      </c>
      <c r="I169" s="21">
        <v>564</v>
      </c>
      <c r="J169" s="21">
        <v>337</v>
      </c>
      <c r="K169" s="21">
        <v>40</v>
      </c>
      <c r="L169" s="20">
        <f t="shared" si="14"/>
        <v>42</v>
      </c>
      <c r="M169" s="21">
        <f t="shared" si="15"/>
        <v>1110</v>
      </c>
      <c r="N169" s="22">
        <f t="shared" si="16"/>
        <v>546</v>
      </c>
      <c r="O169" s="38">
        <f t="shared" si="17"/>
        <v>0.23809523809523808</v>
      </c>
      <c r="P169" s="12">
        <v>154</v>
      </c>
      <c r="Q169" s="38">
        <f t="shared" si="18"/>
        <v>0.12612612612612611</v>
      </c>
      <c r="R169" s="12">
        <v>138</v>
      </c>
      <c r="S169" s="11">
        <f t="shared" si="19"/>
        <v>292</v>
      </c>
      <c r="T169" s="65">
        <v>160</v>
      </c>
      <c r="W169" s="44">
        <v>11.2</v>
      </c>
      <c r="X169" s="45">
        <v>9.86</v>
      </c>
      <c r="Y169" s="46">
        <f t="shared" si="20"/>
        <v>-0.11964285714285716</v>
      </c>
    </row>
    <row r="170" spans="2:25" x14ac:dyDescent="0.25">
      <c r="B170" s="19" t="s">
        <v>204</v>
      </c>
      <c r="C170" s="25" t="s">
        <v>203</v>
      </c>
      <c r="D170" s="20">
        <v>594</v>
      </c>
      <c r="E170" s="21">
        <v>167.238</v>
      </c>
      <c r="F170" s="21">
        <v>63.784999999999997</v>
      </c>
      <c r="G170" s="26">
        <v>125.43</v>
      </c>
      <c r="H170" s="21">
        <v>8.5559999999999992</v>
      </c>
      <c r="I170" s="21">
        <v>36.54</v>
      </c>
      <c r="J170" s="21">
        <v>164.92099999999999</v>
      </c>
      <c r="K170" s="21">
        <v>65.126000000000005</v>
      </c>
      <c r="L170" s="20">
        <f t="shared" si="14"/>
        <v>-56.570000000000007</v>
      </c>
      <c r="M170" s="21">
        <f t="shared" si="15"/>
        <v>695.13600000000008</v>
      </c>
      <c r="N170" s="22">
        <f t="shared" si="16"/>
        <v>25.105000000000018</v>
      </c>
      <c r="O170" s="38">
        <f t="shared" si="17"/>
        <v>-5.3150484665501372</v>
      </c>
      <c r="P170" s="12">
        <v>226</v>
      </c>
      <c r="Q170" s="38">
        <f t="shared" si="18"/>
        <v>0.24058313768816458</v>
      </c>
      <c r="R170" s="12">
        <v>68</v>
      </c>
      <c r="S170" s="11">
        <f t="shared" si="19"/>
        <v>294</v>
      </c>
      <c r="T170" s="65">
        <v>161</v>
      </c>
      <c r="W170" s="44">
        <v>14.514099999999999</v>
      </c>
      <c r="X170" s="45">
        <v>13.97</v>
      </c>
      <c r="Y170" s="46">
        <f t="shared" si="20"/>
        <v>-3.7487684389662324E-2</v>
      </c>
    </row>
    <row r="171" spans="2:25" x14ac:dyDescent="0.25">
      <c r="B171" s="19" t="s">
        <v>332</v>
      </c>
      <c r="C171" s="25" t="s">
        <v>331</v>
      </c>
      <c r="D171" s="20">
        <v>380</v>
      </c>
      <c r="E171" s="21">
        <v>54.198999999999998</v>
      </c>
      <c r="F171" s="21">
        <v>127.227</v>
      </c>
      <c r="G171" s="26">
        <v>174.172</v>
      </c>
      <c r="H171" s="21">
        <v>632.29999999999995</v>
      </c>
      <c r="I171" s="21">
        <v>45.011000000000003</v>
      </c>
      <c r="J171" s="21">
        <v>52.253</v>
      </c>
      <c r="K171" s="21">
        <v>32.981999999999999</v>
      </c>
      <c r="L171" s="20">
        <f t="shared" si="14"/>
        <v>599.31799999999998</v>
      </c>
      <c r="M171" s="21">
        <f t="shared" si="15"/>
        <v>305.02599999999995</v>
      </c>
      <c r="N171" s="22">
        <f t="shared" si="16"/>
        <v>1.9339999999999975</v>
      </c>
      <c r="O171" s="38">
        <f t="shared" si="17"/>
        <v>9.0143567090005525E-2</v>
      </c>
      <c r="P171" s="12">
        <v>201</v>
      </c>
      <c r="Q171" s="38">
        <f t="shared" si="18"/>
        <v>0.17768649229901715</v>
      </c>
      <c r="R171" s="12">
        <v>93</v>
      </c>
      <c r="S171" s="11">
        <f t="shared" si="19"/>
        <v>294</v>
      </c>
      <c r="T171" s="65">
        <v>162</v>
      </c>
      <c r="W171" s="44">
        <v>9.6989999999999998</v>
      </c>
      <c r="X171" s="45">
        <v>10.39</v>
      </c>
      <c r="Y171" s="46">
        <f t="shared" si="20"/>
        <v>7.1244458191566107E-2</v>
      </c>
    </row>
    <row r="172" spans="2:25" x14ac:dyDescent="0.25">
      <c r="B172" s="19" t="s">
        <v>139</v>
      </c>
      <c r="C172" s="25" t="s">
        <v>158</v>
      </c>
      <c r="D172" s="20">
        <v>656</v>
      </c>
      <c r="E172" s="21">
        <v>65.147000000000006</v>
      </c>
      <c r="F172" s="21">
        <v>70.266000000000005</v>
      </c>
      <c r="G172" s="26">
        <v>381.40800000000002</v>
      </c>
      <c r="H172" s="21">
        <v>36.832999999999998</v>
      </c>
      <c r="I172" s="21">
        <v>136.304</v>
      </c>
      <c r="J172" s="21">
        <v>95</v>
      </c>
      <c r="K172" s="21">
        <v>14.897</v>
      </c>
      <c r="L172" s="20">
        <f t="shared" si="14"/>
        <v>21.936</v>
      </c>
      <c r="M172" s="21">
        <f t="shared" si="15"/>
        <v>680.73400000000004</v>
      </c>
      <c r="N172" s="22">
        <f t="shared" si="16"/>
        <v>174.83800000000002</v>
      </c>
      <c r="O172" s="38">
        <f t="shared" si="17"/>
        <v>0.33107524368056751</v>
      </c>
      <c r="P172" s="12">
        <v>135</v>
      </c>
      <c r="Q172" s="38">
        <f t="shared" si="18"/>
        <v>9.5701110859748445E-2</v>
      </c>
      <c r="R172" s="12">
        <v>166</v>
      </c>
      <c r="S172" s="11">
        <f t="shared" si="19"/>
        <v>301</v>
      </c>
      <c r="T172" s="65">
        <v>163</v>
      </c>
      <c r="W172" s="44">
        <v>31.930399999999999</v>
      </c>
      <c r="X172" s="45">
        <v>54.68</v>
      </c>
      <c r="Y172" s="46">
        <f t="shared" si="20"/>
        <v>0.7124746323253075</v>
      </c>
    </row>
    <row r="173" spans="2:25" x14ac:dyDescent="0.25">
      <c r="B173" s="19" t="s">
        <v>317</v>
      </c>
      <c r="C173" s="25" t="s">
        <v>316</v>
      </c>
      <c r="D173" s="20">
        <v>413</v>
      </c>
      <c r="E173" s="21">
        <v>24.454999999999998</v>
      </c>
      <c r="F173" s="21">
        <v>141.39599999999999</v>
      </c>
      <c r="G173" s="26">
        <v>332.53699999999998</v>
      </c>
      <c r="H173" s="21">
        <v>14.275</v>
      </c>
      <c r="I173" s="21">
        <v>138.024</v>
      </c>
      <c r="J173" s="21">
        <v>0</v>
      </c>
      <c r="K173" s="21">
        <v>2.823</v>
      </c>
      <c r="L173" s="20">
        <f t="shared" si="14"/>
        <v>11.452</v>
      </c>
      <c r="M173" s="21">
        <f t="shared" si="15"/>
        <v>271.60400000000004</v>
      </c>
      <c r="N173" s="22">
        <f t="shared" si="16"/>
        <v>53.11699999999999</v>
      </c>
      <c r="O173" s="38">
        <f t="shared" si="17"/>
        <v>0.37874212083197822</v>
      </c>
      <c r="P173" s="12">
        <v>122</v>
      </c>
      <c r="Q173" s="38">
        <f t="shared" si="18"/>
        <v>9.0039174680785247E-2</v>
      </c>
      <c r="R173" s="12">
        <v>180</v>
      </c>
      <c r="S173" s="11">
        <f t="shared" si="19"/>
        <v>302</v>
      </c>
      <c r="T173" s="65">
        <v>164</v>
      </c>
      <c r="W173" s="44">
        <v>7.19</v>
      </c>
      <c r="X173" s="45">
        <v>7.69</v>
      </c>
      <c r="Y173" s="46">
        <f t="shared" si="20"/>
        <v>6.9541029207232263E-2</v>
      </c>
    </row>
    <row r="174" spans="2:25" x14ac:dyDescent="0.25">
      <c r="B174" s="19" t="s">
        <v>482</v>
      </c>
      <c r="C174" s="25" t="s">
        <v>481</v>
      </c>
      <c r="D174" s="20">
        <v>139</v>
      </c>
      <c r="E174" s="21">
        <v>33.420999999999999</v>
      </c>
      <c r="F174" s="21">
        <v>9.0190000000000001</v>
      </c>
      <c r="G174" s="26">
        <v>12.512</v>
      </c>
      <c r="H174" s="21">
        <v>0</v>
      </c>
      <c r="I174" s="21">
        <v>189.32300000000001</v>
      </c>
      <c r="J174" s="21">
        <v>0</v>
      </c>
      <c r="K174" s="21">
        <v>6.3E-2</v>
      </c>
      <c r="L174" s="20">
        <f t="shared" si="14"/>
        <v>-6.3E-2</v>
      </c>
      <c r="M174" s="21">
        <f t="shared" si="15"/>
        <v>129.98099999999999</v>
      </c>
      <c r="N174" s="22">
        <f t="shared" si="16"/>
        <v>0</v>
      </c>
      <c r="O174" s="38">
        <f t="shared" si="17"/>
        <v>-530.49206349206349</v>
      </c>
      <c r="P174" s="12">
        <v>243</v>
      </c>
      <c r="Q174" s="38">
        <f t="shared" si="18"/>
        <v>0.25712219478231435</v>
      </c>
      <c r="R174" s="12">
        <v>60</v>
      </c>
      <c r="S174" s="11">
        <f t="shared" si="19"/>
        <v>303</v>
      </c>
      <c r="T174" s="65">
        <v>165</v>
      </c>
      <c r="W174" s="44">
        <v>2.9685000000000001</v>
      </c>
      <c r="X174" s="45">
        <v>2.74</v>
      </c>
      <c r="Y174" s="46">
        <f t="shared" si="20"/>
        <v>-7.6974903149738871E-2</v>
      </c>
    </row>
    <row r="175" spans="2:25" x14ac:dyDescent="0.25">
      <c r="B175" s="19" t="s">
        <v>254</v>
      </c>
      <c r="C175" s="25" t="s">
        <v>253</v>
      </c>
      <c r="D175" s="20">
        <v>513</v>
      </c>
      <c r="E175" s="21">
        <v>256.35300000000001</v>
      </c>
      <c r="F175" s="21">
        <v>309.43900000000002</v>
      </c>
      <c r="G175" s="26">
        <v>513.11400000000003</v>
      </c>
      <c r="H175" s="21">
        <v>2627.2249999999999</v>
      </c>
      <c r="I175" s="21">
        <v>369.68700000000001</v>
      </c>
      <c r="J175" s="21">
        <v>1376.8309999999999</v>
      </c>
      <c r="K175" s="21">
        <v>143.75700000000001</v>
      </c>
      <c r="L175" s="20">
        <f t="shared" si="14"/>
        <v>2483.4679999999998</v>
      </c>
      <c r="M175" s="21">
        <f t="shared" si="15"/>
        <v>1580.3919999999998</v>
      </c>
      <c r="N175" s="22">
        <f t="shared" si="16"/>
        <v>0</v>
      </c>
      <c r="O175" s="38">
        <f t="shared" si="17"/>
        <v>0.10322379833362058</v>
      </c>
      <c r="P175" s="12">
        <v>198</v>
      </c>
      <c r="Q175" s="38">
        <f t="shared" si="18"/>
        <v>0.16220849004550772</v>
      </c>
      <c r="R175" s="12">
        <v>105</v>
      </c>
      <c r="S175" s="11">
        <f t="shared" si="19"/>
        <v>303</v>
      </c>
      <c r="T175" s="65">
        <v>166</v>
      </c>
      <c r="W175" s="44">
        <v>15.5006</v>
      </c>
      <c r="X175" s="45">
        <v>17.260000000000002</v>
      </c>
      <c r="Y175" s="46">
        <f t="shared" si="20"/>
        <v>0.11350528366643875</v>
      </c>
    </row>
    <row r="176" spans="2:25" x14ac:dyDescent="0.25">
      <c r="B176" s="19" t="s">
        <v>47</v>
      </c>
      <c r="C176" s="25" t="s">
        <v>46</v>
      </c>
      <c r="D176" s="20">
        <v>936</v>
      </c>
      <c r="E176" s="21">
        <v>198.36099999999999</v>
      </c>
      <c r="F176" s="21">
        <v>148.797</v>
      </c>
      <c r="G176" s="26">
        <v>236.29900000000001</v>
      </c>
      <c r="H176" s="21">
        <v>1263.9770000000001</v>
      </c>
      <c r="I176" s="21">
        <v>94.596999999999994</v>
      </c>
      <c r="J176" s="21">
        <v>604.25699999999995</v>
      </c>
      <c r="K176" s="21">
        <v>79.863</v>
      </c>
      <c r="L176" s="20">
        <f t="shared" si="14"/>
        <v>1184.114</v>
      </c>
      <c r="M176" s="21">
        <f t="shared" si="15"/>
        <v>1391.46</v>
      </c>
      <c r="N176" s="22">
        <f t="shared" si="16"/>
        <v>0</v>
      </c>
      <c r="O176" s="38">
        <f t="shared" si="17"/>
        <v>0.16751849906343474</v>
      </c>
      <c r="P176" s="12">
        <v>183</v>
      </c>
      <c r="Q176" s="38">
        <f t="shared" si="18"/>
        <v>0.14255602029522946</v>
      </c>
      <c r="R176" s="12">
        <v>120</v>
      </c>
      <c r="S176" s="11">
        <f t="shared" si="19"/>
        <v>303</v>
      </c>
      <c r="T176" s="65">
        <v>167</v>
      </c>
      <c r="W176" s="44">
        <v>16.59</v>
      </c>
      <c r="X176" s="45">
        <v>23.55</v>
      </c>
      <c r="Y176" s="46">
        <f t="shared" si="20"/>
        <v>0.41952983725135629</v>
      </c>
    </row>
    <row r="177" spans="2:25" x14ac:dyDescent="0.25">
      <c r="B177" s="19" t="s">
        <v>498</v>
      </c>
      <c r="C177" s="25" t="s">
        <v>497</v>
      </c>
      <c r="D177" s="20">
        <v>119</v>
      </c>
      <c r="E177" s="21">
        <v>7.2149999999999999</v>
      </c>
      <c r="F177" s="21">
        <v>17.251000000000001</v>
      </c>
      <c r="G177" s="26">
        <v>28.202000000000002</v>
      </c>
      <c r="H177" s="21">
        <v>6.2919999999999998</v>
      </c>
      <c r="I177" s="21">
        <v>3.94</v>
      </c>
      <c r="J177" s="21">
        <v>0</v>
      </c>
      <c r="K177" s="21">
        <v>0.36899999999999999</v>
      </c>
      <c r="L177" s="20">
        <f t="shared" si="14"/>
        <v>5.923</v>
      </c>
      <c r="M177" s="21">
        <f t="shared" si="15"/>
        <v>101.749</v>
      </c>
      <c r="N177" s="22">
        <f t="shared" si="16"/>
        <v>7.0109999999999992</v>
      </c>
      <c r="O177" s="38">
        <f t="shared" si="17"/>
        <v>0.55783207051182926</v>
      </c>
      <c r="P177" s="12">
        <v>97</v>
      </c>
      <c r="Q177" s="38">
        <f t="shared" si="18"/>
        <v>7.0909787811182415E-2</v>
      </c>
      <c r="R177" s="12">
        <v>208</v>
      </c>
      <c r="S177" s="11">
        <f t="shared" si="19"/>
        <v>305</v>
      </c>
      <c r="T177" s="65">
        <v>168</v>
      </c>
      <c r="W177" s="44">
        <v>8.1</v>
      </c>
      <c r="X177" s="45">
        <v>6.835</v>
      </c>
      <c r="Y177" s="46">
        <f t="shared" si="20"/>
        <v>-0.15617283950617278</v>
      </c>
    </row>
    <row r="178" spans="2:25" x14ac:dyDescent="0.25">
      <c r="B178" s="19" t="s">
        <v>117</v>
      </c>
      <c r="C178" s="25" t="s">
        <v>116</v>
      </c>
      <c r="D178" s="20">
        <v>737</v>
      </c>
      <c r="E178" s="21">
        <v>149.83199999999999</v>
      </c>
      <c r="F178" s="21">
        <v>30.506</v>
      </c>
      <c r="G178" s="26">
        <v>30.506</v>
      </c>
      <c r="H178" s="21">
        <v>0</v>
      </c>
      <c r="I178" s="21">
        <v>1124.2739999999999</v>
      </c>
      <c r="J178" s="21">
        <v>0</v>
      </c>
      <c r="K178" s="21">
        <v>26.975000000000001</v>
      </c>
      <c r="L178" s="20">
        <f t="shared" si="14"/>
        <v>-26.975000000000001</v>
      </c>
      <c r="M178" s="21">
        <f t="shared" si="15"/>
        <v>706.49400000000003</v>
      </c>
      <c r="N178" s="22">
        <f t="shared" si="16"/>
        <v>0</v>
      </c>
      <c r="O178" s="38">
        <f t="shared" si="17"/>
        <v>-5.5544763670064867</v>
      </c>
      <c r="P178" s="12">
        <v>227</v>
      </c>
      <c r="Q178" s="38">
        <f t="shared" si="18"/>
        <v>0.21207823421005698</v>
      </c>
      <c r="R178" s="12">
        <v>80</v>
      </c>
      <c r="S178" s="11">
        <f t="shared" si="19"/>
        <v>307</v>
      </c>
      <c r="T178" s="65">
        <v>169</v>
      </c>
      <c r="W178" s="44">
        <v>14.107100000000001</v>
      </c>
      <c r="X178" s="45">
        <v>14.74</v>
      </c>
      <c r="Y178" s="46">
        <f t="shared" si="20"/>
        <v>4.4863933763849451E-2</v>
      </c>
    </row>
    <row r="179" spans="2:25" x14ac:dyDescent="0.25">
      <c r="B179" s="19" t="s">
        <v>400</v>
      </c>
      <c r="C179" s="25" t="s">
        <v>399</v>
      </c>
      <c r="D179" s="20">
        <v>278</v>
      </c>
      <c r="E179" s="21">
        <v>10.721</v>
      </c>
      <c r="F179" s="21">
        <v>14.576000000000001</v>
      </c>
      <c r="G179" s="26">
        <v>60.051000000000002</v>
      </c>
      <c r="H179" s="21">
        <v>3.1320000000000001</v>
      </c>
      <c r="I179" s="21">
        <v>26.869</v>
      </c>
      <c r="J179" s="21">
        <v>12.042</v>
      </c>
      <c r="K179" s="21">
        <v>6.5209999999999999</v>
      </c>
      <c r="L179" s="20">
        <f t="shared" si="14"/>
        <v>-3.3889999999999998</v>
      </c>
      <c r="M179" s="21">
        <f t="shared" si="15"/>
        <v>275.46599999999995</v>
      </c>
      <c r="N179" s="22">
        <f t="shared" si="16"/>
        <v>18.606000000000002</v>
      </c>
      <c r="O179" s="38">
        <f t="shared" si="17"/>
        <v>0.70454097391075765</v>
      </c>
      <c r="P179" s="12">
        <v>81</v>
      </c>
      <c r="Q179" s="38">
        <f t="shared" si="18"/>
        <v>3.8919503677404842E-2</v>
      </c>
      <c r="R179" s="12">
        <v>227</v>
      </c>
      <c r="S179" s="11">
        <f t="shared" si="19"/>
        <v>308</v>
      </c>
      <c r="T179" s="65">
        <v>170</v>
      </c>
      <c r="W179" s="44">
        <v>10.89</v>
      </c>
      <c r="X179" s="45">
        <v>26.79</v>
      </c>
      <c r="Y179" s="46">
        <f t="shared" si="20"/>
        <v>1.4600550964187327</v>
      </c>
    </row>
    <row r="180" spans="2:25" x14ac:dyDescent="0.25">
      <c r="B180" s="19" t="s">
        <v>172</v>
      </c>
      <c r="C180" s="25" t="s">
        <v>171</v>
      </c>
      <c r="D180" s="20">
        <v>630</v>
      </c>
      <c r="E180" s="21">
        <v>153.69999999999999</v>
      </c>
      <c r="F180" s="21">
        <v>90</v>
      </c>
      <c r="G180" s="26">
        <v>374</v>
      </c>
      <c r="H180" s="21">
        <v>1229.3</v>
      </c>
      <c r="I180" s="21">
        <v>224</v>
      </c>
      <c r="J180" s="21">
        <v>528.9</v>
      </c>
      <c r="K180" s="21">
        <v>142.5</v>
      </c>
      <c r="L180" s="20">
        <f t="shared" si="14"/>
        <v>1086.8</v>
      </c>
      <c r="M180" s="21">
        <f t="shared" si="15"/>
        <v>1068.9000000000001</v>
      </c>
      <c r="N180" s="22">
        <f t="shared" si="16"/>
        <v>60</v>
      </c>
      <c r="O180" s="38">
        <f t="shared" si="17"/>
        <v>0.13402511335891176</v>
      </c>
      <c r="P180" s="12">
        <v>191</v>
      </c>
      <c r="Q180" s="38">
        <f t="shared" si="18"/>
        <v>0.14379268406773316</v>
      </c>
      <c r="R180" s="12">
        <v>118</v>
      </c>
      <c r="S180" s="11">
        <f t="shared" si="19"/>
        <v>309</v>
      </c>
      <c r="T180" s="65">
        <v>171</v>
      </c>
      <c r="W180" s="44">
        <v>8.2921999999999993</v>
      </c>
      <c r="X180" s="45">
        <v>7.63</v>
      </c>
      <c r="Y180" s="46">
        <f t="shared" si="20"/>
        <v>-7.9858179976363242E-2</v>
      </c>
    </row>
    <row r="181" spans="2:25" x14ac:dyDescent="0.25">
      <c r="B181" s="19" t="s">
        <v>295</v>
      </c>
      <c r="C181" s="25" t="s">
        <v>294</v>
      </c>
      <c r="D181" s="20">
        <v>450</v>
      </c>
      <c r="E181" s="21">
        <v>91.707999999999998</v>
      </c>
      <c r="F181" s="21">
        <v>21.106000000000002</v>
      </c>
      <c r="G181" s="26">
        <v>306.74</v>
      </c>
      <c r="H181" s="21">
        <v>518.22299999999996</v>
      </c>
      <c r="I181" s="21">
        <v>246.005</v>
      </c>
      <c r="J181" s="21">
        <v>251.458</v>
      </c>
      <c r="K181" s="21">
        <v>35.756999999999998</v>
      </c>
      <c r="L181" s="20">
        <f t="shared" si="14"/>
        <v>482.46599999999995</v>
      </c>
      <c r="M181" s="21">
        <f t="shared" si="15"/>
        <v>680.35199999999998</v>
      </c>
      <c r="N181" s="22">
        <f t="shared" si="16"/>
        <v>39.629000000000012</v>
      </c>
      <c r="O181" s="38">
        <f t="shared" si="17"/>
        <v>0.17565385609898584</v>
      </c>
      <c r="P181" s="12">
        <v>181</v>
      </c>
      <c r="Q181" s="38">
        <f t="shared" si="18"/>
        <v>0.13479492968345796</v>
      </c>
      <c r="R181" s="12">
        <v>128</v>
      </c>
      <c r="S181" s="11">
        <f t="shared" si="19"/>
        <v>309</v>
      </c>
      <c r="T181" s="65">
        <v>172</v>
      </c>
      <c r="W181" s="44">
        <v>5.2050000000000001</v>
      </c>
      <c r="X181" s="45">
        <v>5.22</v>
      </c>
      <c r="Y181" s="46">
        <f t="shared" si="20"/>
        <v>2.8818443804032867E-3</v>
      </c>
    </row>
    <row r="182" spans="2:25" x14ac:dyDescent="0.25">
      <c r="B182" s="19" t="s">
        <v>356</v>
      </c>
      <c r="C182" s="25" t="s">
        <v>355</v>
      </c>
      <c r="D182" s="20">
        <v>345</v>
      </c>
      <c r="E182" s="21">
        <v>76.081999999999994</v>
      </c>
      <c r="F182" s="21">
        <v>20.611999999999998</v>
      </c>
      <c r="G182" s="26">
        <v>34.185000000000002</v>
      </c>
      <c r="H182" s="21">
        <v>0</v>
      </c>
      <c r="I182" s="21">
        <v>448.37799999999999</v>
      </c>
      <c r="J182" s="21">
        <v>0</v>
      </c>
      <c r="K182" s="21">
        <v>1.6040000000000001</v>
      </c>
      <c r="L182" s="20">
        <f t="shared" si="14"/>
        <v>-1.6040000000000001</v>
      </c>
      <c r="M182" s="21">
        <f t="shared" si="15"/>
        <v>324.38799999999998</v>
      </c>
      <c r="N182" s="22">
        <f t="shared" si="16"/>
        <v>0</v>
      </c>
      <c r="O182" s="38">
        <f t="shared" si="17"/>
        <v>-47.432668329177048</v>
      </c>
      <c r="P182" s="12">
        <v>239</v>
      </c>
      <c r="Q182" s="38">
        <f t="shared" si="18"/>
        <v>0.23454011862337695</v>
      </c>
      <c r="R182" s="12">
        <v>71</v>
      </c>
      <c r="S182" s="11">
        <f t="shared" si="19"/>
        <v>310</v>
      </c>
      <c r="T182" s="65">
        <v>173</v>
      </c>
      <c r="W182" s="44">
        <v>11.1896</v>
      </c>
      <c r="X182" s="45">
        <v>12.06</v>
      </c>
      <c r="Y182" s="46">
        <f t="shared" si="20"/>
        <v>7.7786516050618371E-2</v>
      </c>
    </row>
    <row r="183" spans="2:25" x14ac:dyDescent="0.25">
      <c r="B183" s="19" t="s">
        <v>301</v>
      </c>
      <c r="C183" s="25" t="s">
        <v>300</v>
      </c>
      <c r="D183" s="20">
        <v>439</v>
      </c>
      <c r="E183" s="21">
        <v>44.8</v>
      </c>
      <c r="F183" s="21">
        <v>12.9</v>
      </c>
      <c r="G183" s="26">
        <v>201.1</v>
      </c>
      <c r="H183" s="21">
        <v>77.7</v>
      </c>
      <c r="I183" s="21">
        <v>110.2</v>
      </c>
      <c r="J183" s="21">
        <v>56.2</v>
      </c>
      <c r="K183" s="21">
        <v>14.1</v>
      </c>
      <c r="L183" s="20">
        <f t="shared" si="14"/>
        <v>63.6</v>
      </c>
      <c r="M183" s="21">
        <f t="shared" si="15"/>
        <v>482.3</v>
      </c>
      <c r="N183" s="22">
        <f t="shared" si="16"/>
        <v>77.999999999999986</v>
      </c>
      <c r="O183" s="38">
        <f t="shared" si="17"/>
        <v>0.31638418079096042</v>
      </c>
      <c r="P183" s="12">
        <v>138</v>
      </c>
      <c r="Q183" s="38">
        <f t="shared" si="18"/>
        <v>9.2888243831640044E-2</v>
      </c>
      <c r="R183" s="12">
        <v>172</v>
      </c>
      <c r="S183" s="11">
        <f t="shared" si="19"/>
        <v>310</v>
      </c>
      <c r="T183" s="65">
        <v>174</v>
      </c>
      <c r="W183" s="44">
        <v>13.885199999999999</v>
      </c>
      <c r="X183" s="45">
        <v>16.16</v>
      </c>
      <c r="Y183" s="46">
        <f t="shared" si="20"/>
        <v>0.16382911301241609</v>
      </c>
    </row>
    <row r="184" spans="2:25" x14ac:dyDescent="0.25">
      <c r="B184" s="19" t="s">
        <v>346</v>
      </c>
      <c r="C184" s="25" t="s">
        <v>345</v>
      </c>
      <c r="D184" s="20">
        <v>364</v>
      </c>
      <c r="E184" s="21">
        <v>70.344999999999999</v>
      </c>
      <c r="F184" s="21">
        <v>10.904</v>
      </c>
      <c r="G184" s="26">
        <v>555.44200000000001</v>
      </c>
      <c r="H184" s="21">
        <v>268.04300000000001</v>
      </c>
      <c r="I184" s="21">
        <v>173.155</v>
      </c>
      <c r="J184" s="21">
        <v>129.566</v>
      </c>
      <c r="K184" s="21">
        <v>36.523000000000003</v>
      </c>
      <c r="L184" s="20">
        <f t="shared" si="14"/>
        <v>231.52</v>
      </c>
      <c r="M184" s="21">
        <f t="shared" si="15"/>
        <v>482.66200000000003</v>
      </c>
      <c r="N184" s="22">
        <f t="shared" si="16"/>
        <v>371.38300000000004</v>
      </c>
      <c r="O184" s="38">
        <f t="shared" si="17"/>
        <v>0.11667714375280931</v>
      </c>
      <c r="P184" s="12">
        <v>195</v>
      </c>
      <c r="Q184" s="38">
        <f t="shared" si="18"/>
        <v>0.14574381244017551</v>
      </c>
      <c r="R184" s="12">
        <v>117</v>
      </c>
      <c r="S184" s="11">
        <f t="shared" si="19"/>
        <v>312</v>
      </c>
      <c r="T184" s="65">
        <v>175</v>
      </c>
      <c r="W184" s="44">
        <v>62.8</v>
      </c>
      <c r="X184" s="45">
        <v>47.91</v>
      </c>
      <c r="Y184" s="46">
        <f t="shared" si="20"/>
        <v>-0.23710191082802545</v>
      </c>
    </row>
    <row r="185" spans="2:25" x14ac:dyDescent="0.25">
      <c r="B185" s="19" t="s">
        <v>279</v>
      </c>
      <c r="C185" s="25" t="s">
        <v>278</v>
      </c>
      <c r="D185" s="20">
        <v>480</v>
      </c>
      <c r="E185" s="21">
        <v>48.555</v>
      </c>
      <c r="F185" s="21">
        <v>146.18700000000001</v>
      </c>
      <c r="G185" s="26">
        <v>373.428</v>
      </c>
      <c r="H185" s="21">
        <v>201.749</v>
      </c>
      <c r="I185" s="21">
        <v>248.59899999999999</v>
      </c>
      <c r="J185" s="21">
        <v>215.17400000000001</v>
      </c>
      <c r="K185" s="21">
        <v>66.352999999999994</v>
      </c>
      <c r="L185" s="20">
        <f t="shared" si="14"/>
        <v>135.39600000000002</v>
      </c>
      <c r="M185" s="21">
        <f t="shared" si="15"/>
        <v>548.98699999999997</v>
      </c>
      <c r="N185" s="22">
        <f t="shared" si="16"/>
        <v>0</v>
      </c>
      <c r="O185" s="38">
        <f t="shared" si="17"/>
        <v>0.3586147301249667</v>
      </c>
      <c r="P185" s="12">
        <v>128</v>
      </c>
      <c r="Q185" s="38">
        <f t="shared" si="18"/>
        <v>8.8444717270172155E-2</v>
      </c>
      <c r="R185" s="12">
        <v>186</v>
      </c>
      <c r="S185" s="11">
        <f t="shared" si="19"/>
        <v>314</v>
      </c>
      <c r="T185" s="65">
        <v>176</v>
      </c>
      <c r="W185" s="44">
        <v>5.95</v>
      </c>
      <c r="X185" s="45">
        <v>6.08</v>
      </c>
      <c r="Y185" s="46">
        <f t="shared" si="20"/>
        <v>2.1848739495798242E-2</v>
      </c>
    </row>
    <row r="186" spans="2:25" x14ac:dyDescent="0.25">
      <c r="B186" s="19" t="s">
        <v>285</v>
      </c>
      <c r="C186" s="25" t="s">
        <v>284</v>
      </c>
      <c r="D186" s="20">
        <v>474</v>
      </c>
      <c r="E186" s="21">
        <v>108.123</v>
      </c>
      <c r="F186" s="21">
        <v>10.612</v>
      </c>
      <c r="G186" s="26">
        <v>32.052999999999997</v>
      </c>
      <c r="H186" s="21">
        <v>0</v>
      </c>
      <c r="I186" s="21">
        <v>603.572</v>
      </c>
      <c r="J186" s="21">
        <v>48.118000000000002</v>
      </c>
      <c r="K186" s="21">
        <v>3.7959999999999998</v>
      </c>
      <c r="L186" s="20">
        <f t="shared" si="14"/>
        <v>-3.7959999999999998</v>
      </c>
      <c r="M186" s="21">
        <f t="shared" si="15"/>
        <v>511.50600000000003</v>
      </c>
      <c r="N186" s="22">
        <f t="shared" si="16"/>
        <v>0</v>
      </c>
      <c r="O186" s="38">
        <f t="shared" si="17"/>
        <v>-28.483403582718655</v>
      </c>
      <c r="P186" s="12">
        <v>234</v>
      </c>
      <c r="Q186" s="38">
        <f t="shared" si="18"/>
        <v>0.21138168467232055</v>
      </c>
      <c r="R186" s="12">
        <v>81</v>
      </c>
      <c r="S186" s="11">
        <f t="shared" si="19"/>
        <v>315</v>
      </c>
      <c r="T186" s="65">
        <v>177</v>
      </c>
      <c r="W186" s="44">
        <v>11.08</v>
      </c>
      <c r="X186" s="45">
        <v>13.265000000000001</v>
      </c>
      <c r="Y186" s="46">
        <f t="shared" si="20"/>
        <v>0.19720216606498209</v>
      </c>
    </row>
    <row r="187" spans="2:25" x14ac:dyDescent="0.25">
      <c r="B187" s="19" t="s">
        <v>115</v>
      </c>
      <c r="C187" s="25" t="s">
        <v>114</v>
      </c>
      <c r="D187" s="20">
        <v>740</v>
      </c>
      <c r="E187" s="21">
        <v>122.167</v>
      </c>
      <c r="F187" s="21">
        <v>37.987000000000002</v>
      </c>
      <c r="G187" s="26">
        <v>1523.8050000000001</v>
      </c>
      <c r="H187" s="21">
        <v>37.476999999999997</v>
      </c>
      <c r="I187" s="21">
        <v>814.26400000000001</v>
      </c>
      <c r="J187" s="21">
        <v>259.572</v>
      </c>
      <c r="K187" s="21">
        <v>30.300999999999998</v>
      </c>
      <c r="L187" s="20">
        <f t="shared" si="14"/>
        <v>7.1759999999999984</v>
      </c>
      <c r="M187" s="21">
        <f t="shared" si="15"/>
        <v>961.58500000000004</v>
      </c>
      <c r="N187" s="22">
        <f t="shared" si="16"/>
        <v>671.55400000000009</v>
      </c>
      <c r="O187" s="38">
        <f t="shared" si="17"/>
        <v>0.17999351730437727</v>
      </c>
      <c r="P187" s="12">
        <v>179</v>
      </c>
      <c r="Q187" s="38">
        <f t="shared" si="18"/>
        <v>0.12704753089950446</v>
      </c>
      <c r="R187" s="12">
        <v>136</v>
      </c>
      <c r="S187" s="11">
        <f t="shared" si="19"/>
        <v>315</v>
      </c>
      <c r="T187" s="65">
        <v>178</v>
      </c>
      <c r="W187" s="44">
        <v>29.5</v>
      </c>
      <c r="X187" s="45">
        <v>30.68</v>
      </c>
      <c r="Y187" s="46">
        <f t="shared" si="20"/>
        <v>4.0000000000000036E-2</v>
      </c>
    </row>
    <row r="188" spans="2:25" x14ac:dyDescent="0.25">
      <c r="B188" s="19" t="s">
        <v>95</v>
      </c>
      <c r="C188" s="25" t="s">
        <v>94</v>
      </c>
      <c r="D188" s="20">
        <v>797</v>
      </c>
      <c r="E188" s="21">
        <v>104.13500000000001</v>
      </c>
      <c r="F188" s="21">
        <v>21.15</v>
      </c>
      <c r="G188" s="26">
        <v>762.43899999999996</v>
      </c>
      <c r="H188" s="21">
        <v>107.148</v>
      </c>
      <c r="I188" s="21">
        <v>323.13099999999997</v>
      </c>
      <c r="J188" s="21">
        <v>184.589</v>
      </c>
      <c r="K188" s="21">
        <v>28.719000000000001</v>
      </c>
      <c r="L188" s="20">
        <f t="shared" si="14"/>
        <v>78.429000000000002</v>
      </c>
      <c r="M188" s="21">
        <f t="shared" si="15"/>
        <v>960.43899999999996</v>
      </c>
      <c r="N188" s="22">
        <f t="shared" si="16"/>
        <v>418.15800000000002</v>
      </c>
      <c r="O188" s="38">
        <f t="shared" si="17"/>
        <v>0.20970142190592989</v>
      </c>
      <c r="P188" s="12">
        <v>166</v>
      </c>
      <c r="Q188" s="38">
        <f t="shared" si="18"/>
        <v>0.10842437676937318</v>
      </c>
      <c r="R188" s="12">
        <v>151</v>
      </c>
      <c r="S188" s="11">
        <f t="shared" si="19"/>
        <v>317</v>
      </c>
      <c r="T188" s="65">
        <v>179</v>
      </c>
      <c r="W188" s="44">
        <v>34.635800000000003</v>
      </c>
      <c r="X188" s="45">
        <v>37.049999999999997</v>
      </c>
      <c r="Y188" s="46">
        <f t="shared" si="20"/>
        <v>6.9702446601493051E-2</v>
      </c>
    </row>
    <row r="189" spans="2:25" x14ac:dyDescent="0.25">
      <c r="B189" s="19" t="s">
        <v>275</v>
      </c>
      <c r="C189" s="25" t="s">
        <v>274</v>
      </c>
      <c r="D189" s="20">
        <v>486</v>
      </c>
      <c r="E189" s="21">
        <v>43.798999999999999</v>
      </c>
      <c r="F189" s="21">
        <v>88.561999999999998</v>
      </c>
      <c r="G189" s="26">
        <v>251.80600000000001</v>
      </c>
      <c r="H189" s="21">
        <v>87.126999999999995</v>
      </c>
      <c r="I189" s="21">
        <v>64.335999999999999</v>
      </c>
      <c r="J189" s="21">
        <v>60.798999999999999</v>
      </c>
      <c r="K189" s="21">
        <v>15.353</v>
      </c>
      <c r="L189" s="20">
        <f t="shared" si="14"/>
        <v>71.774000000000001</v>
      </c>
      <c r="M189" s="21">
        <f t="shared" si="15"/>
        <v>458.23699999999997</v>
      </c>
      <c r="N189" s="22">
        <f t="shared" si="16"/>
        <v>98.90800000000003</v>
      </c>
      <c r="O189" s="38">
        <f t="shared" si="17"/>
        <v>0.25661171066661975</v>
      </c>
      <c r="P189" s="12">
        <v>150</v>
      </c>
      <c r="Q189" s="38">
        <f t="shared" si="18"/>
        <v>9.5581544048167225E-2</v>
      </c>
      <c r="R189" s="12">
        <v>167</v>
      </c>
      <c r="S189" s="11">
        <f t="shared" si="19"/>
        <v>317</v>
      </c>
      <c r="T189" s="65">
        <v>180</v>
      </c>
      <c r="W189" s="44">
        <v>39.11</v>
      </c>
      <c r="X189" s="45">
        <v>36.78</v>
      </c>
      <c r="Y189" s="46">
        <f t="shared" si="20"/>
        <v>-5.9575556123753426E-2</v>
      </c>
    </row>
    <row r="190" spans="2:25" x14ac:dyDescent="0.25">
      <c r="B190" s="19" t="s">
        <v>139</v>
      </c>
      <c r="C190" s="25" t="s">
        <v>138</v>
      </c>
      <c r="D190" s="20">
        <v>708</v>
      </c>
      <c r="E190" s="21">
        <v>65.147000000000006</v>
      </c>
      <c r="F190" s="21">
        <v>70.266000000000005</v>
      </c>
      <c r="G190" s="26">
        <v>381.40800000000002</v>
      </c>
      <c r="H190" s="21">
        <v>36.832999999999998</v>
      </c>
      <c r="I190" s="21">
        <v>136.304</v>
      </c>
      <c r="J190" s="21">
        <v>95</v>
      </c>
      <c r="K190" s="21">
        <v>14.897</v>
      </c>
      <c r="L190" s="20">
        <f t="shared" si="14"/>
        <v>21.936</v>
      </c>
      <c r="M190" s="21">
        <f t="shared" si="15"/>
        <v>732.73400000000004</v>
      </c>
      <c r="N190" s="22">
        <f t="shared" si="16"/>
        <v>174.83800000000002</v>
      </c>
      <c r="O190" s="38">
        <f t="shared" si="17"/>
        <v>0.33107524368056751</v>
      </c>
      <c r="P190" s="12">
        <v>134</v>
      </c>
      <c r="Q190" s="38">
        <f t="shared" si="18"/>
        <v>8.8909481476224669E-2</v>
      </c>
      <c r="R190" s="12">
        <v>185</v>
      </c>
      <c r="S190" s="11">
        <f t="shared" si="19"/>
        <v>319</v>
      </c>
      <c r="T190" s="65">
        <v>181</v>
      </c>
      <c r="W190" s="44">
        <v>32.619100000000003</v>
      </c>
      <c r="X190" s="45">
        <v>56.91</v>
      </c>
      <c r="Y190" s="46">
        <f t="shared" si="20"/>
        <v>0.74468332970560169</v>
      </c>
    </row>
    <row r="191" spans="2:25" x14ac:dyDescent="0.25">
      <c r="B191" s="19" t="s">
        <v>227</v>
      </c>
      <c r="C191" s="25" t="s">
        <v>223</v>
      </c>
      <c r="D191" s="20">
        <v>551</v>
      </c>
      <c r="E191" s="21">
        <v>88.576999999999998</v>
      </c>
      <c r="F191" s="21">
        <v>82.739000000000004</v>
      </c>
      <c r="G191" s="26">
        <v>110.09</v>
      </c>
      <c r="H191" s="21">
        <v>0</v>
      </c>
      <c r="I191" s="21">
        <v>960.154</v>
      </c>
      <c r="J191" s="21">
        <v>0</v>
      </c>
      <c r="K191" s="21">
        <v>3.1749999999999998</v>
      </c>
      <c r="L191" s="20">
        <f t="shared" si="14"/>
        <v>-3.1749999999999998</v>
      </c>
      <c r="M191" s="21">
        <f t="shared" si="15"/>
        <v>468.26099999999997</v>
      </c>
      <c r="N191" s="22">
        <f t="shared" si="16"/>
        <v>0</v>
      </c>
      <c r="O191" s="38">
        <f t="shared" si="17"/>
        <v>-27.898267716535432</v>
      </c>
      <c r="P191" s="12">
        <v>233</v>
      </c>
      <c r="Q191" s="38">
        <f t="shared" si="18"/>
        <v>0.18916160004783658</v>
      </c>
      <c r="R191" s="12">
        <v>89</v>
      </c>
      <c r="S191" s="11">
        <f t="shared" si="19"/>
        <v>322</v>
      </c>
      <c r="T191" s="65">
        <v>182</v>
      </c>
      <c r="W191" s="44">
        <v>9.9700000000000006</v>
      </c>
      <c r="X191" s="45">
        <v>10.15</v>
      </c>
      <c r="Y191" s="46">
        <f t="shared" si="20"/>
        <v>1.8054162487462388E-2</v>
      </c>
    </row>
    <row r="192" spans="2:25" x14ac:dyDescent="0.25">
      <c r="B192" s="19" t="s">
        <v>384</v>
      </c>
      <c r="C192" s="25" t="s">
        <v>383</v>
      </c>
      <c r="D192" s="20">
        <v>290</v>
      </c>
      <c r="E192" s="21">
        <v>44.820999999999998</v>
      </c>
      <c r="F192" s="21">
        <v>3.681</v>
      </c>
      <c r="G192" s="26">
        <v>278.74</v>
      </c>
      <c r="H192" s="21">
        <v>133.166</v>
      </c>
      <c r="I192" s="21">
        <v>90.838999999999999</v>
      </c>
      <c r="J192" s="21">
        <v>83.695999999999998</v>
      </c>
      <c r="K192" s="21">
        <v>17.103000000000002</v>
      </c>
      <c r="L192" s="20">
        <f t="shared" si="14"/>
        <v>116.06299999999999</v>
      </c>
      <c r="M192" s="21">
        <f t="shared" si="15"/>
        <v>370.01500000000004</v>
      </c>
      <c r="N192" s="22">
        <f t="shared" si="16"/>
        <v>184.22</v>
      </c>
      <c r="O192" s="38">
        <f t="shared" si="17"/>
        <v>0.14926252901429649</v>
      </c>
      <c r="P192" s="12">
        <v>187</v>
      </c>
      <c r="Q192" s="38">
        <f t="shared" si="18"/>
        <v>0.12113292704349822</v>
      </c>
      <c r="R192" s="12">
        <v>140</v>
      </c>
      <c r="S192" s="11">
        <f t="shared" si="19"/>
        <v>327</v>
      </c>
      <c r="T192" s="65">
        <v>183</v>
      </c>
      <c r="W192" s="44">
        <v>33.49</v>
      </c>
      <c r="X192" s="45">
        <v>29.72</v>
      </c>
      <c r="Y192" s="46">
        <f t="shared" si="20"/>
        <v>-0.11257091669154984</v>
      </c>
    </row>
    <row r="193" spans="2:25" x14ac:dyDescent="0.25">
      <c r="B193" s="19" t="s">
        <v>121</v>
      </c>
      <c r="C193" s="25" t="s">
        <v>120</v>
      </c>
      <c r="D193" s="20">
        <v>734</v>
      </c>
      <c r="E193" s="21">
        <v>71.459000000000003</v>
      </c>
      <c r="F193" s="21">
        <v>35.979999999999997</v>
      </c>
      <c r="G193" s="26">
        <v>51.161000000000001</v>
      </c>
      <c r="H193" s="21">
        <v>224.61500000000001</v>
      </c>
      <c r="I193" s="21">
        <v>31.501000000000001</v>
      </c>
      <c r="J193" s="21">
        <v>190.56700000000001</v>
      </c>
      <c r="K193" s="21">
        <v>12.705</v>
      </c>
      <c r="L193" s="20">
        <f t="shared" si="14"/>
        <v>211.91</v>
      </c>
      <c r="M193" s="21">
        <f t="shared" si="15"/>
        <v>888.58699999999999</v>
      </c>
      <c r="N193" s="22">
        <f t="shared" si="16"/>
        <v>0</v>
      </c>
      <c r="O193" s="38">
        <f t="shared" si="17"/>
        <v>0.33721391156623098</v>
      </c>
      <c r="P193" s="12">
        <v>132</v>
      </c>
      <c r="Q193" s="38">
        <f t="shared" si="18"/>
        <v>8.0418687196639166E-2</v>
      </c>
      <c r="R193" s="12">
        <v>196</v>
      </c>
      <c r="S193" s="11">
        <f t="shared" si="19"/>
        <v>328</v>
      </c>
      <c r="T193" s="65">
        <v>184</v>
      </c>
      <c r="W193" s="44">
        <v>90.323300000000003</v>
      </c>
      <c r="X193" s="45">
        <v>77.680000000000007</v>
      </c>
      <c r="Y193" s="46">
        <f t="shared" si="20"/>
        <v>-0.13997827803014273</v>
      </c>
    </row>
    <row r="194" spans="2:25" x14ac:dyDescent="0.25">
      <c r="B194" s="19" t="s">
        <v>426</v>
      </c>
      <c r="C194" s="25" t="s">
        <v>425</v>
      </c>
      <c r="D194" s="20">
        <v>246</v>
      </c>
      <c r="E194" s="21">
        <v>19.925999999999998</v>
      </c>
      <c r="F194" s="21">
        <v>34.753999999999998</v>
      </c>
      <c r="G194" s="26">
        <v>153.61699999999999</v>
      </c>
      <c r="H194" s="21">
        <v>4.4880000000000004</v>
      </c>
      <c r="I194" s="21">
        <v>27.111999999999998</v>
      </c>
      <c r="J194" s="21">
        <v>0</v>
      </c>
      <c r="K194" s="21">
        <v>2.415</v>
      </c>
      <c r="L194" s="20">
        <f t="shared" si="14"/>
        <v>2.0730000000000004</v>
      </c>
      <c r="M194" s="21">
        <f t="shared" si="15"/>
        <v>211.24600000000001</v>
      </c>
      <c r="N194" s="22">
        <f t="shared" si="16"/>
        <v>91.751000000000005</v>
      </c>
      <c r="O194" s="38">
        <f t="shared" si="17"/>
        <v>0.21237636425648018</v>
      </c>
      <c r="P194" s="12">
        <v>164</v>
      </c>
      <c r="Q194" s="38">
        <f t="shared" si="18"/>
        <v>9.4326046410346226E-2</v>
      </c>
      <c r="R194" s="12">
        <v>168</v>
      </c>
      <c r="S194" s="11">
        <f t="shared" si="19"/>
        <v>332</v>
      </c>
      <c r="T194" s="65">
        <v>185</v>
      </c>
      <c r="W194" s="44">
        <v>42.61</v>
      </c>
      <c r="X194" s="45">
        <v>35.76</v>
      </c>
      <c r="Y194" s="46">
        <f t="shared" si="20"/>
        <v>-0.16076038488617694</v>
      </c>
    </row>
    <row r="195" spans="2:25" x14ac:dyDescent="0.25">
      <c r="B195" s="19" t="s">
        <v>147</v>
      </c>
      <c r="C195" s="25" t="s">
        <v>146</v>
      </c>
      <c r="D195" s="20">
        <v>691</v>
      </c>
      <c r="E195" s="21">
        <v>46.96</v>
      </c>
      <c r="F195" s="21">
        <v>23.001999999999999</v>
      </c>
      <c r="G195" s="26">
        <v>81.814999999999998</v>
      </c>
      <c r="H195" s="21">
        <v>148.83699999999999</v>
      </c>
      <c r="I195" s="21">
        <v>138.26900000000001</v>
      </c>
      <c r="J195" s="21">
        <v>30</v>
      </c>
      <c r="K195" s="21">
        <v>22.103000000000002</v>
      </c>
      <c r="L195" s="20">
        <f t="shared" si="14"/>
        <v>126.73399999999998</v>
      </c>
      <c r="M195" s="21">
        <f t="shared" si="15"/>
        <v>697.99800000000005</v>
      </c>
      <c r="N195" s="22">
        <f t="shared" si="16"/>
        <v>0</v>
      </c>
      <c r="O195" s="38">
        <f t="shared" si="17"/>
        <v>0.37053987091072649</v>
      </c>
      <c r="P195" s="12">
        <v>124</v>
      </c>
      <c r="Q195" s="38">
        <f t="shared" si="18"/>
        <v>6.7278129736761422E-2</v>
      </c>
      <c r="R195" s="12">
        <v>209</v>
      </c>
      <c r="S195" s="11">
        <f t="shared" si="19"/>
        <v>333</v>
      </c>
      <c r="T195" s="65">
        <v>186</v>
      </c>
      <c r="W195" s="44">
        <v>15.6846</v>
      </c>
      <c r="X195" s="45">
        <v>21.47</v>
      </c>
      <c r="Y195" s="46">
        <f t="shared" si="20"/>
        <v>0.36885862565828909</v>
      </c>
    </row>
    <row r="196" spans="2:25" x14ac:dyDescent="0.25">
      <c r="B196" s="19" t="s">
        <v>164</v>
      </c>
      <c r="C196" s="25" t="s">
        <v>163</v>
      </c>
      <c r="D196" s="20">
        <v>646</v>
      </c>
      <c r="E196" s="21">
        <v>710</v>
      </c>
      <c r="F196" s="21">
        <v>61</v>
      </c>
      <c r="G196" s="26">
        <v>716</v>
      </c>
      <c r="H196" s="21">
        <v>0</v>
      </c>
      <c r="I196" s="21">
        <v>1604</v>
      </c>
      <c r="J196" s="21">
        <v>3746</v>
      </c>
      <c r="K196" s="21">
        <v>38</v>
      </c>
      <c r="L196" s="20">
        <f t="shared" si="14"/>
        <v>-38</v>
      </c>
      <c r="M196" s="21">
        <f t="shared" si="15"/>
        <v>4331</v>
      </c>
      <c r="N196" s="22">
        <f t="shared" si="16"/>
        <v>0</v>
      </c>
      <c r="O196" s="38">
        <f t="shared" si="17"/>
        <v>-18.684210526315791</v>
      </c>
      <c r="P196" s="12">
        <v>232</v>
      </c>
      <c r="Q196" s="38">
        <f t="shared" si="18"/>
        <v>0.16393442622950818</v>
      </c>
      <c r="R196" s="12">
        <v>103</v>
      </c>
      <c r="S196" s="11">
        <f t="shared" si="19"/>
        <v>335</v>
      </c>
      <c r="T196" s="65">
        <v>187</v>
      </c>
      <c r="W196" s="44">
        <v>16.760000000000002</v>
      </c>
      <c r="X196" s="45">
        <v>14.04</v>
      </c>
      <c r="Y196" s="46">
        <f t="shared" si="20"/>
        <v>-0.16229116945107414</v>
      </c>
    </row>
    <row r="197" spans="2:25" x14ac:dyDescent="0.25">
      <c r="B197" s="19" t="s">
        <v>123</v>
      </c>
      <c r="C197" s="25" t="s">
        <v>122</v>
      </c>
      <c r="D197" s="20">
        <v>734</v>
      </c>
      <c r="E197" s="21">
        <v>88.369</v>
      </c>
      <c r="F197" s="21">
        <v>189.08799999999999</v>
      </c>
      <c r="G197" s="26">
        <v>189.08799999999999</v>
      </c>
      <c r="H197" s="21">
        <v>2.4950000000000001</v>
      </c>
      <c r="I197" s="21">
        <v>104.482</v>
      </c>
      <c r="J197" s="21">
        <v>0</v>
      </c>
      <c r="K197" s="21">
        <v>10.057</v>
      </c>
      <c r="L197" s="20">
        <f t="shared" si="14"/>
        <v>-7.5620000000000003</v>
      </c>
      <c r="M197" s="21">
        <f t="shared" si="15"/>
        <v>544.91200000000003</v>
      </c>
      <c r="N197" s="22">
        <f t="shared" si="16"/>
        <v>0</v>
      </c>
      <c r="O197" s="38">
        <f t="shared" si="17"/>
        <v>-11.685929648241206</v>
      </c>
      <c r="P197" s="12">
        <v>229</v>
      </c>
      <c r="Q197" s="38">
        <f t="shared" si="18"/>
        <v>0.16217113956014914</v>
      </c>
      <c r="R197" s="12">
        <v>106</v>
      </c>
      <c r="S197" s="11">
        <f t="shared" si="19"/>
        <v>335</v>
      </c>
      <c r="T197" s="65">
        <v>188</v>
      </c>
      <c r="W197" s="44">
        <v>27.5428</v>
      </c>
      <c r="X197" s="45">
        <v>23.79</v>
      </c>
      <c r="Y197" s="46">
        <f t="shared" si="20"/>
        <v>-0.1362533947165866</v>
      </c>
    </row>
    <row r="198" spans="2:25" x14ac:dyDescent="0.25">
      <c r="B198" s="19" t="s">
        <v>35</v>
      </c>
      <c r="C198" s="25" t="s">
        <v>34</v>
      </c>
      <c r="D198" s="20">
        <v>961</v>
      </c>
      <c r="E198" s="21">
        <v>104.676</v>
      </c>
      <c r="F198" s="21">
        <v>329.43599999999998</v>
      </c>
      <c r="G198" s="26">
        <v>597.20500000000004</v>
      </c>
      <c r="H198" s="21">
        <v>665.35</v>
      </c>
      <c r="I198" s="21">
        <v>211.166</v>
      </c>
      <c r="J198" s="21">
        <v>429.68900000000002</v>
      </c>
      <c r="K198" s="21">
        <v>154.63399999999999</v>
      </c>
      <c r="L198" s="20">
        <f t="shared" si="14"/>
        <v>510.71600000000001</v>
      </c>
      <c r="M198" s="21">
        <f t="shared" si="15"/>
        <v>1061.2530000000002</v>
      </c>
      <c r="N198" s="22">
        <f t="shared" si="16"/>
        <v>56.603000000000065</v>
      </c>
      <c r="O198" s="38">
        <f t="shared" si="17"/>
        <v>0.18450994942880458</v>
      </c>
      <c r="P198" s="12">
        <v>178</v>
      </c>
      <c r="Q198" s="38">
        <f t="shared" si="18"/>
        <v>9.8634350150246908E-2</v>
      </c>
      <c r="R198" s="12">
        <v>161</v>
      </c>
      <c r="S198" s="11">
        <f t="shared" si="19"/>
        <v>339</v>
      </c>
      <c r="T198" s="65">
        <v>189</v>
      </c>
      <c r="W198" s="44">
        <v>21.46</v>
      </c>
      <c r="X198" s="45">
        <v>26.43</v>
      </c>
      <c r="Y198" s="46">
        <f t="shared" si="20"/>
        <v>0.2315936626281454</v>
      </c>
    </row>
    <row r="199" spans="2:25" x14ac:dyDescent="0.25">
      <c r="B199" s="19" t="s">
        <v>496</v>
      </c>
      <c r="C199" s="25" t="s">
        <v>495</v>
      </c>
      <c r="D199" s="20">
        <v>119</v>
      </c>
      <c r="E199" s="21">
        <v>36.222000000000001</v>
      </c>
      <c r="F199" s="21">
        <v>84.79</v>
      </c>
      <c r="G199" s="26">
        <v>104.726</v>
      </c>
      <c r="H199" s="21">
        <v>651.87900000000002</v>
      </c>
      <c r="I199" s="21">
        <v>56.558</v>
      </c>
      <c r="J199" s="21">
        <v>247.029</v>
      </c>
      <c r="K199" s="21">
        <v>28.774999999999999</v>
      </c>
      <c r="L199" s="20">
        <f t="shared" si="14"/>
        <v>623.10400000000004</v>
      </c>
      <c r="M199" s="21">
        <f t="shared" si="15"/>
        <v>281.23899999999998</v>
      </c>
      <c r="N199" s="22">
        <f t="shared" si="16"/>
        <v>0</v>
      </c>
      <c r="O199" s="38">
        <f t="shared" si="17"/>
        <v>5.813154786359901E-2</v>
      </c>
      <c r="P199" s="12">
        <v>205</v>
      </c>
      <c r="Q199" s="38">
        <f t="shared" si="18"/>
        <v>0.12879437062427332</v>
      </c>
      <c r="R199" s="12">
        <v>135</v>
      </c>
      <c r="S199" s="11">
        <f t="shared" si="19"/>
        <v>340</v>
      </c>
      <c r="T199" s="65">
        <v>190</v>
      </c>
      <c r="W199" s="44">
        <v>2.61</v>
      </c>
      <c r="X199" s="45">
        <v>3.13</v>
      </c>
      <c r="Y199" s="46">
        <f t="shared" si="20"/>
        <v>0.19923371647509591</v>
      </c>
    </row>
    <row r="200" spans="2:25" x14ac:dyDescent="0.25">
      <c r="B200" s="19" t="s">
        <v>83</v>
      </c>
      <c r="C200" s="25" t="s">
        <v>82</v>
      </c>
      <c r="D200" s="20">
        <v>826</v>
      </c>
      <c r="E200" s="21">
        <v>55.19</v>
      </c>
      <c r="F200" s="21">
        <v>35.634999999999998</v>
      </c>
      <c r="G200" s="26">
        <v>250.94200000000001</v>
      </c>
      <c r="H200" s="21">
        <v>63.287999999999997</v>
      </c>
      <c r="I200" s="21">
        <v>110.072</v>
      </c>
      <c r="J200" s="21">
        <v>87.71</v>
      </c>
      <c r="K200" s="21">
        <v>19.457999999999998</v>
      </c>
      <c r="L200" s="20">
        <f t="shared" si="14"/>
        <v>43.83</v>
      </c>
      <c r="M200" s="21">
        <f t="shared" si="15"/>
        <v>878.07500000000005</v>
      </c>
      <c r="N200" s="22">
        <f t="shared" si="16"/>
        <v>105.23500000000001</v>
      </c>
      <c r="O200" s="38">
        <f t="shared" si="17"/>
        <v>0.3702411699594137</v>
      </c>
      <c r="P200" s="12">
        <v>125</v>
      </c>
      <c r="Q200" s="38">
        <f t="shared" si="18"/>
        <v>6.2853400905389628E-2</v>
      </c>
      <c r="R200" s="12">
        <v>216</v>
      </c>
      <c r="S200" s="11">
        <f t="shared" si="19"/>
        <v>341</v>
      </c>
      <c r="T200" s="65">
        <v>191</v>
      </c>
      <c r="W200" s="44">
        <v>19.989999999999998</v>
      </c>
      <c r="X200" s="45">
        <v>25.21</v>
      </c>
      <c r="Y200" s="46">
        <f t="shared" si="20"/>
        <v>0.26113056528264145</v>
      </c>
    </row>
    <row r="201" spans="2:25" x14ac:dyDescent="0.25">
      <c r="B201" s="19" t="s">
        <v>271</v>
      </c>
      <c r="C201" s="25" t="s">
        <v>270</v>
      </c>
      <c r="D201" s="20">
        <v>491</v>
      </c>
      <c r="E201" s="21">
        <v>66.626000000000005</v>
      </c>
      <c r="F201" s="21">
        <v>62.35</v>
      </c>
      <c r="G201" s="26">
        <v>75.631</v>
      </c>
      <c r="H201" s="21">
        <v>0</v>
      </c>
      <c r="I201" s="21">
        <v>455.61700000000002</v>
      </c>
      <c r="J201" s="21">
        <v>0</v>
      </c>
      <c r="K201" s="21">
        <v>2.1070000000000002</v>
      </c>
      <c r="L201" s="20">
        <f t="shared" si="14"/>
        <v>-2.1070000000000002</v>
      </c>
      <c r="M201" s="21">
        <f t="shared" si="15"/>
        <v>428.65</v>
      </c>
      <c r="N201" s="22">
        <f t="shared" si="16"/>
        <v>0</v>
      </c>
      <c r="O201" s="38">
        <f t="shared" si="17"/>
        <v>-31.621262458471762</v>
      </c>
      <c r="P201" s="12">
        <v>235</v>
      </c>
      <c r="Q201" s="38">
        <f t="shared" si="18"/>
        <v>0.15543217076869242</v>
      </c>
      <c r="R201" s="12">
        <v>109</v>
      </c>
      <c r="S201" s="11">
        <f t="shared" si="19"/>
        <v>344</v>
      </c>
      <c r="T201" s="65">
        <v>192</v>
      </c>
      <c r="W201" s="44">
        <v>18.541599999999999</v>
      </c>
      <c r="X201" s="45">
        <v>19.71</v>
      </c>
      <c r="Y201" s="46">
        <f t="shared" si="20"/>
        <v>6.3015058031669513E-2</v>
      </c>
    </row>
    <row r="202" spans="2:25" x14ac:dyDescent="0.25">
      <c r="B202" s="19" t="s">
        <v>392</v>
      </c>
      <c r="C202" s="25" t="s">
        <v>391</v>
      </c>
      <c r="D202" s="20">
        <v>285</v>
      </c>
      <c r="E202" s="21">
        <v>52.2</v>
      </c>
      <c r="F202" s="21">
        <v>391.8</v>
      </c>
      <c r="G202" s="26">
        <v>930.4</v>
      </c>
      <c r="H202" s="21">
        <v>75.900000000000006</v>
      </c>
      <c r="I202" s="21">
        <v>650.5</v>
      </c>
      <c r="J202" s="21">
        <v>495.7</v>
      </c>
      <c r="K202" s="21">
        <v>183.5</v>
      </c>
      <c r="L202" s="20">
        <f t="shared" ref="L202:L265" si="21">H202-K202</f>
        <v>-107.6</v>
      </c>
      <c r="M202" s="21">
        <f t="shared" ref="M202:M252" si="22">D202+J202-F202</f>
        <v>388.90000000000003</v>
      </c>
      <c r="N202" s="22">
        <f t="shared" ref="N202:N252" si="23">IF((G202-I202-F202)&gt;0,(G202-I202-F202),0)</f>
        <v>0</v>
      </c>
      <c r="O202" s="38">
        <f t="shared" ref="O202:O265" si="24">E202/(N202+L202)</f>
        <v>-0.48513011152416363</v>
      </c>
      <c r="P202" s="12">
        <v>215</v>
      </c>
      <c r="Q202" s="38">
        <f t="shared" ref="Q202:Q252" si="25">E202/M202</f>
        <v>0.13422473643610183</v>
      </c>
      <c r="R202" s="12">
        <v>129</v>
      </c>
      <c r="S202" s="11">
        <f t="shared" ref="S202:S265" si="26">R202+P202</f>
        <v>344</v>
      </c>
      <c r="T202" s="65">
        <v>193</v>
      </c>
      <c r="W202" s="44">
        <v>5.18</v>
      </c>
      <c r="X202" s="45">
        <v>4.1500000000000004</v>
      </c>
      <c r="Y202" s="46">
        <f t="shared" ref="Y202:Y265" si="27">X202/W202-100%</f>
        <v>-0.19884169884169878</v>
      </c>
    </row>
    <row r="203" spans="2:25" x14ac:dyDescent="0.25">
      <c r="B203" s="19" t="s">
        <v>31</v>
      </c>
      <c r="C203" s="25" t="s">
        <v>30</v>
      </c>
      <c r="D203" s="20">
        <v>964</v>
      </c>
      <c r="E203" s="21">
        <v>170.95400000000001</v>
      </c>
      <c r="F203" s="21">
        <v>280.84500000000003</v>
      </c>
      <c r="G203" s="26">
        <v>657.28399999999999</v>
      </c>
      <c r="H203" s="21">
        <v>1178.8340000000001</v>
      </c>
      <c r="I203" s="21">
        <v>271.95</v>
      </c>
      <c r="J203" s="21">
        <v>1037.4580000000001</v>
      </c>
      <c r="K203" s="21">
        <v>145.95500000000001</v>
      </c>
      <c r="L203" s="20">
        <f t="shared" si="21"/>
        <v>1032.8790000000001</v>
      </c>
      <c r="M203" s="21">
        <f t="shared" si="22"/>
        <v>1720.6130000000001</v>
      </c>
      <c r="N203" s="22">
        <f t="shared" si="23"/>
        <v>104.48899999999998</v>
      </c>
      <c r="O203" s="38">
        <f t="shared" si="24"/>
        <v>0.15030667295017969</v>
      </c>
      <c r="P203" s="12">
        <v>186</v>
      </c>
      <c r="Q203" s="38">
        <f t="shared" si="25"/>
        <v>9.9356450288356532E-2</v>
      </c>
      <c r="R203" s="12">
        <v>159</v>
      </c>
      <c r="S203" s="11">
        <f t="shared" si="26"/>
        <v>345</v>
      </c>
      <c r="T203" s="65">
        <v>194</v>
      </c>
      <c r="W203" s="44">
        <v>11.58</v>
      </c>
      <c r="X203" s="45">
        <v>12.95</v>
      </c>
      <c r="Y203" s="46">
        <f t="shared" si="27"/>
        <v>0.11830742659758187</v>
      </c>
    </row>
    <row r="204" spans="2:25" x14ac:dyDescent="0.25">
      <c r="B204" s="19" t="s">
        <v>160</v>
      </c>
      <c r="C204" s="25" t="s">
        <v>159</v>
      </c>
      <c r="D204" s="20">
        <v>653</v>
      </c>
      <c r="E204" s="21">
        <v>137.69999999999999</v>
      </c>
      <c r="F204" s="21">
        <v>33.299999999999997</v>
      </c>
      <c r="G204" s="26">
        <v>636.79999999999995</v>
      </c>
      <c r="H204" s="21">
        <v>557.29999999999995</v>
      </c>
      <c r="I204" s="21">
        <v>324</v>
      </c>
      <c r="J204" s="21">
        <v>817.7</v>
      </c>
      <c r="K204" s="21">
        <v>56.1</v>
      </c>
      <c r="L204" s="20">
        <f t="shared" si="21"/>
        <v>501.19999999999993</v>
      </c>
      <c r="M204" s="21">
        <f t="shared" si="22"/>
        <v>1437.4</v>
      </c>
      <c r="N204" s="22">
        <f t="shared" si="23"/>
        <v>279.49999999999994</v>
      </c>
      <c r="O204" s="38">
        <f t="shared" si="24"/>
        <v>0.17638017164083516</v>
      </c>
      <c r="P204" s="12">
        <v>180</v>
      </c>
      <c r="Q204" s="38">
        <f t="shared" si="25"/>
        <v>9.5797968554334201E-2</v>
      </c>
      <c r="R204" s="12">
        <v>165</v>
      </c>
      <c r="S204" s="11">
        <f t="shared" si="26"/>
        <v>345</v>
      </c>
      <c r="T204" s="65">
        <v>195</v>
      </c>
      <c r="W204" s="44">
        <v>28.3249</v>
      </c>
      <c r="X204" s="45">
        <v>33</v>
      </c>
      <c r="Y204" s="46">
        <f t="shared" si="27"/>
        <v>0.16505265684962711</v>
      </c>
    </row>
    <row r="205" spans="2:25" x14ac:dyDescent="0.25">
      <c r="B205" s="19" t="s">
        <v>145</v>
      </c>
      <c r="C205" s="25" t="s">
        <v>144</v>
      </c>
      <c r="D205" s="20">
        <v>700</v>
      </c>
      <c r="E205" s="21">
        <v>58.753</v>
      </c>
      <c r="F205" s="21">
        <v>20.67</v>
      </c>
      <c r="G205" s="26">
        <v>252.92099999999999</v>
      </c>
      <c r="H205" s="21">
        <v>68.66</v>
      </c>
      <c r="I205" s="21">
        <v>100.431</v>
      </c>
      <c r="J205" s="21">
        <v>195.29900000000001</v>
      </c>
      <c r="K205" s="21">
        <v>21.428999999999998</v>
      </c>
      <c r="L205" s="20">
        <f t="shared" si="21"/>
        <v>47.230999999999995</v>
      </c>
      <c r="M205" s="21">
        <f t="shared" si="22"/>
        <v>874.62900000000002</v>
      </c>
      <c r="N205" s="22">
        <f t="shared" si="23"/>
        <v>131.82</v>
      </c>
      <c r="O205" s="38">
        <f t="shared" si="24"/>
        <v>0.32813555914236731</v>
      </c>
      <c r="P205" s="12">
        <v>137</v>
      </c>
      <c r="Q205" s="38">
        <f t="shared" si="25"/>
        <v>6.7174767815839628E-2</v>
      </c>
      <c r="R205" s="12">
        <v>210</v>
      </c>
      <c r="S205" s="11">
        <f t="shared" si="26"/>
        <v>347</v>
      </c>
      <c r="T205" s="65">
        <v>196</v>
      </c>
      <c r="W205" s="44">
        <v>35.9666</v>
      </c>
      <c r="X205" s="45">
        <v>30.66</v>
      </c>
      <c r="Y205" s="46">
        <f t="shared" si="27"/>
        <v>-0.14754244215466572</v>
      </c>
    </row>
    <row r="206" spans="2:25" x14ac:dyDescent="0.25">
      <c r="B206" s="19" t="s">
        <v>44</v>
      </c>
      <c r="C206" s="25" t="s">
        <v>45</v>
      </c>
      <c r="D206" s="20">
        <v>945</v>
      </c>
      <c r="E206" s="21">
        <v>85.822999999999993</v>
      </c>
      <c r="F206" s="21">
        <v>86.47</v>
      </c>
      <c r="G206" s="26">
        <v>513.45799999999997</v>
      </c>
      <c r="H206" s="21">
        <v>98.055000000000007</v>
      </c>
      <c r="I206" s="21">
        <v>166.292</v>
      </c>
      <c r="J206" s="21">
        <v>293.21800000000002</v>
      </c>
      <c r="K206" s="21">
        <v>35.564999999999998</v>
      </c>
      <c r="L206" s="20">
        <f t="shared" si="21"/>
        <v>62.490000000000009</v>
      </c>
      <c r="M206" s="21">
        <f t="shared" si="22"/>
        <v>1151.748</v>
      </c>
      <c r="N206" s="22">
        <f t="shared" si="23"/>
        <v>260.69599999999991</v>
      </c>
      <c r="O206" s="38">
        <f t="shared" si="24"/>
        <v>0.26555296330905426</v>
      </c>
      <c r="P206" s="12">
        <v>149</v>
      </c>
      <c r="Q206" s="38">
        <f t="shared" si="25"/>
        <v>7.4515432195237138E-2</v>
      </c>
      <c r="R206" s="12">
        <v>203</v>
      </c>
      <c r="S206" s="11">
        <f t="shared" si="26"/>
        <v>352</v>
      </c>
      <c r="T206" s="65">
        <v>197</v>
      </c>
      <c r="W206" s="44">
        <v>26.65</v>
      </c>
      <c r="X206" s="45">
        <v>33.97</v>
      </c>
      <c r="Y206" s="46">
        <f t="shared" si="27"/>
        <v>0.27467166979362112</v>
      </c>
    </row>
    <row r="207" spans="2:25" x14ac:dyDescent="0.25">
      <c r="B207" s="19" t="s">
        <v>230</v>
      </c>
      <c r="C207" s="25" t="s">
        <v>229</v>
      </c>
      <c r="D207" s="20">
        <v>550</v>
      </c>
      <c r="E207" s="21">
        <v>78.986000000000004</v>
      </c>
      <c r="F207" s="21">
        <v>91.248000000000005</v>
      </c>
      <c r="G207" s="26">
        <v>556.23199999999997</v>
      </c>
      <c r="H207" s="21">
        <v>165.49</v>
      </c>
      <c r="I207" s="21">
        <v>190.83199999999999</v>
      </c>
      <c r="J207" s="21">
        <v>417.92500000000001</v>
      </c>
      <c r="K207" s="21">
        <v>33.295000000000002</v>
      </c>
      <c r="L207" s="20">
        <f t="shared" si="21"/>
        <v>132.19499999999999</v>
      </c>
      <c r="M207" s="21">
        <f t="shared" si="22"/>
        <v>876.67699999999991</v>
      </c>
      <c r="N207" s="22">
        <f t="shared" si="23"/>
        <v>274.15199999999999</v>
      </c>
      <c r="O207" s="38">
        <f t="shared" si="24"/>
        <v>0.19438066480126592</v>
      </c>
      <c r="P207" s="12">
        <v>174</v>
      </c>
      <c r="Q207" s="38">
        <f t="shared" si="25"/>
        <v>9.0097036879033005E-2</v>
      </c>
      <c r="R207" s="12">
        <v>179</v>
      </c>
      <c r="S207" s="11">
        <f t="shared" si="26"/>
        <v>353</v>
      </c>
      <c r="T207" s="65">
        <v>198</v>
      </c>
      <c r="W207" s="44">
        <v>13.4475</v>
      </c>
      <c r="X207" s="45">
        <v>13.5</v>
      </c>
      <c r="Y207" s="46">
        <f t="shared" si="27"/>
        <v>3.9040713887339429E-3</v>
      </c>
    </row>
    <row r="208" spans="2:25" x14ac:dyDescent="0.25">
      <c r="B208" s="19" t="s">
        <v>108</v>
      </c>
      <c r="C208" s="25" t="s">
        <v>107</v>
      </c>
      <c r="D208" s="20">
        <v>762</v>
      </c>
      <c r="E208" s="21">
        <v>69.361000000000004</v>
      </c>
      <c r="F208" s="21">
        <v>37.238999999999997</v>
      </c>
      <c r="G208" s="26">
        <v>328.17</v>
      </c>
      <c r="H208" s="21">
        <v>175.011</v>
      </c>
      <c r="I208" s="21">
        <v>115.33499999999999</v>
      </c>
      <c r="J208" s="21">
        <v>68.42</v>
      </c>
      <c r="K208" s="21">
        <v>22.959</v>
      </c>
      <c r="L208" s="20">
        <f t="shared" si="21"/>
        <v>152.05199999999999</v>
      </c>
      <c r="M208" s="21">
        <f t="shared" si="22"/>
        <v>793.18099999999993</v>
      </c>
      <c r="N208" s="22">
        <f t="shared" si="23"/>
        <v>175.59600000000003</v>
      </c>
      <c r="O208" s="38">
        <f t="shared" si="24"/>
        <v>0.21169364684051176</v>
      </c>
      <c r="P208" s="12">
        <v>165</v>
      </c>
      <c r="Q208" s="38">
        <f t="shared" si="25"/>
        <v>8.7446623154109851E-2</v>
      </c>
      <c r="R208" s="12">
        <v>188</v>
      </c>
      <c r="S208" s="11">
        <f t="shared" si="26"/>
        <v>353</v>
      </c>
      <c r="T208" s="65">
        <v>199</v>
      </c>
      <c r="W208" s="44">
        <v>80.072599999999994</v>
      </c>
      <c r="X208" s="45">
        <v>163.15</v>
      </c>
      <c r="Y208" s="46">
        <f t="shared" si="27"/>
        <v>1.037525945204727</v>
      </c>
    </row>
    <row r="209" spans="2:25" x14ac:dyDescent="0.25">
      <c r="B209" s="19" t="s">
        <v>368</v>
      </c>
      <c r="C209" s="25" t="s">
        <v>367</v>
      </c>
      <c r="D209" s="20">
        <v>317</v>
      </c>
      <c r="E209" s="21">
        <v>30.015000000000001</v>
      </c>
      <c r="F209" s="21">
        <v>16.041</v>
      </c>
      <c r="G209" s="26">
        <v>123.8</v>
      </c>
      <c r="H209" s="21">
        <v>95.567999999999998</v>
      </c>
      <c r="I209" s="21">
        <v>39.253</v>
      </c>
      <c r="J209" s="21">
        <v>41.558</v>
      </c>
      <c r="K209" s="21">
        <v>14.266999999999999</v>
      </c>
      <c r="L209" s="20">
        <f t="shared" si="21"/>
        <v>81.301000000000002</v>
      </c>
      <c r="M209" s="21">
        <f t="shared" si="22"/>
        <v>342.517</v>
      </c>
      <c r="N209" s="22">
        <f t="shared" si="23"/>
        <v>68.506</v>
      </c>
      <c r="O209" s="38">
        <f t="shared" si="24"/>
        <v>0.20035779369455364</v>
      </c>
      <c r="P209" s="12">
        <v>168</v>
      </c>
      <c r="Q209" s="38">
        <f t="shared" si="25"/>
        <v>8.7630686944005706E-2</v>
      </c>
      <c r="R209" s="12">
        <v>187</v>
      </c>
      <c r="S209" s="11">
        <f t="shared" si="26"/>
        <v>355</v>
      </c>
      <c r="T209" s="65">
        <v>200</v>
      </c>
      <c r="W209" s="44">
        <v>13.35</v>
      </c>
      <c r="X209" s="45">
        <v>16.64</v>
      </c>
      <c r="Y209" s="46">
        <f t="shared" si="27"/>
        <v>0.24644194756554305</v>
      </c>
    </row>
    <row r="210" spans="2:25" x14ac:dyDescent="0.25">
      <c r="B210" s="19" t="s">
        <v>283</v>
      </c>
      <c r="C210" s="25" t="s">
        <v>282</v>
      </c>
      <c r="D210" s="20">
        <v>475</v>
      </c>
      <c r="E210" s="21">
        <v>59.7</v>
      </c>
      <c r="F210" s="21">
        <v>179.9</v>
      </c>
      <c r="G210" s="26">
        <v>587.1</v>
      </c>
      <c r="H210" s="21">
        <v>5.5</v>
      </c>
      <c r="I210" s="21">
        <v>449.2</v>
      </c>
      <c r="J210" s="21">
        <v>144.4</v>
      </c>
      <c r="K210" s="21">
        <v>9.6</v>
      </c>
      <c r="L210" s="20">
        <f t="shared" si="21"/>
        <v>-4.0999999999999996</v>
      </c>
      <c r="M210" s="21">
        <f t="shared" si="22"/>
        <v>439.5</v>
      </c>
      <c r="N210" s="22">
        <f t="shared" si="23"/>
        <v>0</v>
      </c>
      <c r="O210" s="38">
        <f t="shared" si="24"/>
        <v>-14.560975609756099</v>
      </c>
      <c r="P210" s="12">
        <v>231</v>
      </c>
      <c r="Q210" s="38">
        <f t="shared" si="25"/>
        <v>0.13583617747440274</v>
      </c>
      <c r="R210" s="12">
        <v>125</v>
      </c>
      <c r="S210" s="11">
        <f t="shared" si="26"/>
        <v>356</v>
      </c>
      <c r="T210" s="65">
        <v>201</v>
      </c>
      <c r="W210" s="44">
        <v>33.43</v>
      </c>
      <c r="X210" s="45">
        <v>32.19</v>
      </c>
      <c r="Y210" s="46">
        <f t="shared" si="27"/>
        <v>-3.7092431947352789E-2</v>
      </c>
    </row>
    <row r="211" spans="2:25" x14ac:dyDescent="0.25">
      <c r="B211" s="19" t="s">
        <v>462</v>
      </c>
      <c r="C211" s="25" t="s">
        <v>461</v>
      </c>
      <c r="D211" s="20">
        <v>175</v>
      </c>
      <c r="E211" s="21">
        <v>12.811999999999999</v>
      </c>
      <c r="F211" s="21">
        <v>42.786000000000001</v>
      </c>
      <c r="G211" s="26">
        <v>145.797</v>
      </c>
      <c r="H211" s="21">
        <v>13.545999999999999</v>
      </c>
      <c r="I211" s="21">
        <v>12.109</v>
      </c>
      <c r="J211" s="21">
        <v>0</v>
      </c>
      <c r="K211" s="21">
        <v>1.849</v>
      </c>
      <c r="L211" s="20">
        <f t="shared" si="21"/>
        <v>11.696999999999999</v>
      </c>
      <c r="M211" s="21">
        <f t="shared" si="22"/>
        <v>132.214</v>
      </c>
      <c r="N211" s="22">
        <f t="shared" si="23"/>
        <v>90.901999999999987</v>
      </c>
      <c r="O211" s="38">
        <f t="shared" si="24"/>
        <v>0.12487451144748</v>
      </c>
      <c r="P211" s="12">
        <v>193</v>
      </c>
      <c r="Q211" s="38">
        <f t="shared" si="25"/>
        <v>9.6903504923835593E-2</v>
      </c>
      <c r="R211" s="12">
        <v>163</v>
      </c>
      <c r="S211" s="11">
        <f t="shared" si="26"/>
        <v>356</v>
      </c>
      <c r="T211" s="65">
        <v>202</v>
      </c>
      <c r="W211" s="44">
        <v>13.4247</v>
      </c>
      <c r="X211" s="45">
        <v>12.85</v>
      </c>
      <c r="Y211" s="46">
        <f t="shared" si="27"/>
        <v>-4.2809150297585807E-2</v>
      </c>
    </row>
    <row r="212" spans="2:25" x14ac:dyDescent="0.25">
      <c r="B212" s="19" t="s">
        <v>476</v>
      </c>
      <c r="C212" s="25" t="s">
        <v>475</v>
      </c>
      <c r="D212" s="20">
        <v>146</v>
      </c>
      <c r="E212" s="21">
        <v>32.5</v>
      </c>
      <c r="F212" s="21">
        <v>57.4</v>
      </c>
      <c r="G212" s="26">
        <v>254.7</v>
      </c>
      <c r="H212" s="21">
        <v>168.1</v>
      </c>
      <c r="I212" s="21">
        <v>154.4</v>
      </c>
      <c r="J212" s="21">
        <v>303.7</v>
      </c>
      <c r="K212" s="21">
        <v>58.4</v>
      </c>
      <c r="L212" s="20">
        <f t="shared" si="21"/>
        <v>109.69999999999999</v>
      </c>
      <c r="M212" s="21">
        <f t="shared" si="22"/>
        <v>392.3</v>
      </c>
      <c r="N212" s="22">
        <f t="shared" si="23"/>
        <v>42.899999999999984</v>
      </c>
      <c r="O212" s="38">
        <f t="shared" si="24"/>
        <v>0.21297509829619926</v>
      </c>
      <c r="P212" s="12">
        <v>163</v>
      </c>
      <c r="Q212" s="38">
        <f t="shared" si="25"/>
        <v>8.2844761661993366E-2</v>
      </c>
      <c r="R212" s="12">
        <v>194</v>
      </c>
      <c r="S212" s="11">
        <f t="shared" si="26"/>
        <v>357</v>
      </c>
      <c r="T212" s="65">
        <v>203</v>
      </c>
      <c r="W212" s="44">
        <v>15.26</v>
      </c>
      <c r="X212" s="45">
        <v>8.33</v>
      </c>
      <c r="Y212" s="46">
        <f t="shared" si="27"/>
        <v>-0.45412844036697242</v>
      </c>
    </row>
    <row r="213" spans="2:25" x14ac:dyDescent="0.25">
      <c r="B213" s="19" t="s">
        <v>334</v>
      </c>
      <c r="C213" s="25" t="s">
        <v>333</v>
      </c>
      <c r="D213" s="20">
        <v>373</v>
      </c>
      <c r="E213" s="21">
        <v>41.804000000000002</v>
      </c>
      <c r="F213" s="21">
        <v>8.8350000000000009</v>
      </c>
      <c r="G213" s="26">
        <v>88.742999999999995</v>
      </c>
      <c r="H213" s="21">
        <v>298.16000000000003</v>
      </c>
      <c r="I213" s="21">
        <v>55.908999999999999</v>
      </c>
      <c r="J213" s="21">
        <v>82.959000000000003</v>
      </c>
      <c r="K213" s="21">
        <v>30.591999999999999</v>
      </c>
      <c r="L213" s="20">
        <f t="shared" si="21"/>
        <v>267.56800000000004</v>
      </c>
      <c r="M213" s="21">
        <f t="shared" si="22"/>
        <v>447.12400000000002</v>
      </c>
      <c r="N213" s="22">
        <f t="shared" si="23"/>
        <v>23.998999999999995</v>
      </c>
      <c r="O213" s="38">
        <f t="shared" si="24"/>
        <v>0.14337699396708134</v>
      </c>
      <c r="P213" s="12">
        <v>188</v>
      </c>
      <c r="Q213" s="38">
        <f t="shared" si="25"/>
        <v>9.3495316735402262E-2</v>
      </c>
      <c r="R213" s="12">
        <v>170</v>
      </c>
      <c r="S213" s="11">
        <f t="shared" si="26"/>
        <v>358</v>
      </c>
      <c r="T213" s="65">
        <v>204</v>
      </c>
      <c r="W213" s="44">
        <v>9.0327999999999999</v>
      </c>
      <c r="X213" s="45">
        <v>8.36</v>
      </c>
      <c r="Y213" s="46">
        <f t="shared" si="27"/>
        <v>-7.448410238242853E-2</v>
      </c>
    </row>
    <row r="214" spans="2:25" x14ac:dyDescent="0.25">
      <c r="B214" s="19" t="s">
        <v>458</v>
      </c>
      <c r="C214" s="25" t="s">
        <v>457</v>
      </c>
      <c r="D214" s="20">
        <v>182</v>
      </c>
      <c r="E214" s="21">
        <v>18.003</v>
      </c>
      <c r="F214" s="21">
        <v>4.1829999999999998</v>
      </c>
      <c r="G214" s="26">
        <v>80.665000000000006</v>
      </c>
      <c r="H214" s="21">
        <v>83.266999999999996</v>
      </c>
      <c r="I214" s="21">
        <v>50.796999999999997</v>
      </c>
      <c r="J214" s="21">
        <v>22.986000000000001</v>
      </c>
      <c r="K214" s="21">
        <v>11.884</v>
      </c>
      <c r="L214" s="20">
        <f t="shared" si="21"/>
        <v>71.382999999999996</v>
      </c>
      <c r="M214" s="21">
        <f t="shared" si="22"/>
        <v>200.803</v>
      </c>
      <c r="N214" s="22">
        <f t="shared" si="23"/>
        <v>25.685000000000009</v>
      </c>
      <c r="O214" s="38">
        <f t="shared" si="24"/>
        <v>0.18546791939671156</v>
      </c>
      <c r="P214" s="12">
        <v>177</v>
      </c>
      <c r="Q214" s="38">
        <f t="shared" si="25"/>
        <v>8.9655035034337138E-2</v>
      </c>
      <c r="R214" s="12">
        <v>183</v>
      </c>
      <c r="S214" s="11">
        <f t="shared" si="26"/>
        <v>360</v>
      </c>
      <c r="T214" s="65">
        <v>205</v>
      </c>
      <c r="W214" s="44">
        <v>13.1</v>
      </c>
      <c r="X214" s="45">
        <v>19.170000000000002</v>
      </c>
      <c r="Y214" s="46">
        <f t="shared" si="27"/>
        <v>0.46335877862595432</v>
      </c>
    </row>
    <row r="215" spans="2:25" x14ac:dyDescent="0.25">
      <c r="B215" s="19" t="s">
        <v>287</v>
      </c>
      <c r="C215" s="25" t="s">
        <v>286</v>
      </c>
      <c r="D215" s="20">
        <v>471</v>
      </c>
      <c r="E215" s="21">
        <v>34.622999999999998</v>
      </c>
      <c r="F215" s="21">
        <v>267.37299999999999</v>
      </c>
      <c r="G215" s="26">
        <v>282.32900000000001</v>
      </c>
      <c r="H215" s="21">
        <v>2.3149999999999999</v>
      </c>
      <c r="I215" s="21">
        <v>30.2</v>
      </c>
      <c r="J215" s="21">
        <v>43.424999999999997</v>
      </c>
      <c r="K215" s="21">
        <v>3.0579999999999998</v>
      </c>
      <c r="L215" s="20">
        <f t="shared" si="21"/>
        <v>-0.74299999999999988</v>
      </c>
      <c r="M215" s="21">
        <f t="shared" si="22"/>
        <v>247.05199999999996</v>
      </c>
      <c r="N215" s="22">
        <f t="shared" si="23"/>
        <v>0</v>
      </c>
      <c r="O215" s="38">
        <f t="shared" si="24"/>
        <v>-46.598923283983851</v>
      </c>
      <c r="P215" s="12">
        <v>238</v>
      </c>
      <c r="Q215" s="38">
        <f t="shared" si="25"/>
        <v>0.14014458494567947</v>
      </c>
      <c r="R215" s="12">
        <v>123</v>
      </c>
      <c r="S215" s="11">
        <f t="shared" si="26"/>
        <v>361</v>
      </c>
      <c r="T215" s="65">
        <v>206</v>
      </c>
      <c r="W215" s="44">
        <v>8.8000000000000007</v>
      </c>
      <c r="X215" s="45">
        <v>8.9499999999999993</v>
      </c>
      <c r="Y215" s="46">
        <f t="shared" si="27"/>
        <v>1.7045454545454364E-2</v>
      </c>
    </row>
    <row r="216" spans="2:25" x14ac:dyDescent="0.25">
      <c r="B216" s="19" t="s">
        <v>430</v>
      </c>
      <c r="C216" s="25" t="s">
        <v>429</v>
      </c>
      <c r="D216" s="20">
        <v>243</v>
      </c>
      <c r="E216" s="21">
        <v>12.01</v>
      </c>
      <c r="F216" s="21">
        <v>36.113999999999997</v>
      </c>
      <c r="G216" s="21">
        <v>225.99</v>
      </c>
      <c r="H216" s="21">
        <v>18.224</v>
      </c>
      <c r="I216" s="21">
        <v>159.08500000000001</v>
      </c>
      <c r="J216" s="21">
        <v>21.527999999999999</v>
      </c>
      <c r="K216" s="21">
        <v>8.2959999999999994</v>
      </c>
      <c r="L216" s="20">
        <f t="shared" si="21"/>
        <v>9.9280000000000008</v>
      </c>
      <c r="M216" s="21">
        <f t="shared" si="22"/>
        <v>228.41400000000002</v>
      </c>
      <c r="N216" s="22">
        <f t="shared" si="23"/>
        <v>30.791000000000004</v>
      </c>
      <c r="O216" s="38">
        <f t="shared" si="24"/>
        <v>0.29494830423143981</v>
      </c>
      <c r="P216" s="12">
        <v>142</v>
      </c>
      <c r="Q216" s="38">
        <f t="shared" si="25"/>
        <v>5.2579964450515285E-2</v>
      </c>
      <c r="R216" s="12">
        <v>220</v>
      </c>
      <c r="S216" s="11">
        <f t="shared" si="26"/>
        <v>362</v>
      </c>
      <c r="T216" s="65">
        <v>207</v>
      </c>
      <c r="W216" s="44">
        <v>10.97</v>
      </c>
      <c r="X216" s="45">
        <v>23.5</v>
      </c>
      <c r="Y216" s="46">
        <f t="shared" si="27"/>
        <v>1.1422060164083865</v>
      </c>
    </row>
    <row r="217" spans="2:25" x14ac:dyDescent="0.25">
      <c r="B217" s="19" t="s">
        <v>360</v>
      </c>
      <c r="C217" s="25" t="s">
        <v>359</v>
      </c>
      <c r="D217" s="20">
        <v>340</v>
      </c>
      <c r="E217" s="21">
        <v>39.405000000000001</v>
      </c>
      <c r="F217" s="21">
        <v>64.941000000000003</v>
      </c>
      <c r="G217" s="26">
        <v>132.262</v>
      </c>
      <c r="H217" s="21">
        <v>0.74399999999999999</v>
      </c>
      <c r="I217" s="21">
        <v>95.316000000000003</v>
      </c>
      <c r="J217" s="21">
        <v>66.403000000000006</v>
      </c>
      <c r="K217" s="21">
        <v>33.700000000000003</v>
      </c>
      <c r="L217" s="20">
        <f t="shared" si="21"/>
        <v>-32.956000000000003</v>
      </c>
      <c r="M217" s="21">
        <f t="shared" si="22"/>
        <v>341.46199999999999</v>
      </c>
      <c r="N217" s="22">
        <f t="shared" si="23"/>
        <v>0</v>
      </c>
      <c r="O217" s="38">
        <f t="shared" si="24"/>
        <v>-1.1956851559655297</v>
      </c>
      <c r="P217" s="12">
        <v>218</v>
      </c>
      <c r="Q217" s="38">
        <f t="shared" si="25"/>
        <v>0.11540083523203168</v>
      </c>
      <c r="R217" s="12">
        <v>146</v>
      </c>
      <c r="S217" s="11">
        <f t="shared" si="26"/>
        <v>364</v>
      </c>
      <c r="T217" s="65">
        <v>208</v>
      </c>
      <c r="W217" s="44">
        <v>4.17</v>
      </c>
      <c r="X217" s="45">
        <v>5.9</v>
      </c>
      <c r="Y217" s="46">
        <f t="shared" si="27"/>
        <v>0.41486810551558762</v>
      </c>
    </row>
    <row r="218" spans="2:25" x14ac:dyDescent="0.25">
      <c r="B218" s="19" t="s">
        <v>53</v>
      </c>
      <c r="C218" s="25" t="s">
        <v>52</v>
      </c>
      <c r="D218" s="20">
        <v>921</v>
      </c>
      <c r="E218" s="21">
        <v>47.509</v>
      </c>
      <c r="F218" s="21">
        <v>11.548</v>
      </c>
      <c r="G218" s="26">
        <v>345.767</v>
      </c>
      <c r="H218" s="21">
        <v>70.753</v>
      </c>
      <c r="I218" s="21">
        <v>201.232</v>
      </c>
      <c r="J218" s="21">
        <v>56.265999999999998</v>
      </c>
      <c r="K218" s="21">
        <v>14.773999999999999</v>
      </c>
      <c r="L218" s="20">
        <f t="shared" si="21"/>
        <v>55.978999999999999</v>
      </c>
      <c r="M218" s="21">
        <f t="shared" si="22"/>
        <v>965.71799999999996</v>
      </c>
      <c r="N218" s="22">
        <f t="shared" si="23"/>
        <v>132.98699999999999</v>
      </c>
      <c r="O218" s="38">
        <f t="shared" si="24"/>
        <v>0.25141559857328832</v>
      </c>
      <c r="P218" s="12">
        <v>151</v>
      </c>
      <c r="Q218" s="38">
        <f t="shared" si="25"/>
        <v>4.9195520845629885E-2</v>
      </c>
      <c r="R218" s="12">
        <v>222</v>
      </c>
      <c r="S218" s="11">
        <f t="shared" si="26"/>
        <v>373</v>
      </c>
      <c r="T218" s="65">
        <v>209</v>
      </c>
      <c r="W218" s="44">
        <v>26.398099999999999</v>
      </c>
      <c r="X218" s="45">
        <v>26.96</v>
      </c>
      <c r="Y218" s="46">
        <f t="shared" si="27"/>
        <v>2.1285622828915773E-2</v>
      </c>
    </row>
    <row r="219" spans="2:25" x14ac:dyDescent="0.25">
      <c r="B219" s="19" t="s">
        <v>67</v>
      </c>
      <c r="C219" s="25" t="s">
        <v>66</v>
      </c>
      <c r="D219" s="20">
        <v>878</v>
      </c>
      <c r="E219" s="21">
        <v>87.283000000000001</v>
      </c>
      <c r="F219" s="21">
        <v>158.57499999999999</v>
      </c>
      <c r="G219" s="26">
        <v>279.17500000000001</v>
      </c>
      <c r="H219" s="21">
        <v>0.89200000000000002</v>
      </c>
      <c r="I219" s="21">
        <v>385.50599999999997</v>
      </c>
      <c r="J219" s="21">
        <v>0</v>
      </c>
      <c r="K219" s="21">
        <v>3.3780000000000001</v>
      </c>
      <c r="L219" s="20">
        <f t="shared" si="21"/>
        <v>-2.4860000000000002</v>
      </c>
      <c r="M219" s="21">
        <f t="shared" si="22"/>
        <v>719.42499999999995</v>
      </c>
      <c r="N219" s="22">
        <f t="shared" si="23"/>
        <v>0</v>
      </c>
      <c r="O219" s="38">
        <f t="shared" si="24"/>
        <v>-35.109814963797263</v>
      </c>
      <c r="P219" s="12">
        <v>236</v>
      </c>
      <c r="Q219" s="38">
        <f t="shared" si="25"/>
        <v>0.12132327900754075</v>
      </c>
      <c r="R219" s="12">
        <v>139</v>
      </c>
      <c r="S219" s="11">
        <f t="shared" si="26"/>
        <v>375</v>
      </c>
      <c r="T219" s="65">
        <v>210</v>
      </c>
      <c r="W219" s="44">
        <v>1.69</v>
      </c>
      <c r="X219" s="45">
        <v>2.4500000000000002</v>
      </c>
      <c r="Y219" s="46">
        <f t="shared" si="27"/>
        <v>0.4497041420118344</v>
      </c>
    </row>
    <row r="220" spans="2:25" x14ac:dyDescent="0.25">
      <c r="B220" s="19" t="s">
        <v>200</v>
      </c>
      <c r="C220" s="25" t="s">
        <v>199</v>
      </c>
      <c r="D220" s="20">
        <v>606</v>
      </c>
      <c r="E220" s="21">
        <v>61.762</v>
      </c>
      <c r="F220" s="21">
        <v>86.965999999999994</v>
      </c>
      <c r="G220" s="26">
        <v>249.09800000000001</v>
      </c>
      <c r="H220" s="21">
        <v>8.3379999999999992</v>
      </c>
      <c r="I220" s="21">
        <v>156.053</v>
      </c>
      <c r="J220" s="21">
        <v>30.411999999999999</v>
      </c>
      <c r="K220" s="21">
        <v>19.870999999999999</v>
      </c>
      <c r="L220" s="20">
        <f t="shared" si="21"/>
        <v>-11.532999999999999</v>
      </c>
      <c r="M220" s="21">
        <f t="shared" si="22"/>
        <v>549.44600000000003</v>
      </c>
      <c r="N220" s="22">
        <f t="shared" si="23"/>
        <v>6.0790000000000219</v>
      </c>
      <c r="O220" s="38">
        <f t="shared" si="24"/>
        <v>-11.324165749908371</v>
      </c>
      <c r="P220" s="12">
        <v>228</v>
      </c>
      <c r="Q220" s="38">
        <f t="shared" si="25"/>
        <v>0.11240777073634169</v>
      </c>
      <c r="R220" s="12">
        <v>147</v>
      </c>
      <c r="S220" s="11">
        <f t="shared" si="26"/>
        <v>375</v>
      </c>
      <c r="T220" s="65">
        <v>211</v>
      </c>
      <c r="W220" s="44">
        <v>15.825699999999999</v>
      </c>
      <c r="X220" s="45">
        <v>12.39</v>
      </c>
      <c r="Y220" s="46">
        <f t="shared" si="27"/>
        <v>-0.21709624218833912</v>
      </c>
    </row>
    <row r="221" spans="2:25" x14ac:dyDescent="0.25">
      <c r="B221" s="19" t="s">
        <v>406</v>
      </c>
      <c r="C221" s="25" t="s">
        <v>405</v>
      </c>
      <c r="D221" s="20">
        <v>275</v>
      </c>
      <c r="E221" s="21">
        <v>31.44</v>
      </c>
      <c r="F221" s="21">
        <v>6.4260000000000002</v>
      </c>
      <c r="G221" s="26">
        <v>138.51900000000001</v>
      </c>
      <c r="H221" s="21">
        <v>480.46199999999999</v>
      </c>
      <c r="I221" s="21">
        <v>239.602</v>
      </c>
      <c r="J221" s="21">
        <v>68.712999999999994</v>
      </c>
      <c r="K221" s="21">
        <v>30.745000000000001</v>
      </c>
      <c r="L221" s="20">
        <f t="shared" si="21"/>
        <v>449.71699999999998</v>
      </c>
      <c r="M221" s="21">
        <f t="shared" si="22"/>
        <v>337.28699999999998</v>
      </c>
      <c r="N221" s="22">
        <f t="shared" si="23"/>
        <v>0</v>
      </c>
      <c r="O221" s="38">
        <f t="shared" si="24"/>
        <v>6.9910632686778579E-2</v>
      </c>
      <c r="P221" s="12">
        <v>204</v>
      </c>
      <c r="Q221" s="38">
        <f t="shared" si="25"/>
        <v>9.3214384189132707E-2</v>
      </c>
      <c r="R221" s="12">
        <v>171</v>
      </c>
      <c r="S221" s="11">
        <f t="shared" si="26"/>
        <v>375</v>
      </c>
      <c r="T221" s="65">
        <v>212</v>
      </c>
      <c r="W221" s="44">
        <v>9.1</v>
      </c>
      <c r="X221" s="45">
        <v>7.87</v>
      </c>
      <c r="Y221" s="46">
        <f t="shared" si="27"/>
        <v>-0.13516483516483513</v>
      </c>
    </row>
    <row r="222" spans="2:25" x14ac:dyDescent="0.25">
      <c r="B222" s="19" t="s">
        <v>424</v>
      </c>
      <c r="C222" s="25" t="s">
        <v>423</v>
      </c>
      <c r="D222" s="20">
        <v>247</v>
      </c>
      <c r="E222" s="21">
        <v>15.957000000000001</v>
      </c>
      <c r="F222" s="21">
        <v>40.494999999999997</v>
      </c>
      <c r="G222" s="26">
        <v>153.21100000000001</v>
      </c>
      <c r="H222" s="21">
        <v>16.960999999999999</v>
      </c>
      <c r="I222" s="21">
        <v>41.206000000000003</v>
      </c>
      <c r="J222" s="21">
        <v>0</v>
      </c>
      <c r="K222" s="21">
        <v>3.423</v>
      </c>
      <c r="L222" s="20">
        <f t="shared" si="21"/>
        <v>13.537999999999998</v>
      </c>
      <c r="M222" s="21">
        <f t="shared" si="22"/>
        <v>206.505</v>
      </c>
      <c r="N222" s="22">
        <f t="shared" si="23"/>
        <v>71.510000000000019</v>
      </c>
      <c r="O222" s="38">
        <f t="shared" si="24"/>
        <v>0.18762345969334962</v>
      </c>
      <c r="P222" s="12">
        <v>176</v>
      </c>
      <c r="Q222" s="38">
        <f t="shared" si="25"/>
        <v>7.7271736761821752E-2</v>
      </c>
      <c r="R222" s="12">
        <v>199</v>
      </c>
      <c r="S222" s="11">
        <f t="shared" si="26"/>
        <v>375</v>
      </c>
      <c r="T222" s="65">
        <v>213</v>
      </c>
      <c r="W222" s="44">
        <v>20.925799999999999</v>
      </c>
      <c r="X222" s="45">
        <v>18.98</v>
      </c>
      <c r="Y222" s="46">
        <f t="shared" si="27"/>
        <v>-9.298569230328102E-2</v>
      </c>
    </row>
    <row r="223" spans="2:25" x14ac:dyDescent="0.25">
      <c r="B223" s="19" t="s">
        <v>303</v>
      </c>
      <c r="C223" s="25" t="s">
        <v>302</v>
      </c>
      <c r="D223" s="20">
        <v>438</v>
      </c>
      <c r="E223" s="21">
        <v>19.88</v>
      </c>
      <c r="F223" s="21">
        <v>48.161999999999999</v>
      </c>
      <c r="G223" s="26">
        <v>212.989</v>
      </c>
      <c r="H223" s="21">
        <v>11.271000000000001</v>
      </c>
      <c r="I223" s="21">
        <v>87.22</v>
      </c>
      <c r="J223" s="21">
        <v>24.463000000000001</v>
      </c>
      <c r="K223" s="21">
        <v>7.9</v>
      </c>
      <c r="L223" s="20">
        <f t="shared" si="21"/>
        <v>3.3710000000000004</v>
      </c>
      <c r="M223" s="21">
        <f t="shared" si="22"/>
        <v>414.30100000000004</v>
      </c>
      <c r="N223" s="22">
        <f t="shared" si="23"/>
        <v>77.606999999999999</v>
      </c>
      <c r="O223" s="38">
        <f t="shared" si="24"/>
        <v>0.24549877744572601</v>
      </c>
      <c r="P223" s="12">
        <v>152</v>
      </c>
      <c r="Q223" s="38">
        <f t="shared" si="25"/>
        <v>4.7984436436310791E-2</v>
      </c>
      <c r="R223" s="12">
        <v>223</v>
      </c>
      <c r="S223" s="11">
        <f t="shared" si="26"/>
        <v>375</v>
      </c>
      <c r="T223" s="65">
        <v>214</v>
      </c>
      <c r="W223" s="44">
        <v>21.53</v>
      </c>
      <c r="X223" s="45">
        <v>16.09</v>
      </c>
      <c r="Y223" s="46">
        <f t="shared" si="27"/>
        <v>-0.25267069205759407</v>
      </c>
    </row>
    <row r="224" spans="2:25" x14ac:dyDescent="0.25">
      <c r="B224" s="19" t="s">
        <v>358</v>
      </c>
      <c r="C224" s="25" t="s">
        <v>357</v>
      </c>
      <c r="D224" s="20">
        <v>341</v>
      </c>
      <c r="E224" s="21">
        <v>21.201000000000001</v>
      </c>
      <c r="F224" s="21">
        <v>2.4620000000000002</v>
      </c>
      <c r="G224" s="26">
        <v>158.917</v>
      </c>
      <c r="H224" s="21">
        <v>27.158000000000001</v>
      </c>
      <c r="I224" s="21">
        <v>74.617999999999995</v>
      </c>
      <c r="J224" s="21">
        <v>77.271000000000001</v>
      </c>
      <c r="K224" s="21">
        <v>10.118</v>
      </c>
      <c r="L224" s="20">
        <f t="shared" si="21"/>
        <v>17.04</v>
      </c>
      <c r="M224" s="21">
        <f t="shared" si="22"/>
        <v>415.80900000000003</v>
      </c>
      <c r="N224" s="22">
        <f t="shared" si="23"/>
        <v>81.837000000000003</v>
      </c>
      <c r="O224" s="38">
        <f t="shared" si="24"/>
        <v>0.21441791316484116</v>
      </c>
      <c r="P224" s="12">
        <v>161</v>
      </c>
      <c r="Q224" s="38">
        <f t="shared" si="25"/>
        <v>5.0987352366110399E-2</v>
      </c>
      <c r="R224" s="12">
        <v>221</v>
      </c>
      <c r="S224" s="11">
        <f t="shared" si="26"/>
        <v>382</v>
      </c>
      <c r="T224" s="65">
        <v>215</v>
      </c>
      <c r="W224" s="44">
        <v>12.196400000000001</v>
      </c>
      <c r="X224" s="45">
        <v>12.43</v>
      </c>
      <c r="Y224" s="46">
        <f t="shared" si="27"/>
        <v>1.9153192745400283E-2</v>
      </c>
    </row>
    <row r="225" spans="2:25" x14ac:dyDescent="0.25">
      <c r="B225" s="19" t="s">
        <v>434</v>
      </c>
      <c r="C225" s="25" t="s">
        <v>433</v>
      </c>
      <c r="D225" s="20">
        <v>238</v>
      </c>
      <c r="E225" s="21">
        <v>16.306000000000001</v>
      </c>
      <c r="F225" s="21">
        <v>55.121000000000002</v>
      </c>
      <c r="G225" s="26">
        <v>78.536000000000001</v>
      </c>
      <c r="H225" s="21">
        <v>94.087000000000003</v>
      </c>
      <c r="I225" s="21">
        <v>45.670999999999999</v>
      </c>
      <c r="J225" s="21">
        <v>70.543999999999997</v>
      </c>
      <c r="K225" s="21">
        <v>12.507</v>
      </c>
      <c r="L225" s="20">
        <f t="shared" si="21"/>
        <v>81.58</v>
      </c>
      <c r="M225" s="21">
        <f t="shared" si="22"/>
        <v>253.42299999999997</v>
      </c>
      <c r="N225" s="22">
        <f t="shared" si="23"/>
        <v>0</v>
      </c>
      <c r="O225" s="38">
        <f t="shared" si="24"/>
        <v>0.19987742093650407</v>
      </c>
      <c r="P225" s="12">
        <v>169</v>
      </c>
      <c r="Q225" s="38">
        <f t="shared" si="25"/>
        <v>6.4343015432695549E-2</v>
      </c>
      <c r="R225" s="12">
        <v>214</v>
      </c>
      <c r="S225" s="11">
        <f t="shared" si="26"/>
        <v>383</v>
      </c>
      <c r="T225" s="65">
        <v>216</v>
      </c>
      <c r="W225" s="44">
        <v>6.32</v>
      </c>
      <c r="X225" s="45">
        <v>7.79</v>
      </c>
      <c r="Y225" s="46">
        <f t="shared" si="27"/>
        <v>0.23259493670886067</v>
      </c>
    </row>
    <row r="226" spans="2:25" x14ac:dyDescent="0.25">
      <c r="B226" s="19" t="s">
        <v>438</v>
      </c>
      <c r="C226" s="25" t="s">
        <v>437</v>
      </c>
      <c r="D226" s="20">
        <v>235</v>
      </c>
      <c r="E226" s="21">
        <v>43.494</v>
      </c>
      <c r="F226" s="21">
        <v>13.044</v>
      </c>
      <c r="G226" s="26">
        <v>13.044</v>
      </c>
      <c r="H226" s="21">
        <v>477.05399999999997</v>
      </c>
      <c r="I226" s="21">
        <v>4.4109999999999996</v>
      </c>
      <c r="J226" s="21">
        <v>267.11599999999999</v>
      </c>
      <c r="K226" s="21">
        <v>23.835000000000001</v>
      </c>
      <c r="L226" s="20">
        <f t="shared" si="21"/>
        <v>453.21899999999999</v>
      </c>
      <c r="M226" s="21">
        <f t="shared" si="22"/>
        <v>489.072</v>
      </c>
      <c r="N226" s="22">
        <f t="shared" si="23"/>
        <v>0</v>
      </c>
      <c r="O226" s="38">
        <f t="shared" si="24"/>
        <v>9.5966850463021183E-2</v>
      </c>
      <c r="P226" s="12">
        <v>200</v>
      </c>
      <c r="Q226" s="38">
        <f t="shared" si="25"/>
        <v>8.8931691039356164E-2</v>
      </c>
      <c r="R226" s="12">
        <v>184</v>
      </c>
      <c r="S226" s="11">
        <f t="shared" si="26"/>
        <v>384</v>
      </c>
      <c r="T226" s="65">
        <v>217</v>
      </c>
      <c r="W226" s="44">
        <v>18.5091</v>
      </c>
      <c r="X226" s="45">
        <v>16.28</v>
      </c>
      <c r="Y226" s="46">
        <f t="shared" si="27"/>
        <v>-0.12043265204683096</v>
      </c>
    </row>
    <row r="227" spans="2:25" x14ac:dyDescent="0.25">
      <c r="B227" s="19" t="s">
        <v>176</v>
      </c>
      <c r="C227" s="25" t="s">
        <v>175</v>
      </c>
      <c r="D227" s="20">
        <v>619</v>
      </c>
      <c r="E227" s="21">
        <v>55.421999999999997</v>
      </c>
      <c r="F227" s="21">
        <v>8.44</v>
      </c>
      <c r="G227" s="26">
        <v>464.42200000000003</v>
      </c>
      <c r="H227" s="21">
        <v>142.77199999999999</v>
      </c>
      <c r="I227" s="21">
        <v>80.879000000000005</v>
      </c>
      <c r="J227" s="21">
        <v>82.569000000000003</v>
      </c>
      <c r="K227" s="21">
        <v>19.068999999999999</v>
      </c>
      <c r="L227" s="20">
        <f t="shared" si="21"/>
        <v>123.70299999999999</v>
      </c>
      <c r="M227" s="21">
        <f t="shared" si="22"/>
        <v>693.12899999999991</v>
      </c>
      <c r="N227" s="22">
        <f t="shared" si="23"/>
        <v>375.10300000000001</v>
      </c>
      <c r="O227" s="38">
        <f t="shared" si="24"/>
        <v>0.11110932907783787</v>
      </c>
      <c r="P227" s="12">
        <v>196</v>
      </c>
      <c r="Q227" s="38">
        <f t="shared" si="25"/>
        <v>7.9959141804772274E-2</v>
      </c>
      <c r="R227" s="12">
        <v>197</v>
      </c>
      <c r="S227" s="11">
        <f t="shared" si="26"/>
        <v>393</v>
      </c>
      <c r="T227" s="65">
        <v>218</v>
      </c>
      <c r="W227" s="44">
        <v>46.129800000000003</v>
      </c>
      <c r="X227" s="45">
        <v>50.31</v>
      </c>
      <c r="Y227" s="46">
        <f t="shared" si="27"/>
        <v>9.0618212088498185E-2</v>
      </c>
    </row>
    <row r="228" spans="2:25" x14ac:dyDescent="0.25">
      <c r="B228" s="19" t="s">
        <v>263</v>
      </c>
      <c r="C228" s="25" t="s">
        <v>262</v>
      </c>
      <c r="D228" s="20">
        <v>497</v>
      </c>
      <c r="E228" s="21">
        <v>54.734000000000002</v>
      </c>
      <c r="F228" s="21">
        <v>53.186</v>
      </c>
      <c r="G228" s="26">
        <v>177.19200000000001</v>
      </c>
      <c r="H228" s="21">
        <v>496.75700000000001</v>
      </c>
      <c r="I228" s="21">
        <v>147.91999999999999</v>
      </c>
      <c r="J228" s="21">
        <v>291.10500000000002</v>
      </c>
      <c r="K228" s="21">
        <v>92.569000000000003</v>
      </c>
      <c r="L228" s="20">
        <f t="shared" si="21"/>
        <v>404.18799999999999</v>
      </c>
      <c r="M228" s="21">
        <f t="shared" si="22"/>
        <v>734.91899999999998</v>
      </c>
      <c r="N228" s="22">
        <f t="shared" si="23"/>
        <v>0</v>
      </c>
      <c r="O228" s="38">
        <f t="shared" si="24"/>
        <v>0.13541718210337764</v>
      </c>
      <c r="P228" s="12">
        <v>190</v>
      </c>
      <c r="Q228" s="38">
        <f t="shared" si="25"/>
        <v>7.4476234795943508E-2</v>
      </c>
      <c r="R228" s="12">
        <v>204</v>
      </c>
      <c r="S228" s="11">
        <f t="shared" si="26"/>
        <v>394</v>
      </c>
      <c r="T228" s="65">
        <v>219</v>
      </c>
      <c r="W228" s="44">
        <v>12.793200000000001</v>
      </c>
      <c r="X228" s="45">
        <v>19.190000000000001</v>
      </c>
      <c r="Y228" s="46">
        <f t="shared" si="27"/>
        <v>0.5000156333051935</v>
      </c>
    </row>
    <row r="229" spans="2:25" x14ac:dyDescent="0.25">
      <c r="B229" s="19" t="s">
        <v>350</v>
      </c>
      <c r="C229" s="25" t="s">
        <v>349</v>
      </c>
      <c r="D229" s="20">
        <v>358</v>
      </c>
      <c r="E229" s="21">
        <v>45.244999999999997</v>
      </c>
      <c r="F229" s="21">
        <v>2.1070000000000002</v>
      </c>
      <c r="G229" s="26">
        <v>8.0429999999999993</v>
      </c>
      <c r="H229" s="21">
        <v>0</v>
      </c>
      <c r="I229" s="21">
        <v>203.15100000000001</v>
      </c>
      <c r="J229" s="21">
        <v>141.80000000000001</v>
      </c>
      <c r="K229" s="21">
        <v>18.268000000000001</v>
      </c>
      <c r="L229" s="20">
        <f t="shared" si="21"/>
        <v>-18.268000000000001</v>
      </c>
      <c r="M229" s="21">
        <f t="shared" si="22"/>
        <v>497.69299999999998</v>
      </c>
      <c r="N229" s="22">
        <f t="shared" si="23"/>
        <v>0</v>
      </c>
      <c r="O229" s="38">
        <f t="shared" si="24"/>
        <v>-2.4767352747974596</v>
      </c>
      <c r="P229" s="12">
        <v>222</v>
      </c>
      <c r="Q229" s="38">
        <f t="shared" si="25"/>
        <v>9.0909456231050068E-2</v>
      </c>
      <c r="R229" s="12">
        <v>176</v>
      </c>
      <c r="S229" s="11">
        <f t="shared" si="26"/>
        <v>398</v>
      </c>
      <c r="T229" s="65">
        <v>220</v>
      </c>
      <c r="W229" s="44">
        <v>9.3733000000000004</v>
      </c>
      <c r="X229" s="45">
        <v>9.7100000000000009</v>
      </c>
      <c r="Y229" s="46">
        <f t="shared" si="27"/>
        <v>3.5921180374041128E-2</v>
      </c>
    </row>
    <row r="230" spans="2:25" x14ac:dyDescent="0.25">
      <c r="B230" s="19" t="s">
        <v>196</v>
      </c>
      <c r="C230" s="25" t="s">
        <v>195</v>
      </c>
      <c r="D230" s="20">
        <v>609</v>
      </c>
      <c r="E230" s="21">
        <v>31.655999999999999</v>
      </c>
      <c r="F230" s="21">
        <v>30.614000000000001</v>
      </c>
      <c r="G230" s="26">
        <v>236.00700000000001</v>
      </c>
      <c r="H230" s="21">
        <v>68.64</v>
      </c>
      <c r="I230" s="21">
        <v>87.587999999999994</v>
      </c>
      <c r="J230" s="21">
        <v>235.45400000000001</v>
      </c>
      <c r="K230" s="21">
        <v>25.687999999999999</v>
      </c>
      <c r="L230" s="20">
        <f t="shared" si="21"/>
        <v>42.951999999999998</v>
      </c>
      <c r="M230" s="21">
        <f t="shared" si="22"/>
        <v>813.83999999999992</v>
      </c>
      <c r="N230" s="22">
        <f t="shared" si="23"/>
        <v>117.80500000000001</v>
      </c>
      <c r="O230" s="38">
        <f t="shared" si="24"/>
        <v>0.19691833015047555</v>
      </c>
      <c r="P230" s="12">
        <v>172</v>
      </c>
      <c r="Q230" s="38">
        <f t="shared" si="25"/>
        <v>3.8897080507225013E-2</v>
      </c>
      <c r="R230" s="12">
        <v>228</v>
      </c>
      <c r="S230" s="11">
        <f t="shared" si="26"/>
        <v>400</v>
      </c>
      <c r="T230" s="65">
        <v>221</v>
      </c>
      <c r="W230" s="44">
        <v>34.8874</v>
      </c>
      <c r="X230" s="45">
        <v>37.74</v>
      </c>
      <c r="Y230" s="46">
        <f t="shared" si="27"/>
        <v>8.1765909755384447E-2</v>
      </c>
    </row>
    <row r="231" spans="2:25" x14ac:dyDescent="0.25">
      <c r="B231" s="19" t="s">
        <v>416</v>
      </c>
      <c r="C231" s="25" t="s">
        <v>415</v>
      </c>
      <c r="D231" s="20">
        <v>253</v>
      </c>
      <c r="E231" s="21">
        <v>33.045000000000002</v>
      </c>
      <c r="F231" s="21">
        <v>224.95500000000001</v>
      </c>
      <c r="G231" s="26">
        <v>234.12200000000001</v>
      </c>
      <c r="H231" s="21">
        <v>1189.239</v>
      </c>
      <c r="I231" s="21">
        <v>95.043000000000006</v>
      </c>
      <c r="J231" s="21">
        <v>370.63600000000002</v>
      </c>
      <c r="K231" s="21">
        <v>69.372</v>
      </c>
      <c r="L231" s="20">
        <f t="shared" si="21"/>
        <v>1119.867</v>
      </c>
      <c r="M231" s="21">
        <f t="shared" si="22"/>
        <v>398.68099999999993</v>
      </c>
      <c r="N231" s="22">
        <f t="shared" si="23"/>
        <v>0</v>
      </c>
      <c r="O231" s="38">
        <f t="shared" si="24"/>
        <v>2.9507968356956678E-2</v>
      </c>
      <c r="P231" s="12">
        <v>210</v>
      </c>
      <c r="Q231" s="38">
        <f t="shared" si="25"/>
        <v>8.2885815978188102E-2</v>
      </c>
      <c r="R231" s="12">
        <v>193</v>
      </c>
      <c r="S231" s="11">
        <f t="shared" si="26"/>
        <v>403</v>
      </c>
      <c r="T231" s="65">
        <v>222</v>
      </c>
      <c r="W231" s="44">
        <v>8.1084999999999994</v>
      </c>
      <c r="X231" s="45">
        <v>6.14</v>
      </c>
      <c r="Y231" s="46">
        <f t="shared" si="27"/>
        <v>-0.24276993278658199</v>
      </c>
    </row>
    <row r="232" spans="2:25" x14ac:dyDescent="0.25">
      <c r="B232" s="19" t="s">
        <v>319</v>
      </c>
      <c r="C232" s="25" t="s">
        <v>318</v>
      </c>
      <c r="D232" s="20">
        <v>405</v>
      </c>
      <c r="E232" s="21">
        <v>29.111000000000001</v>
      </c>
      <c r="F232" s="21">
        <v>40.152999999999999</v>
      </c>
      <c r="G232" s="26">
        <v>376.048</v>
      </c>
      <c r="H232" s="21">
        <v>112.145</v>
      </c>
      <c r="I232" s="21">
        <v>156.14500000000001</v>
      </c>
      <c r="J232" s="21">
        <v>45.597000000000001</v>
      </c>
      <c r="K232" s="21">
        <v>11.762</v>
      </c>
      <c r="L232" s="20">
        <f t="shared" si="21"/>
        <v>100.383</v>
      </c>
      <c r="M232" s="21">
        <f t="shared" si="22"/>
        <v>410.44399999999996</v>
      </c>
      <c r="N232" s="22">
        <f t="shared" si="23"/>
        <v>179.75</v>
      </c>
      <c r="O232" s="38">
        <f t="shared" si="24"/>
        <v>0.10391849585732492</v>
      </c>
      <c r="P232" s="12">
        <v>197</v>
      </c>
      <c r="Q232" s="38">
        <f t="shared" si="25"/>
        <v>7.0925631754880092E-2</v>
      </c>
      <c r="R232" s="12">
        <v>207</v>
      </c>
      <c r="S232" s="11">
        <f t="shared" si="26"/>
        <v>404</v>
      </c>
      <c r="T232" s="65">
        <v>223</v>
      </c>
      <c r="W232" s="44">
        <v>26.2179</v>
      </c>
      <c r="X232" s="45">
        <v>35.69</v>
      </c>
      <c r="Y232" s="46">
        <f t="shared" si="27"/>
        <v>0.36128370311886138</v>
      </c>
    </row>
    <row r="233" spans="2:25" x14ac:dyDescent="0.25">
      <c r="B233" s="19" t="s">
        <v>382</v>
      </c>
      <c r="C233" s="25" t="s">
        <v>381</v>
      </c>
      <c r="D233" s="20">
        <v>291</v>
      </c>
      <c r="E233" s="21">
        <v>19.7</v>
      </c>
      <c r="F233" s="21">
        <v>3.7</v>
      </c>
      <c r="G233" s="26">
        <v>140.1</v>
      </c>
      <c r="H233" s="21">
        <v>221.6</v>
      </c>
      <c r="I233" s="21">
        <v>74.5</v>
      </c>
      <c r="J233" s="21">
        <v>11.6</v>
      </c>
      <c r="K233" s="21">
        <v>44.4</v>
      </c>
      <c r="L233" s="20">
        <f t="shared" si="21"/>
        <v>177.2</v>
      </c>
      <c r="M233" s="21">
        <f t="shared" si="22"/>
        <v>298.90000000000003</v>
      </c>
      <c r="N233" s="22">
        <f t="shared" si="23"/>
        <v>61.899999999999991</v>
      </c>
      <c r="O233" s="38">
        <f t="shared" si="24"/>
        <v>8.239230447511503E-2</v>
      </c>
      <c r="P233" s="12">
        <v>203</v>
      </c>
      <c r="Q233" s="38">
        <f t="shared" si="25"/>
        <v>6.5908330545332877E-2</v>
      </c>
      <c r="R233" s="12">
        <v>212</v>
      </c>
      <c r="S233" s="11">
        <f t="shared" si="26"/>
        <v>415</v>
      </c>
      <c r="T233" s="65">
        <v>224</v>
      </c>
      <c r="W233" s="44">
        <v>11</v>
      </c>
      <c r="X233" s="45">
        <v>11.6</v>
      </c>
      <c r="Y233" s="46">
        <f t="shared" si="27"/>
        <v>5.4545454545454453E-2</v>
      </c>
    </row>
    <row r="234" spans="2:25" x14ac:dyDescent="0.25">
      <c r="B234" s="19" t="s">
        <v>131</v>
      </c>
      <c r="C234" s="25" t="s">
        <v>130</v>
      </c>
      <c r="D234" s="20">
        <v>729</v>
      </c>
      <c r="E234" s="21">
        <v>169.446</v>
      </c>
      <c r="F234" s="21">
        <v>40.435000000000002</v>
      </c>
      <c r="G234" s="26">
        <v>704.03700000000003</v>
      </c>
      <c r="H234" s="21">
        <v>124.89400000000001</v>
      </c>
      <c r="I234" s="21">
        <v>752.34500000000003</v>
      </c>
      <c r="J234" s="21">
        <v>1572.528</v>
      </c>
      <c r="K234" s="21">
        <v>206.952</v>
      </c>
      <c r="L234" s="20">
        <f t="shared" si="21"/>
        <v>-82.057999999999993</v>
      </c>
      <c r="M234" s="21">
        <f t="shared" si="22"/>
        <v>2261.0930000000003</v>
      </c>
      <c r="N234" s="22">
        <f t="shared" si="23"/>
        <v>0</v>
      </c>
      <c r="O234" s="38">
        <f t="shared" si="24"/>
        <v>-2.0649540568865925</v>
      </c>
      <c r="P234" s="12">
        <v>220</v>
      </c>
      <c r="Q234" s="38">
        <f t="shared" si="25"/>
        <v>7.4939863154677835E-2</v>
      </c>
      <c r="R234" s="12">
        <v>202</v>
      </c>
      <c r="S234" s="11">
        <f t="shared" si="26"/>
        <v>422</v>
      </c>
      <c r="T234" s="65">
        <v>225</v>
      </c>
      <c r="W234" s="44">
        <v>17.572099999999999</v>
      </c>
      <c r="X234" s="45">
        <v>17.399999999999999</v>
      </c>
      <c r="Y234" s="46">
        <f t="shared" si="27"/>
        <v>-9.7939347033081381E-3</v>
      </c>
    </row>
    <row r="235" spans="2:25" x14ac:dyDescent="0.25">
      <c r="B235" s="19" t="s">
        <v>210</v>
      </c>
      <c r="C235" s="25" t="s">
        <v>209</v>
      </c>
      <c r="D235" s="20">
        <v>581</v>
      </c>
      <c r="E235" s="21">
        <v>22.126999999999999</v>
      </c>
      <c r="F235" s="21">
        <v>95.573999999999998</v>
      </c>
      <c r="G235" s="26">
        <v>326.63200000000001</v>
      </c>
      <c r="H235" s="21">
        <v>41.790999999999997</v>
      </c>
      <c r="I235" s="21">
        <v>53.640999999999998</v>
      </c>
      <c r="J235" s="21">
        <v>0</v>
      </c>
      <c r="K235" s="21">
        <v>3.347</v>
      </c>
      <c r="L235" s="20">
        <f t="shared" si="21"/>
        <v>38.443999999999996</v>
      </c>
      <c r="M235" s="21">
        <f t="shared" si="22"/>
        <v>485.42599999999999</v>
      </c>
      <c r="N235" s="22">
        <f t="shared" si="23"/>
        <v>177.41699999999997</v>
      </c>
      <c r="O235" s="38">
        <f t="shared" si="24"/>
        <v>0.10250577918197359</v>
      </c>
      <c r="P235" s="12">
        <v>199</v>
      </c>
      <c r="Q235" s="38">
        <f t="shared" si="25"/>
        <v>4.5582642874506106E-2</v>
      </c>
      <c r="R235" s="12">
        <v>226</v>
      </c>
      <c r="S235" s="11">
        <f t="shared" si="26"/>
        <v>425</v>
      </c>
      <c r="T235" s="65">
        <v>226</v>
      </c>
      <c r="W235" s="44">
        <v>65.294399999999996</v>
      </c>
      <c r="X235" s="45">
        <v>80.13</v>
      </c>
      <c r="Y235" s="46">
        <f t="shared" si="27"/>
        <v>0.22721090935822974</v>
      </c>
    </row>
    <row r="236" spans="2:25" x14ac:dyDescent="0.25">
      <c r="B236" s="19" t="s">
        <v>370</v>
      </c>
      <c r="C236" s="25" t="s">
        <v>369</v>
      </c>
      <c r="D236" s="20">
        <v>317</v>
      </c>
      <c r="E236" s="21">
        <v>9.2720000000000002</v>
      </c>
      <c r="F236" s="21">
        <v>50.712000000000003</v>
      </c>
      <c r="G236" s="26">
        <v>92.573999999999998</v>
      </c>
      <c r="H236" s="21">
        <v>56.234999999999999</v>
      </c>
      <c r="I236" s="21">
        <v>22.657</v>
      </c>
      <c r="J236" s="21">
        <v>0.216</v>
      </c>
      <c r="K236" s="21">
        <v>6.1870000000000003</v>
      </c>
      <c r="L236" s="20">
        <f t="shared" si="21"/>
        <v>50.048000000000002</v>
      </c>
      <c r="M236" s="21">
        <f t="shared" si="22"/>
        <v>266.50400000000002</v>
      </c>
      <c r="N236" s="22">
        <f t="shared" si="23"/>
        <v>19.204999999999998</v>
      </c>
      <c r="O236" s="38">
        <f t="shared" si="24"/>
        <v>0.13388589663985676</v>
      </c>
      <c r="P236" s="12">
        <v>192</v>
      </c>
      <c r="Q236" s="38">
        <f t="shared" si="25"/>
        <v>3.4791222645813948E-2</v>
      </c>
      <c r="R236" s="12">
        <v>233</v>
      </c>
      <c r="S236" s="11">
        <f t="shared" si="26"/>
        <v>425</v>
      </c>
      <c r="T236" s="65">
        <v>227</v>
      </c>
      <c r="W236" s="44">
        <v>14.475099999999999</v>
      </c>
      <c r="X236" s="45">
        <v>21.79</v>
      </c>
      <c r="Y236" s="46">
        <f t="shared" si="27"/>
        <v>0.5053436591111633</v>
      </c>
    </row>
    <row r="237" spans="2:25" x14ac:dyDescent="0.25">
      <c r="B237" s="19" t="s">
        <v>214</v>
      </c>
      <c r="C237" s="25" t="s">
        <v>213</v>
      </c>
      <c r="D237" s="20">
        <v>571</v>
      </c>
      <c r="E237" s="21">
        <v>32.654000000000003</v>
      </c>
      <c r="F237" s="21">
        <v>123.31699999999999</v>
      </c>
      <c r="G237" s="26">
        <v>235.29</v>
      </c>
      <c r="H237" s="21">
        <v>23.207999999999998</v>
      </c>
      <c r="I237" s="21">
        <v>269.38900000000001</v>
      </c>
      <c r="J237" s="21">
        <v>50</v>
      </c>
      <c r="K237" s="21">
        <v>37.381</v>
      </c>
      <c r="L237" s="20">
        <f t="shared" si="21"/>
        <v>-14.173000000000002</v>
      </c>
      <c r="M237" s="21">
        <f t="shared" si="22"/>
        <v>497.68299999999999</v>
      </c>
      <c r="N237" s="22">
        <f t="shared" si="23"/>
        <v>0</v>
      </c>
      <c r="O237" s="38">
        <f t="shared" si="24"/>
        <v>-2.3039582304381572</v>
      </c>
      <c r="P237" s="12">
        <v>221</v>
      </c>
      <c r="Q237" s="38">
        <f t="shared" si="25"/>
        <v>6.561204622219366E-2</v>
      </c>
      <c r="R237" s="12">
        <v>213</v>
      </c>
      <c r="S237" s="11">
        <f t="shared" si="26"/>
        <v>434</v>
      </c>
      <c r="T237" s="65">
        <v>228</v>
      </c>
      <c r="W237" s="44">
        <v>34.659999999999997</v>
      </c>
      <c r="X237" s="45">
        <v>29.2</v>
      </c>
      <c r="Y237" s="46">
        <f t="shared" si="27"/>
        <v>-0.15753029428736287</v>
      </c>
    </row>
    <row r="238" spans="2:25" x14ac:dyDescent="0.25">
      <c r="B238" s="19" t="s">
        <v>362</v>
      </c>
      <c r="C238" s="25" t="s">
        <v>361</v>
      </c>
      <c r="D238" s="20">
        <v>340</v>
      </c>
      <c r="E238" s="21">
        <v>38.212000000000003</v>
      </c>
      <c r="F238" s="21">
        <v>138.12799999999999</v>
      </c>
      <c r="G238" s="21">
        <v>170.64599999999999</v>
      </c>
      <c r="H238" s="21">
        <v>9.7929999999999993</v>
      </c>
      <c r="I238" s="21">
        <v>81.516000000000005</v>
      </c>
      <c r="J238" s="21">
        <v>443.72</v>
      </c>
      <c r="K238" s="21">
        <v>42.869</v>
      </c>
      <c r="L238" s="20">
        <f t="shared" si="21"/>
        <v>-33.076000000000001</v>
      </c>
      <c r="M238" s="21">
        <f t="shared" si="22"/>
        <v>645.5920000000001</v>
      </c>
      <c r="N238" s="22">
        <f t="shared" si="23"/>
        <v>0</v>
      </c>
      <c r="O238" s="38">
        <f t="shared" si="24"/>
        <v>-1.1552787519651713</v>
      </c>
      <c r="P238" s="12">
        <v>217</v>
      </c>
      <c r="Q238" s="38">
        <f t="shared" si="25"/>
        <v>5.9189085366609245E-2</v>
      </c>
      <c r="R238" s="12">
        <v>217</v>
      </c>
      <c r="S238" s="11">
        <f t="shared" si="26"/>
        <v>434</v>
      </c>
      <c r="T238" s="65">
        <v>229</v>
      </c>
      <c r="W238" s="44">
        <v>18.485800000000001</v>
      </c>
      <c r="X238" s="45">
        <v>19.11</v>
      </c>
      <c r="Y238" s="46">
        <f t="shared" si="27"/>
        <v>3.3766458579017389E-2</v>
      </c>
    </row>
    <row r="239" spans="2:25" x14ac:dyDescent="0.25">
      <c r="B239" s="19" t="s">
        <v>111</v>
      </c>
      <c r="C239" s="25" t="s">
        <v>110</v>
      </c>
      <c r="D239" s="20">
        <v>750</v>
      </c>
      <c r="E239" s="21">
        <v>35.862000000000002</v>
      </c>
      <c r="F239" s="21">
        <v>63.302</v>
      </c>
      <c r="G239" s="26">
        <v>142.66200000000001</v>
      </c>
      <c r="H239" s="21">
        <v>735.13400000000001</v>
      </c>
      <c r="I239" s="21">
        <v>72.414000000000001</v>
      </c>
      <c r="J239" s="21">
        <v>266.33699999999999</v>
      </c>
      <c r="K239" s="21">
        <v>54.01</v>
      </c>
      <c r="L239" s="20">
        <f t="shared" si="21"/>
        <v>681.12400000000002</v>
      </c>
      <c r="M239" s="21">
        <f t="shared" si="22"/>
        <v>953.03499999999997</v>
      </c>
      <c r="N239" s="22">
        <f t="shared" si="23"/>
        <v>6.9460000000000051</v>
      </c>
      <c r="O239" s="38">
        <f t="shared" si="24"/>
        <v>5.211969712383914E-2</v>
      </c>
      <c r="P239" s="12">
        <v>208</v>
      </c>
      <c r="Q239" s="38">
        <f t="shared" si="25"/>
        <v>3.7629258106995023E-2</v>
      </c>
      <c r="R239" s="12">
        <v>230</v>
      </c>
      <c r="S239" s="11">
        <f t="shared" si="26"/>
        <v>438</v>
      </c>
      <c r="T239" s="65">
        <v>230</v>
      </c>
      <c r="W239" s="44">
        <v>2.8706999999999998</v>
      </c>
      <c r="X239" s="45">
        <v>3.64</v>
      </c>
      <c r="Y239" s="46">
        <f t="shared" si="27"/>
        <v>0.26798341867837117</v>
      </c>
    </row>
    <row r="240" spans="2:25" x14ac:dyDescent="0.25">
      <c r="B240" s="19" t="s">
        <v>470</v>
      </c>
      <c r="C240" s="25" t="s">
        <v>469</v>
      </c>
      <c r="D240" s="20">
        <v>154</v>
      </c>
      <c r="E240" s="21">
        <v>1.2789999999999999</v>
      </c>
      <c r="F240" s="21">
        <v>72.578999999999994</v>
      </c>
      <c r="G240" s="26">
        <v>130.21700000000001</v>
      </c>
      <c r="H240" s="21">
        <v>0.52</v>
      </c>
      <c r="I240" s="21">
        <v>25.907</v>
      </c>
      <c r="J240" s="21">
        <v>0</v>
      </c>
      <c r="K240" s="21">
        <v>8.0779999999999994</v>
      </c>
      <c r="L240" s="20">
        <f t="shared" si="21"/>
        <v>-7.5579999999999998</v>
      </c>
      <c r="M240" s="21">
        <f t="shared" si="22"/>
        <v>81.421000000000006</v>
      </c>
      <c r="N240" s="22">
        <f t="shared" si="23"/>
        <v>31.731000000000023</v>
      </c>
      <c r="O240" s="38">
        <f t="shared" si="24"/>
        <v>5.2910271790840964E-2</v>
      </c>
      <c r="P240" s="12">
        <v>206</v>
      </c>
      <c r="Q240" s="38">
        <f t="shared" si="25"/>
        <v>1.5708478156740889E-2</v>
      </c>
      <c r="R240" s="12">
        <v>237</v>
      </c>
      <c r="S240" s="11">
        <f t="shared" si="26"/>
        <v>443</v>
      </c>
      <c r="T240" s="65">
        <v>231</v>
      </c>
      <c r="W240" s="44">
        <v>1.63</v>
      </c>
      <c r="X240" s="45">
        <v>1.66</v>
      </c>
      <c r="Y240" s="46">
        <f t="shared" si="27"/>
        <v>1.8404907975460238E-2</v>
      </c>
    </row>
    <row r="241" spans="2:25" x14ac:dyDescent="0.25">
      <c r="B241" s="19" t="s">
        <v>468</v>
      </c>
      <c r="C241" s="25" t="s">
        <v>467</v>
      </c>
      <c r="D241" s="20">
        <v>162</v>
      </c>
      <c r="E241" s="21">
        <v>7.5570000000000004</v>
      </c>
      <c r="F241" s="21">
        <v>18.693000000000001</v>
      </c>
      <c r="G241" s="26">
        <v>35.591000000000001</v>
      </c>
      <c r="H241" s="21">
        <v>0.65700000000000003</v>
      </c>
      <c r="I241" s="21">
        <v>47.533999999999999</v>
      </c>
      <c r="J241" s="21">
        <v>0</v>
      </c>
      <c r="K241" s="21">
        <v>2.1890000000000001</v>
      </c>
      <c r="L241" s="20">
        <f t="shared" si="21"/>
        <v>-1.532</v>
      </c>
      <c r="M241" s="21">
        <f t="shared" si="22"/>
        <v>143.30699999999999</v>
      </c>
      <c r="N241" s="22">
        <f t="shared" si="23"/>
        <v>0</v>
      </c>
      <c r="O241" s="38">
        <f t="shared" si="24"/>
        <v>-4.9327676240208875</v>
      </c>
      <c r="P241" s="12">
        <v>225</v>
      </c>
      <c r="Q241" s="38">
        <f t="shared" si="25"/>
        <v>5.2732943959471631E-2</v>
      </c>
      <c r="R241" s="12">
        <v>219</v>
      </c>
      <c r="S241" s="11">
        <f t="shared" si="26"/>
        <v>444</v>
      </c>
      <c r="T241" s="65">
        <v>232</v>
      </c>
      <c r="W241" s="44">
        <v>4.66</v>
      </c>
      <c r="X241" s="45">
        <v>9.94</v>
      </c>
      <c r="Y241" s="46">
        <f t="shared" si="27"/>
        <v>1.133047210300429</v>
      </c>
    </row>
    <row r="242" spans="2:25" x14ac:dyDescent="0.25">
      <c r="B242" s="19" t="s">
        <v>265</v>
      </c>
      <c r="C242" s="25" t="s">
        <v>264</v>
      </c>
      <c r="D242" s="20">
        <v>496</v>
      </c>
      <c r="E242" s="21">
        <v>86.915999999999997</v>
      </c>
      <c r="F242" s="21">
        <v>930.00199999999995</v>
      </c>
      <c r="G242" s="26">
        <v>1949.8689999999999</v>
      </c>
      <c r="H242" s="21">
        <v>202.03399999999999</v>
      </c>
      <c r="I242" s="21">
        <v>1170.2329999999999</v>
      </c>
      <c r="J242" s="21">
        <v>2778.703</v>
      </c>
      <c r="K242" s="21">
        <v>1157.664</v>
      </c>
      <c r="L242" s="20">
        <f t="shared" si="21"/>
        <v>-955.63</v>
      </c>
      <c r="M242" s="21">
        <f t="shared" si="22"/>
        <v>2344.701</v>
      </c>
      <c r="N242" s="22">
        <f t="shared" si="23"/>
        <v>0</v>
      </c>
      <c r="O242" s="38">
        <f t="shared" si="24"/>
        <v>-9.0951518893295516E-2</v>
      </c>
      <c r="P242" s="12">
        <v>213</v>
      </c>
      <c r="Q242" s="38">
        <f t="shared" si="25"/>
        <v>3.7069118834341774E-2</v>
      </c>
      <c r="R242" s="12">
        <v>231</v>
      </c>
      <c r="S242" s="11">
        <f t="shared" si="26"/>
        <v>444</v>
      </c>
      <c r="T242" s="65">
        <v>233</v>
      </c>
      <c r="W242" s="44">
        <v>15.9</v>
      </c>
      <c r="X242" s="45">
        <v>11.97</v>
      </c>
      <c r="Y242" s="46">
        <f t="shared" si="27"/>
        <v>-0.24716981132075466</v>
      </c>
    </row>
    <row r="243" spans="2:25" x14ac:dyDescent="0.25">
      <c r="B243" s="19" t="s">
        <v>398</v>
      </c>
      <c r="C243" s="25" t="s">
        <v>397</v>
      </c>
      <c r="D243" s="20">
        <v>278</v>
      </c>
      <c r="E243" s="21">
        <v>4.8209999999999997</v>
      </c>
      <c r="F243" s="21">
        <v>16.297999999999998</v>
      </c>
      <c r="G243" s="26">
        <v>114.681</v>
      </c>
      <c r="H243" s="21">
        <v>107.866</v>
      </c>
      <c r="I243" s="21">
        <v>48.515000000000001</v>
      </c>
      <c r="J243" s="21">
        <v>31.797999999999998</v>
      </c>
      <c r="K243" s="21">
        <v>19.117999999999999</v>
      </c>
      <c r="L243" s="20">
        <f t="shared" si="21"/>
        <v>88.748000000000005</v>
      </c>
      <c r="M243" s="21">
        <f t="shared" si="22"/>
        <v>293.5</v>
      </c>
      <c r="N243" s="22">
        <f t="shared" si="23"/>
        <v>49.867999999999995</v>
      </c>
      <c r="O243" s="38">
        <f t="shared" si="24"/>
        <v>3.4779534830034049E-2</v>
      </c>
      <c r="P243" s="12">
        <v>209</v>
      </c>
      <c r="Q243" s="38">
        <f t="shared" si="25"/>
        <v>1.6425894378194209E-2</v>
      </c>
      <c r="R243" s="12">
        <v>236</v>
      </c>
      <c r="S243" s="11">
        <f t="shared" si="26"/>
        <v>445</v>
      </c>
      <c r="T243" s="65">
        <v>234</v>
      </c>
      <c r="W243" s="44">
        <v>33.338799999999999</v>
      </c>
      <c r="X243" s="45">
        <v>50.67</v>
      </c>
      <c r="Y243" s="46">
        <f t="shared" si="27"/>
        <v>0.51985074447790569</v>
      </c>
    </row>
    <row r="244" spans="2:25" x14ac:dyDescent="0.25">
      <c r="B244" s="19" t="s">
        <v>37</v>
      </c>
      <c r="C244" s="25" t="s">
        <v>36</v>
      </c>
      <c r="D244" s="20">
        <v>954</v>
      </c>
      <c r="E244" s="23">
        <v>13.23</v>
      </c>
      <c r="F244" s="23">
        <v>50.761000000000003</v>
      </c>
      <c r="G244" s="27">
        <v>111.791</v>
      </c>
      <c r="H244" s="21">
        <v>228.09800000000001</v>
      </c>
      <c r="I244" s="21">
        <v>36.924999999999997</v>
      </c>
      <c r="J244" s="21">
        <v>36.198</v>
      </c>
      <c r="K244" s="23">
        <v>1.9370000000000001</v>
      </c>
      <c r="L244" s="20">
        <f t="shared" si="21"/>
        <v>226.161</v>
      </c>
      <c r="M244" s="21">
        <f t="shared" si="22"/>
        <v>939.43700000000001</v>
      </c>
      <c r="N244" s="22">
        <f t="shared" si="23"/>
        <v>24.104999999999997</v>
      </c>
      <c r="O244" s="38">
        <f t="shared" si="24"/>
        <v>5.2863752966843279E-2</v>
      </c>
      <c r="P244" s="12">
        <v>207</v>
      </c>
      <c r="Q244" s="38">
        <f t="shared" si="25"/>
        <v>1.4082902845001848E-2</v>
      </c>
      <c r="R244" s="12">
        <v>238</v>
      </c>
      <c r="S244" s="11">
        <f t="shared" si="26"/>
        <v>445</v>
      </c>
      <c r="T244" s="65">
        <v>235</v>
      </c>
      <c r="W244" s="44">
        <v>6.03</v>
      </c>
      <c r="X244" s="45">
        <v>6.28</v>
      </c>
      <c r="Y244" s="46">
        <f t="shared" si="27"/>
        <v>4.1459369817578695E-2</v>
      </c>
    </row>
    <row r="245" spans="2:25" x14ac:dyDescent="0.25">
      <c r="B245" s="19" t="s">
        <v>55</v>
      </c>
      <c r="C245" s="25" t="s">
        <v>54</v>
      </c>
      <c r="D245" s="20">
        <v>921</v>
      </c>
      <c r="E245" s="21">
        <v>46.164999999999999</v>
      </c>
      <c r="F245" s="21">
        <v>75.558000000000007</v>
      </c>
      <c r="G245" s="26">
        <v>266.06599999999997</v>
      </c>
      <c r="H245" s="21">
        <v>39.326999999999998</v>
      </c>
      <c r="I245" s="21">
        <v>220.92</v>
      </c>
      <c r="J245" s="21">
        <v>410.52199999999999</v>
      </c>
      <c r="K245" s="21">
        <v>81.072999999999993</v>
      </c>
      <c r="L245" s="20">
        <f t="shared" si="21"/>
        <v>-41.745999999999995</v>
      </c>
      <c r="M245" s="21">
        <f t="shared" si="22"/>
        <v>1255.9639999999999</v>
      </c>
      <c r="N245" s="22">
        <f t="shared" si="23"/>
        <v>0</v>
      </c>
      <c r="O245" s="38">
        <f t="shared" si="24"/>
        <v>-1.1058544531212573</v>
      </c>
      <c r="P245" s="12">
        <v>216</v>
      </c>
      <c r="Q245" s="38">
        <f t="shared" si="25"/>
        <v>3.6756626782296312E-2</v>
      </c>
      <c r="R245" s="12">
        <v>232</v>
      </c>
      <c r="S245" s="11">
        <f t="shared" si="26"/>
        <v>448</v>
      </c>
      <c r="T245" s="65">
        <v>236</v>
      </c>
      <c r="W245" s="44">
        <v>15.03</v>
      </c>
      <c r="X245" s="45">
        <v>9.2899999999999991</v>
      </c>
      <c r="Y245" s="46">
        <f t="shared" si="27"/>
        <v>-0.3819028609447771</v>
      </c>
    </row>
    <row r="246" spans="2:25" x14ac:dyDescent="0.25">
      <c r="B246" s="19" t="s">
        <v>125</v>
      </c>
      <c r="C246" s="25" t="s">
        <v>124</v>
      </c>
      <c r="D246" s="20">
        <v>733</v>
      </c>
      <c r="E246" s="21">
        <v>33.319000000000003</v>
      </c>
      <c r="F246" s="21">
        <v>173.68799999999999</v>
      </c>
      <c r="G246" s="26">
        <v>419.98899999999998</v>
      </c>
      <c r="H246" s="21">
        <v>19.521000000000001</v>
      </c>
      <c r="I246" s="21">
        <v>433.726</v>
      </c>
      <c r="J246" s="21">
        <v>538.45100000000002</v>
      </c>
      <c r="K246" s="21">
        <v>138.93899999999999</v>
      </c>
      <c r="L246" s="20">
        <f t="shared" si="21"/>
        <v>-119.41799999999999</v>
      </c>
      <c r="M246" s="21">
        <f t="shared" si="22"/>
        <v>1097.7629999999999</v>
      </c>
      <c r="N246" s="22">
        <f t="shared" si="23"/>
        <v>0</v>
      </c>
      <c r="O246" s="38">
        <f t="shared" si="24"/>
        <v>-0.27901153929893319</v>
      </c>
      <c r="P246" s="12">
        <v>214</v>
      </c>
      <c r="Q246" s="38">
        <f t="shared" si="25"/>
        <v>3.0351724370378676E-2</v>
      </c>
      <c r="R246" s="12">
        <v>234</v>
      </c>
      <c r="S246" s="11">
        <f t="shared" si="26"/>
        <v>448</v>
      </c>
      <c r="T246" s="65">
        <v>237</v>
      </c>
      <c r="W246" s="44">
        <v>23.58</v>
      </c>
      <c r="X246" s="45">
        <v>21.94</v>
      </c>
      <c r="Y246" s="46">
        <f t="shared" si="27"/>
        <v>-6.9550466497031227E-2</v>
      </c>
    </row>
    <row r="247" spans="2:25" x14ac:dyDescent="0.25">
      <c r="B247" s="19" t="s">
        <v>85</v>
      </c>
      <c r="C247" s="25" t="s">
        <v>84</v>
      </c>
      <c r="D247" s="20">
        <v>824</v>
      </c>
      <c r="E247" s="21">
        <v>7.1</v>
      </c>
      <c r="F247" s="21">
        <v>257.2</v>
      </c>
      <c r="G247" s="26">
        <v>556.6</v>
      </c>
      <c r="H247" s="21">
        <v>486.1</v>
      </c>
      <c r="I247" s="21">
        <v>186.7</v>
      </c>
      <c r="J247" s="21">
        <v>0</v>
      </c>
      <c r="K247" s="21">
        <v>59</v>
      </c>
      <c r="L247" s="20">
        <f t="shared" si="21"/>
        <v>427.1</v>
      </c>
      <c r="M247" s="21">
        <f t="shared" si="22"/>
        <v>566.79999999999995</v>
      </c>
      <c r="N247" s="22">
        <f t="shared" si="23"/>
        <v>112.70000000000005</v>
      </c>
      <c r="O247" s="38">
        <f t="shared" si="24"/>
        <v>1.3153019636902553E-2</v>
      </c>
      <c r="P247" s="12">
        <v>211</v>
      </c>
      <c r="Q247" s="38">
        <f t="shared" si="25"/>
        <v>1.2526464361326747E-2</v>
      </c>
      <c r="R247" s="12">
        <v>239</v>
      </c>
      <c r="S247" s="11">
        <f t="shared" si="26"/>
        <v>450</v>
      </c>
      <c r="T247" s="65">
        <v>238</v>
      </c>
      <c r="W247" s="44">
        <v>17.61</v>
      </c>
      <c r="X247" s="45">
        <v>19.100000000000001</v>
      </c>
      <c r="Y247" s="46">
        <f t="shared" si="27"/>
        <v>8.4611016467916134E-2</v>
      </c>
    </row>
    <row r="248" spans="2:25" x14ac:dyDescent="0.25">
      <c r="B248" s="19" t="s">
        <v>119</v>
      </c>
      <c r="C248" s="25" t="s">
        <v>118</v>
      </c>
      <c r="D248" s="20">
        <v>735</v>
      </c>
      <c r="E248" s="21">
        <v>53.058</v>
      </c>
      <c r="F248" s="21">
        <v>56.796999999999997</v>
      </c>
      <c r="G248" s="26">
        <v>209.31700000000001</v>
      </c>
      <c r="H248" s="21">
        <v>10.705</v>
      </c>
      <c r="I248" s="21">
        <v>146.28299999999999</v>
      </c>
      <c r="J248" s="21">
        <v>151.9</v>
      </c>
      <c r="K248" s="21">
        <v>18.315999999999999</v>
      </c>
      <c r="L248" s="20">
        <f t="shared" si="21"/>
        <v>-7.6109999999999989</v>
      </c>
      <c r="M248" s="21">
        <f t="shared" si="22"/>
        <v>830.10299999999995</v>
      </c>
      <c r="N248" s="22">
        <f t="shared" si="23"/>
        <v>6.2370000000000232</v>
      </c>
      <c r="O248" s="38">
        <f t="shared" si="24"/>
        <v>-38.615720524018151</v>
      </c>
      <c r="P248" s="12">
        <v>237</v>
      </c>
      <c r="Q248" s="38">
        <f t="shared" si="25"/>
        <v>6.3917369290316994E-2</v>
      </c>
      <c r="R248" s="12">
        <v>215</v>
      </c>
      <c r="S248" s="11">
        <f t="shared" si="26"/>
        <v>452</v>
      </c>
      <c r="T248" s="65">
        <v>239</v>
      </c>
      <c r="W248" s="44">
        <v>7.35</v>
      </c>
      <c r="X248" s="45">
        <v>5.57</v>
      </c>
      <c r="Y248" s="46">
        <f t="shared" si="27"/>
        <v>-0.24217687074829919</v>
      </c>
    </row>
    <row r="249" spans="2:25" x14ac:dyDescent="0.25">
      <c r="B249" s="19" t="s">
        <v>289</v>
      </c>
      <c r="C249" s="25" t="s">
        <v>288</v>
      </c>
      <c r="D249" s="20">
        <v>462</v>
      </c>
      <c r="E249" s="21">
        <v>0.36399999999999999</v>
      </c>
      <c r="F249" s="21">
        <v>23.292999999999999</v>
      </c>
      <c r="G249" s="21">
        <v>195.09800000000001</v>
      </c>
      <c r="H249" s="21">
        <v>15.166</v>
      </c>
      <c r="I249" s="21">
        <v>67.007999999999996</v>
      </c>
      <c r="J249" s="21">
        <v>108.383</v>
      </c>
      <c r="K249" s="21">
        <v>25.452000000000002</v>
      </c>
      <c r="L249" s="20">
        <f t="shared" si="21"/>
        <v>-10.286000000000001</v>
      </c>
      <c r="M249" s="21">
        <f t="shared" si="22"/>
        <v>547.09</v>
      </c>
      <c r="N249" s="22">
        <f t="shared" si="23"/>
        <v>104.79700000000003</v>
      </c>
      <c r="O249" s="38">
        <f t="shared" si="24"/>
        <v>3.8514035403286379E-3</v>
      </c>
      <c r="P249" s="12">
        <v>212</v>
      </c>
      <c r="Q249" s="38">
        <f t="shared" si="25"/>
        <v>6.6533842694986199E-4</v>
      </c>
      <c r="R249" s="12">
        <v>241</v>
      </c>
      <c r="S249" s="11">
        <f t="shared" si="26"/>
        <v>453</v>
      </c>
      <c r="T249" s="65">
        <v>240</v>
      </c>
      <c r="W249" s="44">
        <v>3.7</v>
      </c>
      <c r="X249" s="45">
        <v>5.04</v>
      </c>
      <c r="Y249" s="46">
        <f t="shared" si="27"/>
        <v>0.36216216216216202</v>
      </c>
    </row>
    <row r="250" spans="2:25" x14ac:dyDescent="0.25">
      <c r="B250" s="19" t="s">
        <v>330</v>
      </c>
      <c r="C250" s="25" t="s">
        <v>329</v>
      </c>
      <c r="D250" s="20">
        <v>391</v>
      </c>
      <c r="E250" s="21">
        <v>8.0890000000000004</v>
      </c>
      <c r="F250" s="21">
        <v>129.54900000000001</v>
      </c>
      <c r="G250" s="21">
        <v>281.70600000000002</v>
      </c>
      <c r="H250" s="21">
        <v>6.1130000000000004</v>
      </c>
      <c r="I250" s="21">
        <v>353.02699999999999</v>
      </c>
      <c r="J250" s="21">
        <v>70.003</v>
      </c>
      <c r="K250" s="21">
        <v>9.0069999999999997</v>
      </c>
      <c r="L250" s="20">
        <f t="shared" si="21"/>
        <v>-2.8939999999999992</v>
      </c>
      <c r="M250" s="21">
        <f t="shared" si="22"/>
        <v>331.45399999999995</v>
      </c>
      <c r="N250" s="22">
        <f t="shared" si="23"/>
        <v>0</v>
      </c>
      <c r="O250" s="38">
        <f t="shared" si="24"/>
        <v>-2.7950932964754673</v>
      </c>
      <c r="P250" s="12">
        <v>224</v>
      </c>
      <c r="Q250" s="38">
        <f t="shared" si="25"/>
        <v>2.4404593095874547E-2</v>
      </c>
      <c r="R250" s="12">
        <v>235</v>
      </c>
      <c r="S250" s="11">
        <f t="shared" si="26"/>
        <v>459</v>
      </c>
      <c r="T250" s="65">
        <v>241</v>
      </c>
      <c r="W250" s="44">
        <v>4.1100000000000003</v>
      </c>
      <c r="X250" s="45">
        <v>4.34</v>
      </c>
      <c r="Y250" s="46">
        <f t="shared" si="27"/>
        <v>5.5961070559610526E-2</v>
      </c>
    </row>
    <row r="251" spans="2:25" x14ac:dyDescent="0.25">
      <c r="B251" s="19" t="s">
        <v>500</v>
      </c>
      <c r="C251" s="25" t="s">
        <v>499</v>
      </c>
      <c r="D251" s="20">
        <v>116</v>
      </c>
      <c r="E251" s="21">
        <v>0.63400000000000001</v>
      </c>
      <c r="F251" s="21">
        <v>7.0359999999999996</v>
      </c>
      <c r="G251" s="26">
        <v>27.564</v>
      </c>
      <c r="H251" s="21">
        <v>0.64300000000000002</v>
      </c>
      <c r="I251" s="21">
        <v>23.463999999999999</v>
      </c>
      <c r="J251" s="21">
        <v>5.0220000000000002</v>
      </c>
      <c r="K251" s="21">
        <v>1.1040000000000001</v>
      </c>
      <c r="L251" s="20">
        <f t="shared" si="21"/>
        <v>-0.46100000000000008</v>
      </c>
      <c r="M251" s="21">
        <f t="shared" si="22"/>
        <v>113.986</v>
      </c>
      <c r="N251" s="22">
        <f t="shared" si="23"/>
        <v>0</v>
      </c>
      <c r="O251" s="38">
        <f t="shared" si="24"/>
        <v>-1.3752711496746202</v>
      </c>
      <c r="P251" s="12">
        <v>219</v>
      </c>
      <c r="Q251" s="38">
        <f t="shared" si="25"/>
        <v>5.5620865720351622E-3</v>
      </c>
      <c r="R251" s="12">
        <v>240</v>
      </c>
      <c r="S251" s="11">
        <f t="shared" si="26"/>
        <v>459</v>
      </c>
      <c r="T251" s="65">
        <v>242</v>
      </c>
      <c r="W251" s="44">
        <v>6.64</v>
      </c>
      <c r="X251" s="45">
        <v>7.94</v>
      </c>
      <c r="Y251" s="46">
        <f t="shared" si="27"/>
        <v>0.1957831325301207</v>
      </c>
    </row>
    <row r="252" spans="2:25" x14ac:dyDescent="0.25">
      <c r="B252" s="19" t="s">
        <v>478</v>
      </c>
      <c r="C252" s="25" t="s">
        <v>477</v>
      </c>
      <c r="D252" s="20">
        <v>144</v>
      </c>
      <c r="E252" s="21">
        <v>16.178000000000001</v>
      </c>
      <c r="F252" s="21">
        <v>152.23599999999999</v>
      </c>
      <c r="G252" s="26">
        <v>181.78299999999999</v>
      </c>
      <c r="H252" s="21">
        <v>1.335</v>
      </c>
      <c r="I252" s="21">
        <v>81.346000000000004</v>
      </c>
      <c r="J252" s="21">
        <v>0</v>
      </c>
      <c r="K252" s="21">
        <v>1.571</v>
      </c>
      <c r="L252" s="20">
        <f t="shared" si="21"/>
        <v>-0.23599999999999999</v>
      </c>
      <c r="M252" s="21">
        <f t="shared" si="22"/>
        <v>-8.23599999999999</v>
      </c>
      <c r="N252" s="22">
        <f t="shared" si="23"/>
        <v>0</v>
      </c>
      <c r="O252" s="38">
        <f t="shared" si="24"/>
        <v>-68.550847457627128</v>
      </c>
      <c r="P252" s="12">
        <v>240</v>
      </c>
      <c r="Q252" s="38">
        <f t="shared" si="25"/>
        <v>-1.9643030597377393</v>
      </c>
      <c r="R252" s="12">
        <v>243</v>
      </c>
      <c r="S252" s="11">
        <f t="shared" si="26"/>
        <v>483</v>
      </c>
      <c r="T252" s="65">
        <v>243</v>
      </c>
      <c r="W252" s="44">
        <v>2.56</v>
      </c>
      <c r="X252" s="45">
        <v>2.79</v>
      </c>
      <c r="Y252" s="46">
        <f t="shared" si="27"/>
        <v>8.984375E-2</v>
      </c>
    </row>
  </sheetData>
  <autoFilter ref="B9:Y9" xr:uid="{00000000-0001-0000-0000-000000000000}">
    <sortState xmlns:xlrd2="http://schemas.microsoft.com/office/spreadsheetml/2017/richdata2" ref="B10:Y252">
      <sortCondition ref="T9"/>
    </sortState>
  </autoFilter>
  <mergeCells count="4">
    <mergeCell ref="D7:K7"/>
    <mergeCell ref="L1:N3"/>
    <mergeCell ref="E1:J3"/>
    <mergeCell ref="B1:C4"/>
  </mergeCells>
  <conditionalFormatting sqref="C10:C252">
    <cfRule type="duplicateValues" dxfId="11" priority="102"/>
  </conditionalFormatting>
  <conditionalFormatting sqref="C107:C252">
    <cfRule type="duplicateValues" dxfId="10" priority="103"/>
  </conditionalFormatting>
  <conditionalFormatting sqref="M1:N5 L6:N1048576 E10:K252 O10:O252 Q10:Q252">
    <cfRule type="cellIs" dxfId="9" priority="10" operator="lessThan">
      <formula>0</formula>
    </cfRule>
  </conditionalFormatting>
  <conditionalFormatting sqref="Y10:Y252">
    <cfRule type="cellIs" dxfId="8" priority="7" operator="lessThan">
      <formula>0</formula>
    </cfRule>
    <cfRule type="cellIs" dxfId="7" priority="8" operator="greaterThan">
      <formula>0</formula>
    </cfRule>
  </conditionalFormatting>
  <conditionalFormatting sqref="AC15:AC26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100M - 1B MC 2023 (PE, ROA)</vt:lpstr>
      <vt:lpstr>100M - 1B MC 2023 (ROIC, EY)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Rafil Nasirli</dc:creator>
  <cp:lastModifiedBy>Rafil Nasirli</cp:lastModifiedBy>
  <cp:lastPrinted>2023-06-09T11:12:15Z</cp:lastPrinted>
  <dcterms:created xsi:type="dcterms:W3CDTF">2015-06-05T18:17:20Z</dcterms:created>
  <dcterms:modified xsi:type="dcterms:W3CDTF">2023-06-13T13:55:37Z</dcterms:modified>
</cp:coreProperties>
</file>