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ios\Documents\2 - Work\VESPRO\Internal\IT\AI Calisma\"/>
    </mc:Choice>
  </mc:AlternateContent>
  <xr:revisionPtr revIDLastSave="0" documentId="13_ncr:1_{2A932D3E-311E-47A4-8ADE-B2C1176F3DB6}" xr6:coauthVersionLast="47" xr6:coauthVersionMax="47" xr10:uidLastSave="{00000000-0000-0000-0000-000000000000}"/>
  <bookViews>
    <workbookView xWindow="-120" yWindow="-120" windowWidth="24240" windowHeight="13020" xr2:uid="{81AC9C83-4BBF-48F8-B8F7-BF0F8DD98C2A}"/>
  </bookViews>
  <sheets>
    <sheet name="EV1" sheetId="1" r:id="rId1"/>
  </sheets>
  <definedNames>
    <definedName name="_xlnm._FilterDatabase" localSheetId="0" hidden="1">'EV1'!$B$7:$U$192</definedName>
    <definedName name="_xlnm.Print_Area" localSheetId="0">'EV1'!$C$2:$O$188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8" i="1" l="1"/>
  <c r="O196" i="1"/>
  <c r="N196" i="1"/>
  <c r="M196" i="1"/>
  <c r="L196" i="1"/>
  <c r="K196" i="1"/>
  <c r="J196" i="1"/>
  <c r="I196" i="1"/>
  <c r="H196" i="1"/>
  <c r="F196" i="1"/>
  <c r="E196" i="1"/>
  <c r="D196" i="1"/>
  <c r="C196" i="1"/>
  <c r="G191" i="1"/>
  <c r="G192" i="1" s="1"/>
  <c r="L139" i="1" s="1"/>
  <c r="G188" i="1"/>
  <c r="H188" i="1" s="1"/>
  <c r="G186" i="1"/>
  <c r="K169" i="1"/>
  <c r="J169" i="1"/>
  <c r="I169" i="1"/>
  <c r="L165" i="1"/>
  <c r="O165" i="1" s="1"/>
  <c r="L164" i="1"/>
  <c r="O164" i="1" s="1"/>
  <c r="T164" i="1" s="1"/>
  <c r="L163" i="1"/>
  <c r="O163" i="1" s="1"/>
  <c r="L158" i="1"/>
  <c r="O158" i="1" s="1"/>
  <c r="L157" i="1"/>
  <c r="O157" i="1" s="1"/>
  <c r="L156" i="1"/>
  <c r="O156" i="1" s="1"/>
  <c r="L155" i="1"/>
  <c r="O155" i="1" s="1"/>
  <c r="T155" i="1" s="1"/>
  <c r="L154" i="1"/>
  <c r="O154" i="1" s="1"/>
  <c r="T154" i="1" s="1"/>
  <c r="K152" i="1"/>
  <c r="L152" i="1" s="1"/>
  <c r="O152" i="1" s="1"/>
  <c r="L150" i="1"/>
  <c r="O150" i="1" s="1"/>
  <c r="J146" i="1"/>
  <c r="L146" i="1" s="1"/>
  <c r="O146" i="1" s="1"/>
  <c r="U146" i="1" s="1"/>
  <c r="J145" i="1"/>
  <c r="L145" i="1" s="1"/>
  <c r="O145" i="1" s="1"/>
  <c r="J144" i="1"/>
  <c r="L144" i="1" s="1"/>
  <c r="O144" i="1" s="1"/>
  <c r="T144" i="1" s="1"/>
  <c r="J143" i="1"/>
  <c r="K162" i="1" s="1"/>
  <c r="L162" i="1" s="1"/>
  <c r="O162" i="1" s="1"/>
  <c r="T162" i="1" s="1"/>
  <c r="L142" i="1"/>
  <c r="O142" i="1" s="1"/>
  <c r="L138" i="1"/>
  <c r="O138" i="1" s="1"/>
  <c r="K138" i="1"/>
  <c r="L137" i="1"/>
  <c r="O137" i="1" s="1"/>
  <c r="U137" i="1" s="1"/>
  <c r="L136" i="1"/>
  <c r="O136" i="1" s="1"/>
  <c r="U136" i="1" s="1"/>
  <c r="L135" i="1"/>
  <c r="O135" i="1" s="1"/>
  <c r="L134" i="1"/>
  <c r="O134" i="1" s="1"/>
  <c r="L133" i="1"/>
  <c r="O133" i="1" s="1"/>
  <c r="L132" i="1"/>
  <c r="O132" i="1" s="1"/>
  <c r="L131" i="1"/>
  <c r="O131" i="1" s="1"/>
  <c r="L130" i="1"/>
  <c r="O130" i="1" s="1"/>
  <c r="L129" i="1"/>
  <c r="O129" i="1" s="1"/>
  <c r="L128" i="1"/>
  <c r="O128" i="1" s="1"/>
  <c r="L127" i="1"/>
  <c r="O127" i="1" s="1"/>
  <c r="T127" i="1" s="1"/>
  <c r="L126" i="1"/>
  <c r="O126" i="1" s="1"/>
  <c r="U126" i="1" s="1"/>
  <c r="L125" i="1"/>
  <c r="O125" i="1" s="1"/>
  <c r="L124" i="1"/>
  <c r="O124" i="1" s="1"/>
  <c r="U124" i="1" s="1"/>
  <c r="L123" i="1"/>
  <c r="O123" i="1" s="1"/>
  <c r="L122" i="1"/>
  <c r="O122" i="1" s="1"/>
  <c r="L121" i="1"/>
  <c r="O121" i="1" s="1"/>
  <c r="L120" i="1"/>
  <c r="O120" i="1" s="1"/>
  <c r="U117" i="1"/>
  <c r="T117" i="1"/>
  <c r="L117" i="1"/>
  <c r="U116" i="1"/>
  <c r="T116" i="1"/>
  <c r="L116" i="1"/>
  <c r="L115" i="1"/>
  <c r="O115" i="1" s="1"/>
  <c r="T115" i="1" s="1"/>
  <c r="L114" i="1"/>
  <c r="O114" i="1" s="1"/>
  <c r="T114" i="1" s="1"/>
  <c r="L113" i="1"/>
  <c r="O113" i="1" s="1"/>
  <c r="L112" i="1"/>
  <c r="O112" i="1" s="1"/>
  <c r="T112" i="1" s="1"/>
  <c r="L111" i="1"/>
  <c r="O111" i="1" s="1"/>
  <c r="T111" i="1" s="1"/>
  <c r="L110" i="1"/>
  <c r="O110" i="1" s="1"/>
  <c r="L109" i="1"/>
  <c r="O109" i="1" s="1"/>
  <c r="L108" i="1"/>
  <c r="O108" i="1" s="1"/>
  <c r="L107" i="1"/>
  <c r="O107" i="1" s="1"/>
  <c r="L106" i="1"/>
  <c r="O106" i="1" s="1"/>
  <c r="L105" i="1"/>
  <c r="O105" i="1" s="1"/>
  <c r="L104" i="1"/>
  <c r="O104" i="1" s="1"/>
  <c r="T104" i="1" s="1"/>
  <c r="L103" i="1"/>
  <c r="O103" i="1" s="1"/>
  <c r="U103" i="1" s="1"/>
  <c r="L102" i="1"/>
  <c r="O102" i="1" s="1"/>
  <c r="L101" i="1"/>
  <c r="O101" i="1" s="1"/>
  <c r="L100" i="1"/>
  <c r="O100" i="1" s="1"/>
  <c r="L99" i="1"/>
  <c r="O99" i="1" s="1"/>
  <c r="T99" i="1" s="1"/>
  <c r="L98" i="1"/>
  <c r="O98" i="1" s="1"/>
  <c r="L97" i="1"/>
  <c r="O97" i="1" s="1"/>
  <c r="L96" i="1"/>
  <c r="O96" i="1" s="1"/>
  <c r="U96" i="1" s="1"/>
  <c r="L95" i="1"/>
  <c r="O95" i="1" s="1"/>
  <c r="U95" i="1" s="1"/>
  <c r="L94" i="1"/>
  <c r="O94" i="1" s="1"/>
  <c r="L93" i="1"/>
  <c r="O93" i="1" s="1"/>
  <c r="U93" i="1" s="1"/>
  <c r="L92" i="1"/>
  <c r="O92" i="1" s="1"/>
  <c r="T92" i="1" s="1"/>
  <c r="L91" i="1"/>
  <c r="O91" i="1" s="1"/>
  <c r="L90" i="1"/>
  <c r="O90" i="1" s="1"/>
  <c r="L89" i="1"/>
  <c r="O89" i="1" s="1"/>
  <c r="L88" i="1"/>
  <c r="O88" i="1" s="1"/>
  <c r="L87" i="1"/>
  <c r="O87" i="1" s="1"/>
  <c r="L86" i="1"/>
  <c r="O86" i="1" s="1"/>
  <c r="L85" i="1"/>
  <c r="O85" i="1" s="1"/>
  <c r="U85" i="1" s="1"/>
  <c r="L84" i="1"/>
  <c r="O84" i="1" s="1"/>
  <c r="U84" i="1" s="1"/>
  <c r="L83" i="1"/>
  <c r="O83" i="1" s="1"/>
  <c r="T83" i="1" s="1"/>
  <c r="L82" i="1"/>
  <c r="O82" i="1" s="1"/>
  <c r="T82" i="1" s="1"/>
  <c r="L81" i="1"/>
  <c r="O81" i="1" s="1"/>
  <c r="U81" i="1" s="1"/>
  <c r="L80" i="1"/>
  <c r="O80" i="1" s="1"/>
  <c r="L79" i="1"/>
  <c r="O79" i="1" s="1"/>
  <c r="L78" i="1"/>
  <c r="K153" i="1" s="1"/>
  <c r="L153" i="1" s="1"/>
  <c r="O153" i="1" s="1"/>
  <c r="L77" i="1"/>
  <c r="O77" i="1" s="1"/>
  <c r="L76" i="1"/>
  <c r="O76" i="1" s="1"/>
  <c r="L75" i="1"/>
  <c r="O75" i="1" s="1"/>
  <c r="L74" i="1"/>
  <c r="O74" i="1" s="1"/>
  <c r="L73" i="1"/>
  <c r="O73" i="1" s="1"/>
  <c r="T73" i="1" s="1"/>
  <c r="L72" i="1"/>
  <c r="O72" i="1" s="1"/>
  <c r="U72" i="1" s="1"/>
  <c r="L71" i="1"/>
  <c r="O71" i="1" s="1"/>
  <c r="U71" i="1" s="1"/>
  <c r="L70" i="1"/>
  <c r="O70" i="1" s="1"/>
  <c r="U70" i="1" s="1"/>
  <c r="L69" i="1"/>
  <c r="O69" i="1" s="1"/>
  <c r="J68" i="1"/>
  <c r="L68" i="1" s="1"/>
  <c r="O68" i="1" s="1"/>
  <c r="J67" i="1"/>
  <c r="L67" i="1" s="1"/>
  <c r="O67" i="1" s="1"/>
  <c r="J66" i="1"/>
  <c r="L66" i="1" s="1"/>
  <c r="O66" i="1" s="1"/>
  <c r="T66" i="1" s="1"/>
  <c r="J65" i="1"/>
  <c r="L65" i="1" s="1"/>
  <c r="O65" i="1" s="1"/>
  <c r="J64" i="1"/>
  <c r="L64" i="1" s="1"/>
  <c r="O64" i="1" s="1"/>
  <c r="T64" i="1" s="1"/>
  <c r="J63" i="1"/>
  <c r="L63" i="1" s="1"/>
  <c r="O63" i="1" s="1"/>
  <c r="J62" i="1"/>
  <c r="L62" i="1" s="1"/>
  <c r="O62" i="1" s="1"/>
  <c r="J61" i="1"/>
  <c r="L61" i="1" s="1"/>
  <c r="O61" i="1" s="1"/>
  <c r="J60" i="1"/>
  <c r="L60" i="1" s="1"/>
  <c r="O60" i="1" s="1"/>
  <c r="J59" i="1"/>
  <c r="L59" i="1" s="1"/>
  <c r="O59" i="1" s="1"/>
  <c r="T59" i="1" s="1"/>
  <c r="J58" i="1"/>
  <c r="L58" i="1" s="1"/>
  <c r="O58" i="1" s="1"/>
  <c r="J57" i="1"/>
  <c r="L57" i="1" s="1"/>
  <c r="O57" i="1" s="1"/>
  <c r="J56" i="1"/>
  <c r="L56" i="1" s="1"/>
  <c r="O56" i="1" s="1"/>
  <c r="J55" i="1"/>
  <c r="L55" i="1" s="1"/>
  <c r="O55" i="1" s="1"/>
  <c r="J54" i="1"/>
  <c r="L54" i="1" s="1"/>
  <c r="O54" i="1" s="1"/>
  <c r="J53" i="1"/>
  <c r="L53" i="1" s="1"/>
  <c r="O53" i="1" s="1"/>
  <c r="J52" i="1"/>
  <c r="L52" i="1" s="1"/>
  <c r="O52" i="1" s="1"/>
  <c r="T52" i="1" s="1"/>
  <c r="J51" i="1"/>
  <c r="L51" i="1" s="1"/>
  <c r="O51" i="1" s="1"/>
  <c r="J50" i="1"/>
  <c r="L50" i="1" s="1"/>
  <c r="O50" i="1" s="1"/>
  <c r="U50" i="1" s="1"/>
  <c r="J49" i="1"/>
  <c r="L49" i="1" s="1"/>
  <c r="O49" i="1" s="1"/>
  <c r="J48" i="1"/>
  <c r="L48" i="1" s="1"/>
  <c r="O48" i="1" s="1"/>
  <c r="J47" i="1"/>
  <c r="L47" i="1" s="1"/>
  <c r="O47" i="1" s="1"/>
  <c r="J46" i="1"/>
  <c r="L46" i="1" s="1"/>
  <c r="O46" i="1" s="1"/>
  <c r="J45" i="1"/>
  <c r="L45" i="1" s="1"/>
  <c r="O45" i="1" s="1"/>
  <c r="J44" i="1"/>
  <c r="L44" i="1" s="1"/>
  <c r="O44" i="1" s="1"/>
  <c r="U44" i="1" s="1"/>
  <c r="J43" i="1"/>
  <c r="L43" i="1" s="1"/>
  <c r="O43" i="1" s="1"/>
  <c r="T43" i="1" s="1"/>
  <c r="J42" i="1"/>
  <c r="L42" i="1" s="1"/>
  <c r="O42" i="1" s="1"/>
  <c r="J41" i="1"/>
  <c r="L41" i="1" s="1"/>
  <c r="O41" i="1" s="1"/>
  <c r="J40" i="1"/>
  <c r="L40" i="1" s="1"/>
  <c r="O40" i="1" s="1"/>
  <c r="J39" i="1"/>
  <c r="L39" i="1" s="1"/>
  <c r="O39" i="1" s="1"/>
  <c r="J38" i="1"/>
  <c r="L38" i="1" s="1"/>
  <c r="O38" i="1" s="1"/>
  <c r="U38" i="1" s="1"/>
  <c r="J37" i="1"/>
  <c r="L37" i="1" s="1"/>
  <c r="O37" i="1" s="1"/>
  <c r="J36" i="1"/>
  <c r="L36" i="1" s="1"/>
  <c r="O36" i="1" s="1"/>
  <c r="J35" i="1"/>
  <c r="L35" i="1" s="1"/>
  <c r="O35" i="1" s="1"/>
  <c r="T35" i="1" s="1"/>
  <c r="J34" i="1"/>
  <c r="L34" i="1" s="1"/>
  <c r="O34" i="1" s="1"/>
  <c r="J33" i="1"/>
  <c r="L33" i="1" s="1"/>
  <c r="O33" i="1" s="1"/>
  <c r="J32" i="1"/>
  <c r="L32" i="1" s="1"/>
  <c r="O32" i="1" s="1"/>
  <c r="J31" i="1"/>
  <c r="L31" i="1" s="1"/>
  <c r="O31" i="1" s="1"/>
  <c r="T31" i="1" s="1"/>
  <c r="J30" i="1"/>
  <c r="L30" i="1" s="1"/>
  <c r="O30" i="1" s="1"/>
  <c r="T30" i="1" s="1"/>
  <c r="J29" i="1"/>
  <c r="L29" i="1" s="1"/>
  <c r="J28" i="1"/>
  <c r="L28" i="1" s="1"/>
  <c r="J27" i="1"/>
  <c r="L27" i="1" s="1"/>
  <c r="O27" i="1" s="1"/>
  <c r="J26" i="1"/>
  <c r="L26" i="1" s="1"/>
  <c r="O26" i="1" s="1"/>
  <c r="J25" i="1"/>
  <c r="L25" i="1" s="1"/>
  <c r="O25" i="1" s="1"/>
  <c r="J24" i="1"/>
  <c r="L24" i="1" s="1"/>
  <c r="O24" i="1" s="1"/>
  <c r="J23" i="1"/>
  <c r="L23" i="1" s="1"/>
  <c r="O23" i="1" s="1"/>
  <c r="J22" i="1"/>
  <c r="L22" i="1" s="1"/>
  <c r="O22" i="1" s="1"/>
  <c r="U22" i="1" s="1"/>
  <c r="J21" i="1"/>
  <c r="L21" i="1" s="1"/>
  <c r="O21" i="1" s="1"/>
  <c r="T21" i="1" s="1"/>
  <c r="J20" i="1"/>
  <c r="L20" i="1" s="1"/>
  <c r="O20" i="1" s="1"/>
  <c r="J19" i="1"/>
  <c r="L19" i="1" s="1"/>
  <c r="O19" i="1" s="1"/>
  <c r="J18" i="1"/>
  <c r="L18" i="1" s="1"/>
  <c r="O18" i="1" s="1"/>
  <c r="U18" i="1" s="1"/>
  <c r="J17" i="1"/>
  <c r="L17" i="1" s="1"/>
  <c r="O17" i="1" s="1"/>
  <c r="U17" i="1" s="1"/>
  <c r="J16" i="1"/>
  <c r="L16" i="1" s="1"/>
  <c r="O16" i="1" s="1"/>
  <c r="J15" i="1"/>
  <c r="L15" i="1" s="1"/>
  <c r="O15" i="1" s="1"/>
  <c r="J14" i="1"/>
  <c r="L14" i="1" s="1"/>
  <c r="O14" i="1" s="1"/>
  <c r="J13" i="1"/>
  <c r="L13" i="1" s="1"/>
  <c r="O13" i="1" s="1"/>
  <c r="J12" i="1"/>
  <c r="L12" i="1" s="1"/>
  <c r="O12" i="1" s="1"/>
  <c r="J11" i="1"/>
  <c r="L11" i="1" s="1"/>
  <c r="O11" i="1" s="1"/>
  <c r="U11" i="1" s="1"/>
  <c r="J10" i="1"/>
  <c r="L10" i="1" s="1"/>
  <c r="O10" i="1" s="1"/>
  <c r="J9" i="1"/>
  <c r="L9" i="1" s="1"/>
  <c r="O9" i="1" s="1"/>
  <c r="J8" i="1"/>
  <c r="L8" i="1" s="1"/>
  <c r="H3" i="1"/>
  <c r="M2" i="1"/>
  <c r="K139" i="1" s="1"/>
  <c r="K140" i="1" s="1"/>
  <c r="L140" i="1" s="1"/>
  <c r="O140" i="1" s="1"/>
  <c r="D1" i="1"/>
  <c r="U115" i="1" l="1"/>
  <c r="O139" i="1"/>
  <c r="K149" i="1"/>
  <c r="O28" i="1"/>
  <c r="U53" i="1"/>
  <c r="T53" i="1"/>
  <c r="U52" i="1"/>
  <c r="U104" i="1"/>
  <c r="T126" i="1"/>
  <c r="U21" i="1"/>
  <c r="U66" i="1"/>
  <c r="U92" i="1"/>
  <c r="T50" i="1"/>
  <c r="T103" i="1"/>
  <c r="U155" i="1"/>
  <c r="U132" i="1"/>
  <c r="T132" i="1"/>
  <c r="U98" i="1"/>
  <c r="T98" i="1"/>
  <c r="U23" i="1"/>
  <c r="T23" i="1"/>
  <c r="U138" i="1"/>
  <c r="T138" i="1"/>
  <c r="U54" i="1"/>
  <c r="T54" i="1"/>
  <c r="T55" i="1"/>
  <c r="U55" i="1"/>
  <c r="T45" i="1"/>
  <c r="U45" i="1"/>
  <c r="U33" i="1"/>
  <c r="T33" i="1"/>
  <c r="U16" i="1"/>
  <c r="T16" i="1"/>
  <c r="U41" i="1"/>
  <c r="T41" i="1"/>
  <c r="T79" i="1"/>
  <c r="U79" i="1"/>
  <c r="O176" i="1"/>
  <c r="H198" i="1" s="1"/>
  <c r="U196" i="1" s="1"/>
  <c r="U123" i="1"/>
  <c r="T123" i="1"/>
  <c r="U42" i="1"/>
  <c r="T42" i="1"/>
  <c r="T65" i="1"/>
  <c r="U65" i="1"/>
  <c r="U139" i="1"/>
  <c r="T139" i="1"/>
  <c r="U111" i="1"/>
  <c r="U125" i="1"/>
  <c r="T125" i="1"/>
  <c r="U142" i="1"/>
  <c r="T142" i="1"/>
  <c r="T44" i="1"/>
  <c r="U140" i="1"/>
  <c r="T140" i="1"/>
  <c r="U67" i="1"/>
  <c r="T67" i="1"/>
  <c r="U112" i="1"/>
  <c r="T18" i="1"/>
  <c r="T68" i="1"/>
  <c r="U68" i="1"/>
  <c r="U113" i="1"/>
  <c r="T113" i="1"/>
  <c r="U46" i="1"/>
  <c r="T46" i="1"/>
  <c r="U69" i="1"/>
  <c r="T69" i="1"/>
  <c r="U144" i="1"/>
  <c r="U19" i="1"/>
  <c r="T19" i="1"/>
  <c r="U32" i="1"/>
  <c r="T32" i="1"/>
  <c r="T84" i="1"/>
  <c r="U99" i="1"/>
  <c r="T145" i="1"/>
  <c r="U145" i="1"/>
  <c r="T20" i="1"/>
  <c r="U20" i="1"/>
  <c r="U47" i="1"/>
  <c r="T47" i="1"/>
  <c r="U100" i="1"/>
  <c r="T100" i="1"/>
  <c r="U128" i="1"/>
  <c r="T128" i="1"/>
  <c r="U9" i="1"/>
  <c r="T9" i="1"/>
  <c r="U56" i="1"/>
  <c r="T56" i="1"/>
  <c r="T71" i="1"/>
  <c r="T85" i="1"/>
  <c r="U101" i="1"/>
  <c r="T101" i="1"/>
  <c r="U129" i="1"/>
  <c r="T129" i="1"/>
  <c r="T110" i="1"/>
  <c r="U110" i="1"/>
  <c r="U163" i="1"/>
  <c r="O182" i="1"/>
  <c r="T163" i="1"/>
  <c r="U80" i="1"/>
  <c r="T80" i="1"/>
  <c r="K151" i="1"/>
  <c r="L151" i="1" s="1"/>
  <c r="O151" i="1" s="1"/>
  <c r="O29" i="1"/>
  <c r="T124" i="1"/>
  <c r="U34" i="1"/>
  <c r="T34" i="1"/>
  <c r="T57" i="1"/>
  <c r="U57" i="1"/>
  <c r="U102" i="1"/>
  <c r="T102" i="1"/>
  <c r="U150" i="1"/>
  <c r="T150" i="1"/>
  <c r="T72" i="1"/>
  <c r="U87" i="1"/>
  <c r="T87" i="1"/>
  <c r="U131" i="1"/>
  <c r="T131" i="1"/>
  <c r="T11" i="1"/>
  <c r="O172" i="1"/>
  <c r="D198" i="1" s="1"/>
  <c r="Q196" i="1" s="1"/>
  <c r="T58" i="1"/>
  <c r="U58" i="1"/>
  <c r="O173" i="1"/>
  <c r="E198" i="1" s="1"/>
  <c r="R196" i="1" s="1"/>
  <c r="U88" i="1"/>
  <c r="T88" i="1"/>
  <c r="U152" i="1"/>
  <c r="T152" i="1"/>
  <c r="U36" i="1"/>
  <c r="T36" i="1"/>
  <c r="T49" i="1"/>
  <c r="U89" i="1"/>
  <c r="T89" i="1"/>
  <c r="U12" i="1"/>
  <c r="T12" i="1"/>
  <c r="T24" i="1"/>
  <c r="U24" i="1"/>
  <c r="U37" i="1"/>
  <c r="T37" i="1"/>
  <c r="U49" i="1"/>
  <c r="U59" i="1"/>
  <c r="U74" i="1"/>
  <c r="T74" i="1"/>
  <c r="U90" i="1"/>
  <c r="T90" i="1"/>
  <c r="U25" i="1"/>
  <c r="T25" i="1"/>
  <c r="U60" i="1"/>
  <c r="T60" i="1"/>
  <c r="T133" i="1"/>
  <c r="U133" i="1"/>
  <c r="U28" i="1"/>
  <c r="T28" i="1"/>
  <c r="U64" i="1"/>
  <c r="T17" i="1"/>
  <c r="U10" i="1"/>
  <c r="T10" i="1"/>
  <c r="T13" i="1"/>
  <c r="U13" i="1"/>
  <c r="U61" i="1"/>
  <c r="T61" i="1"/>
  <c r="U76" i="1"/>
  <c r="T76" i="1"/>
  <c r="U91" i="1"/>
  <c r="T91" i="1"/>
  <c r="U105" i="1"/>
  <c r="T105" i="1"/>
  <c r="T134" i="1"/>
  <c r="U134" i="1"/>
  <c r="U156" i="1"/>
  <c r="T156" i="1"/>
  <c r="U26" i="1"/>
  <c r="T26" i="1"/>
  <c r="T38" i="1"/>
  <c r="U77" i="1"/>
  <c r="T77" i="1"/>
  <c r="U106" i="1"/>
  <c r="T106" i="1"/>
  <c r="U135" i="1"/>
  <c r="T135" i="1"/>
  <c r="U157" i="1"/>
  <c r="T157" i="1"/>
  <c r="T14" i="1"/>
  <c r="U14" i="1"/>
  <c r="U27" i="1"/>
  <c r="T27" i="1"/>
  <c r="U39" i="1"/>
  <c r="T39" i="1"/>
  <c r="U51" i="1"/>
  <c r="T51" i="1"/>
  <c r="U62" i="1"/>
  <c r="T62" i="1"/>
  <c r="U153" i="1"/>
  <c r="T153" i="1"/>
  <c r="U107" i="1"/>
  <c r="T107" i="1"/>
  <c r="U120" i="1"/>
  <c r="T120" i="1"/>
  <c r="O175" i="1"/>
  <c r="G198" i="1" s="1"/>
  <c r="T196" i="1" s="1"/>
  <c r="U158" i="1"/>
  <c r="T158" i="1"/>
  <c r="U15" i="1"/>
  <c r="T15" i="1"/>
  <c r="O78" i="1"/>
  <c r="U121" i="1"/>
  <c r="T121" i="1"/>
  <c r="T40" i="1"/>
  <c r="U40" i="1"/>
  <c r="T63" i="1"/>
  <c r="U63" i="1"/>
  <c r="U94" i="1"/>
  <c r="T94" i="1"/>
  <c r="U109" i="1"/>
  <c r="T109" i="1"/>
  <c r="U122" i="1"/>
  <c r="T122" i="1"/>
  <c r="U162" i="1"/>
  <c r="U86" i="1"/>
  <c r="T86" i="1"/>
  <c r="T93" i="1"/>
  <c r="T146" i="1"/>
  <c r="U73" i="1"/>
  <c r="U127" i="1"/>
  <c r="U164" i="1"/>
  <c r="U30" i="1"/>
  <c r="U114" i="1"/>
  <c r="J147" i="1"/>
  <c r="L147" i="1" s="1"/>
  <c r="O147" i="1" s="1"/>
  <c r="T165" i="1"/>
  <c r="O183" i="1"/>
  <c r="O198" i="1" s="1"/>
  <c r="T81" i="1"/>
  <c r="U165" i="1"/>
  <c r="U108" i="1"/>
  <c r="T108" i="1"/>
  <c r="U75" i="1"/>
  <c r="T75" i="1"/>
  <c r="T95" i="1"/>
  <c r="U31" i="1"/>
  <c r="U82" i="1"/>
  <c r="T136" i="1"/>
  <c r="J148" i="1"/>
  <c r="U35" i="1"/>
  <c r="K160" i="1"/>
  <c r="L160" i="1" s="1"/>
  <c r="O160" i="1" s="1"/>
  <c r="U48" i="1"/>
  <c r="T48" i="1"/>
  <c r="T96" i="1"/>
  <c r="U130" i="1"/>
  <c r="T130" i="1"/>
  <c r="O177" i="1"/>
  <c r="I198" i="1" s="1"/>
  <c r="V196" i="1" s="1"/>
  <c r="T137" i="1"/>
  <c r="L143" i="1"/>
  <c r="O143" i="1" s="1"/>
  <c r="T70" i="1"/>
  <c r="U83" i="1"/>
  <c r="U154" i="1"/>
  <c r="O190" i="1"/>
  <c r="O8" i="1"/>
  <c r="T22" i="1"/>
  <c r="U43" i="1"/>
  <c r="U97" i="1"/>
  <c r="T97" i="1"/>
  <c r="K141" i="1"/>
  <c r="L141" i="1" s="1"/>
  <c r="O141" i="1" s="1"/>
  <c r="G196" i="1"/>
  <c r="K161" i="1" l="1"/>
  <c r="L161" i="1" s="1"/>
  <c r="O161" i="1" s="1"/>
  <c r="T161" i="1"/>
  <c r="U161" i="1"/>
  <c r="U8" i="1"/>
  <c r="O171" i="1"/>
  <c r="T8" i="1"/>
  <c r="K159" i="1"/>
  <c r="L159" i="1" s="1"/>
  <c r="O159" i="1" s="1"/>
  <c r="V198" i="1"/>
  <c r="K119" i="1"/>
  <c r="L119" i="1" s="1"/>
  <c r="O119" i="1" s="1"/>
  <c r="K167" i="1"/>
  <c r="K166" i="1"/>
  <c r="L166" i="1" s="1"/>
  <c r="P3" i="1"/>
  <c r="K118" i="1" s="1"/>
  <c r="L118" i="1" s="1"/>
  <c r="O118" i="1" s="1"/>
  <c r="N198" i="1"/>
  <c r="O191" i="1"/>
  <c r="W198" i="1" s="1"/>
  <c r="U151" i="1"/>
  <c r="T151" i="1"/>
  <c r="U147" i="1"/>
  <c r="T147" i="1"/>
  <c r="U78" i="1"/>
  <c r="T78" i="1"/>
  <c r="O179" i="1"/>
  <c r="K198" i="1" s="1"/>
  <c r="T143" i="1"/>
  <c r="U143" i="1"/>
  <c r="T160" i="1"/>
  <c r="O181" i="1"/>
  <c r="M198" i="1" s="1"/>
  <c r="U160" i="1"/>
  <c r="J149" i="1"/>
  <c r="L149" i="1" s="1"/>
  <c r="O149" i="1" s="1"/>
  <c r="L148" i="1"/>
  <c r="O148" i="1" s="1"/>
  <c r="U141" i="1"/>
  <c r="T141" i="1"/>
  <c r="J198" i="1"/>
  <c r="W196" i="1" s="1"/>
  <c r="U29" i="1"/>
  <c r="T29" i="1"/>
  <c r="O174" i="1" l="1"/>
  <c r="F198" i="1" s="1"/>
  <c r="S196" i="1" s="1"/>
  <c r="U118" i="1"/>
  <c r="T118" i="1"/>
  <c r="L167" i="1"/>
  <c r="O166" i="1"/>
  <c r="U119" i="1"/>
  <c r="T119" i="1"/>
  <c r="U159" i="1"/>
  <c r="T159" i="1"/>
  <c r="O180" i="1"/>
  <c r="L198" i="1" s="1"/>
  <c r="U148" i="1"/>
  <c r="T148" i="1"/>
  <c r="U149" i="1"/>
  <c r="T149" i="1"/>
  <c r="C198" i="1"/>
  <c r="P196" i="1" s="1"/>
  <c r="O184" i="1" l="1"/>
  <c r="U166" i="1"/>
  <c r="T166" i="1"/>
  <c r="L168" i="1"/>
  <c r="O168" i="1" s="1"/>
  <c r="O167" i="1"/>
  <c r="O185" i="1" l="1"/>
  <c r="Q198" i="1" s="1"/>
  <c r="T167" i="1"/>
  <c r="U167" i="1"/>
  <c r="N169" i="1"/>
  <c r="O169" i="1" s="1"/>
  <c r="O186" i="1"/>
  <c r="R198" i="1" s="1"/>
  <c r="U168" i="1"/>
  <c r="T168" i="1"/>
  <c r="P198" i="1"/>
  <c r="U169" i="1" l="1"/>
  <c r="U170" i="1" s="1"/>
  <c r="T169" i="1"/>
  <c r="T170" i="1" s="1"/>
  <c r="O187" i="1"/>
  <c r="S198" i="1" l="1"/>
  <c r="O188" i="1"/>
  <c r="T198" i="1" l="1"/>
  <c r="P2" i="1"/>
  <c r="P1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Ali S</author>
    <author>Windows Kullanıcısı</author>
    <author>Merdan  SİNAN</author>
  </authors>
  <commentList>
    <comment ref="I2" authorId="0" shapeId="0" xr:uid="{E9BC0F6D-680F-4472-BDAF-C3782EC0352E}">
      <text>
        <r>
          <rPr>
            <b/>
            <sz val="14"/>
            <color indexed="81"/>
            <rFont val="Tahoma"/>
            <family val="2"/>
            <charset val="162"/>
          </rPr>
          <t>TANK ÇAPI</t>
        </r>
      </text>
    </comment>
    <comment ref="K2" authorId="0" shapeId="0" xr:uid="{5136986B-0B25-41A9-91E1-052A1A95A53B}">
      <text>
        <r>
          <rPr>
            <b/>
            <sz val="14"/>
            <color indexed="81"/>
            <rFont val="Tahoma"/>
            <family val="2"/>
            <charset val="162"/>
          </rPr>
          <t>SİLİNDİRİK YÜKSEKLİK</t>
        </r>
      </text>
    </comment>
    <comment ref="M2" authorId="0" shapeId="0" xr:uid="{74CE513B-5E79-4600-BF30-90B4A89AF620}">
      <text>
        <r>
          <rPr>
            <b/>
            <sz val="16"/>
            <color indexed="81"/>
            <rFont val="Tahoma"/>
            <family val="2"/>
            <charset val="162"/>
          </rPr>
          <t>Gövde Açınımı</t>
        </r>
      </text>
    </comment>
    <comment ref="P2" authorId="1" shapeId="0" xr:uid="{753C34F6-4E01-4AB4-A6EB-2BACC39F7EEB}">
      <text>
        <r>
          <rPr>
            <b/>
            <sz val="9"/>
            <color indexed="81"/>
            <rFont val="Tahoma"/>
            <family val="2"/>
          </rPr>
          <t>Ali S:</t>
        </r>
        <r>
          <rPr>
            <sz val="9"/>
            <color indexed="81"/>
            <rFont val="Tahoma"/>
            <family val="2"/>
          </rPr>
          <t xml:space="preserve">
</t>
        </r>
        <r>
          <rPr>
            <sz val="12"/>
            <color indexed="81"/>
            <rFont val="Tahoma"/>
            <family val="2"/>
          </rPr>
          <t>Satis fiyati</t>
        </r>
      </text>
    </comment>
    <comment ref="E3" authorId="1" shapeId="0" xr:uid="{C7BE5F47-236D-4FFE-817B-55B3D8B116B7}">
      <text>
        <r>
          <rPr>
            <b/>
            <sz val="9"/>
            <color indexed="81"/>
            <rFont val="Tahoma"/>
            <family val="2"/>
          </rPr>
          <t>Ali S:</t>
        </r>
        <r>
          <rPr>
            <sz val="9"/>
            <color indexed="81"/>
            <rFont val="Tahoma"/>
            <family val="2"/>
          </rPr>
          <t xml:space="preserve">
</t>
        </r>
        <r>
          <rPr>
            <sz val="12"/>
            <color indexed="81"/>
            <rFont val="Tahoma"/>
            <family val="2"/>
          </rPr>
          <t>Insulation?</t>
        </r>
      </text>
    </comment>
    <comment ref="F3" authorId="1" shapeId="0" xr:uid="{6B43DCD7-0CE9-485D-AD7C-4D3922C7ADEE}">
      <text>
        <r>
          <rPr>
            <b/>
            <sz val="9"/>
            <color indexed="81"/>
            <rFont val="Tahoma"/>
            <family val="2"/>
          </rPr>
          <t>Ali S:</t>
        </r>
        <r>
          <rPr>
            <sz val="9"/>
            <color indexed="81"/>
            <rFont val="Tahoma"/>
            <family val="2"/>
          </rPr>
          <t xml:space="preserve">
</t>
        </r>
        <r>
          <rPr>
            <sz val="12"/>
            <color indexed="81"/>
            <rFont val="Tahoma"/>
            <family val="2"/>
          </rPr>
          <t>Karistirici?</t>
        </r>
      </text>
    </comment>
    <comment ref="G3" authorId="1" shapeId="0" xr:uid="{05E2066B-3001-4E90-B385-6D399FB313BE}">
      <text>
        <r>
          <rPr>
            <b/>
            <sz val="12"/>
            <color indexed="81"/>
            <rFont val="Tahoma"/>
            <family val="2"/>
          </rPr>
          <t>Ali S:</t>
        </r>
        <r>
          <rPr>
            <sz val="12"/>
            <color indexed="81"/>
            <rFont val="Tahoma"/>
            <family val="2"/>
          </rPr>
          <t xml:space="preserve">
Ceket/serpantin? (half-pipe)</t>
        </r>
      </text>
    </comment>
    <comment ref="H3" authorId="1" shapeId="0" xr:uid="{42EB7AB2-AB49-4AAB-829B-6EEE1B75FE81}">
      <text>
        <r>
          <rPr>
            <b/>
            <sz val="9"/>
            <color indexed="81"/>
            <rFont val="Tahoma"/>
            <family val="2"/>
          </rPr>
          <t>Ali S:</t>
        </r>
        <r>
          <rPr>
            <sz val="9"/>
            <color indexed="81"/>
            <rFont val="Tahoma"/>
            <family val="2"/>
          </rPr>
          <t xml:space="preserve">
</t>
        </r>
        <r>
          <rPr>
            <sz val="12"/>
            <color indexed="81"/>
            <rFont val="Tahoma"/>
            <family val="2"/>
          </rPr>
          <t>Volume</t>
        </r>
      </text>
    </comment>
    <comment ref="I3" authorId="1" shapeId="0" xr:uid="{E94AE44B-8EF8-467C-B90F-26215C89856A}">
      <text>
        <r>
          <rPr>
            <b/>
            <sz val="9"/>
            <color indexed="81"/>
            <rFont val="Tahoma"/>
            <family val="2"/>
          </rPr>
          <t>Ali S:</t>
        </r>
        <r>
          <rPr>
            <sz val="9"/>
            <color indexed="81"/>
            <rFont val="Tahoma"/>
            <family val="2"/>
          </rPr>
          <t xml:space="preserve">
</t>
        </r>
        <r>
          <rPr>
            <sz val="12"/>
            <color indexed="81"/>
            <rFont val="Tahoma"/>
            <family val="2"/>
          </rPr>
          <t>Malzeme kalitesi</t>
        </r>
      </text>
    </comment>
    <comment ref="K3" authorId="1" shapeId="0" xr:uid="{073079A7-74F9-4E7C-BEE5-0AAE49CBAEE8}">
      <text>
        <r>
          <rPr>
            <b/>
            <sz val="9"/>
            <color indexed="81"/>
            <rFont val="Tahoma"/>
            <family val="2"/>
          </rPr>
          <t>Ali S:</t>
        </r>
        <r>
          <rPr>
            <sz val="9"/>
            <color indexed="81"/>
            <rFont val="Tahoma"/>
            <family val="2"/>
          </rPr>
          <t xml:space="preserve">
</t>
        </r>
        <r>
          <rPr>
            <sz val="12"/>
            <color indexed="81"/>
            <rFont val="Tahoma"/>
            <family val="2"/>
          </rPr>
          <t>Pressure</t>
        </r>
      </text>
    </comment>
    <comment ref="J72" authorId="2" shapeId="0" xr:uid="{DD11A766-66BF-402C-98FF-6C1C594CE534}">
      <text>
        <r>
          <rPr>
            <b/>
            <sz val="14"/>
            <color indexed="81"/>
            <rFont val="Tahoma"/>
            <family val="2"/>
            <charset val="162"/>
          </rPr>
          <t>"mm" cinsinden uzunluk girilecek!</t>
        </r>
      </text>
    </comment>
    <comment ref="D78" authorId="2" shapeId="0" xr:uid="{B9229814-3EB9-4668-B401-14B2839DD912}">
      <text>
        <r>
          <rPr>
            <b/>
            <sz val="14"/>
            <color indexed="81"/>
            <rFont val="Tahoma"/>
            <family val="2"/>
            <charset val="162"/>
          </rPr>
          <t>Sadece Dip Serpantin Borusu İçin Kullanılacak!
Boruyu biz temin edeceksek boru fiyatı girilip, 146 sıra nolu hücredeki fiyat bilgisine sadece büküm işçilik bedeli girilecek. İş malzemeli veriliyor ise buraya fiyat girilmeden malzemeli birim fiyat 146 sıra nolu hücredeki fiyat bölümüne girilecek!</t>
        </r>
      </text>
    </comment>
    <comment ref="D152" authorId="3" shapeId="0" xr:uid="{1F70AD65-1087-4A51-9FD9-B6986571FF77}">
      <text>
        <r>
          <rPr>
            <b/>
            <sz val="9"/>
            <color indexed="81"/>
            <rFont val="Tahoma"/>
            <family val="2"/>
            <charset val="162"/>
          </rPr>
          <t>Sac metrajını Sıra No 22 hücresindeki  Sac Metrajından alıyor.</t>
        </r>
      </text>
    </comment>
    <comment ref="D153" authorId="3" shapeId="0" xr:uid="{580D8EDD-4650-4DC9-B303-C0875900A398}">
      <text>
        <r>
          <rPr>
            <b/>
            <sz val="9"/>
            <color indexed="81"/>
            <rFont val="Tahoma"/>
            <family val="2"/>
            <charset val="162"/>
          </rPr>
          <t>Boru metrajını Sıra No 71 hücresindeki  Dip Serpantin den alıyor.</t>
        </r>
      </text>
    </comment>
    <comment ref="G187" authorId="2" shapeId="0" xr:uid="{393EAF24-B9BE-4673-8CBC-B6C8AE915E79}">
      <text>
        <r>
          <rPr>
            <b/>
            <sz val="9"/>
            <color indexed="81"/>
            <rFont val="Tahoma"/>
            <family val="2"/>
            <charset val="162"/>
          </rPr>
          <t>Tamir Sayısını Buraya İşle!</t>
        </r>
      </text>
    </comment>
    <comment ref="P187" authorId="1" shapeId="0" xr:uid="{E27CFD9C-C54A-4D03-A08E-2520B665E556}">
      <text>
        <r>
          <rPr>
            <b/>
            <sz val="9"/>
            <color indexed="81"/>
            <rFont val="Tahoma"/>
            <family val="2"/>
          </rPr>
          <t>Ali S:</t>
        </r>
        <r>
          <rPr>
            <sz val="9"/>
            <color indexed="81"/>
            <rFont val="Tahoma"/>
            <family val="2"/>
          </rPr>
          <t xml:space="preserve">
net profit margin</t>
        </r>
      </text>
    </comment>
    <comment ref="D191" authorId="3" shapeId="0" xr:uid="{4273AA08-3885-4BE1-B7E5-9C87ACDFFD6E}">
      <text>
        <r>
          <rPr>
            <b/>
            <sz val="9"/>
            <color indexed="81"/>
            <rFont val="Tahoma"/>
            <family val="2"/>
            <charset val="162"/>
          </rPr>
          <t>Konya Ilgın İşleri için TEKSAN NDT den 190$ fiyat alınmıştı. 2016 Yılı Başlangıcı Fiyatıdır!</t>
        </r>
      </text>
    </comment>
  </commentList>
</comments>
</file>

<file path=xl/sharedStrings.xml><?xml version="1.0" encoding="utf-8"?>
<sst xmlns="http://schemas.openxmlformats.org/spreadsheetml/2006/main" count="676" uniqueCount="213">
  <si>
    <t>MALİYET ANALİZ FORMU</t>
  </si>
  <si>
    <t>1788V01-EV1</t>
  </si>
  <si>
    <t>B</t>
  </si>
  <si>
    <t>EV1</t>
  </si>
  <si>
    <t>mm</t>
  </si>
  <si>
    <t>SICAKLIK</t>
  </si>
  <si>
    <t>EVATHERM</t>
  </si>
  <si>
    <t>YOK</t>
  </si>
  <si>
    <t>1220YOK</t>
  </si>
  <si>
    <t>super duplex-1.4410</t>
  </si>
  <si>
    <t>0 BAR</t>
  </si>
  <si>
    <t>ÖZET</t>
  </si>
  <si>
    <t>REVİZYON</t>
  </si>
  <si>
    <t>0</t>
  </si>
  <si>
    <t>100</t>
  </si>
  <si>
    <t>-10</t>
  </si>
  <si>
    <t>GRUP
NO</t>
  </si>
  <si>
    <t>SIRA
 NO</t>
  </si>
  <si>
    <t>MALİYET FAKTÖRÜ</t>
  </si>
  <si>
    <t>MALZEME KALİTESİ</t>
  </si>
  <si>
    <t>MALZEME TİPİ</t>
  </si>
  <si>
    <t>EBAT</t>
  </si>
  <si>
    <t>ADET</t>
  </si>
  <si>
    <t>TOPLAM MİKTAR</t>
  </si>
  <si>
    <t>BİRİM</t>
  </si>
  <si>
    <t>BİRİM FİYAT EURO</t>
  </si>
  <si>
    <t>TOPLAM FİYAT EURO</t>
  </si>
  <si>
    <r>
      <t xml:space="preserve">Malzemenin
</t>
    </r>
    <r>
      <rPr>
        <b/>
        <sz val="14"/>
        <rFont val="Comic Sans MS"/>
        <family val="4"/>
        <charset val="162"/>
      </rPr>
      <t>Durumu</t>
    </r>
  </si>
  <si>
    <t xml:space="preserve">KATEGORİ
</t>
  </si>
  <si>
    <t>mm-kg</t>
  </si>
  <si>
    <t>kg - m</t>
  </si>
  <si>
    <t>ATÖLYE 
İŞÇİLİK</t>
  </si>
  <si>
    <t>DIŞ 
TEDARİK</t>
  </si>
  <si>
    <t>GÖVDE</t>
  </si>
  <si>
    <t>1.4410</t>
  </si>
  <si>
    <t>SAÇ</t>
  </si>
  <si>
    <t>kg</t>
  </si>
  <si>
    <t>GÖVDE - KONİK</t>
  </si>
  <si>
    <t>İÇ PARÇALAR</t>
  </si>
  <si>
    <t>BOMBE / KONİK</t>
  </si>
  <si>
    <t>MUHTELİF</t>
  </si>
  <si>
    <t>etek</t>
  </si>
  <si>
    <t>AYAK</t>
  </si>
  <si>
    <t>S235</t>
  </si>
  <si>
    <t>AYAK GET</t>
  </si>
  <si>
    <t xml:space="preserve">AYNA </t>
  </si>
  <si>
    <t>SERPANTİN</t>
  </si>
  <si>
    <t>İZOLASYON SACI</t>
  </si>
  <si>
    <t>KARIŞTIRICI KANAT</t>
  </si>
  <si>
    <t>KARIŞTIRICI KANAT BAĞLANTISI</t>
  </si>
  <si>
    <t>DİP YATAK</t>
  </si>
  <si>
    <t>DALGAKIRAN</t>
  </si>
  <si>
    <t>LATERNA GÖVDE</t>
  </si>
  <si>
    <t>LATERNA ÜST - MOTOR BAĞ. FLNŞ.</t>
  </si>
  <si>
    <t>FLANŞ</t>
  </si>
  <si>
    <t>ÜST FLANŞ</t>
  </si>
  <si>
    <t>LATERNA İÇ FLANŞI</t>
  </si>
  <si>
    <t>LATERNA ALT FLANŞI</t>
  </si>
  <si>
    <t>RULMAN YUVASI KAPAK FLNŞ.</t>
  </si>
  <si>
    <t>RULMAN YUVASI - LATERNA BAĞ. FLNŞ.</t>
  </si>
  <si>
    <t>LATERNA SIZDIRMAZLIK FLANŞI</t>
  </si>
  <si>
    <t>TANK ÜST BAĞLANTI FLANŞI</t>
  </si>
  <si>
    <t>KARIŞTIRICI MİLİ</t>
  </si>
  <si>
    <t>MİL</t>
  </si>
  <si>
    <t>KARIŞTIRICI RİJİT KAPLİN</t>
  </si>
  <si>
    <t>KARIŞTIRICI KANAT BAĞLANTI</t>
  </si>
  <si>
    <t>DİP YATAK YUVASI</t>
  </si>
  <si>
    <t>RULMAN YUVASI</t>
  </si>
  <si>
    <t>DİP YATAK TUTMA PULU</t>
  </si>
  <si>
    <t>TEFLON</t>
  </si>
  <si>
    <t>PROFİL</t>
  </si>
  <si>
    <t>NPU 160 -7,5mm</t>
  </si>
  <si>
    <t>NPU 140 -7mm</t>
  </si>
  <si>
    <t>NPU 100  -6mm</t>
  </si>
  <si>
    <t>KUTU PROF</t>
  </si>
  <si>
    <t>KÖŞEBENT</t>
  </si>
  <si>
    <t>DİP SERPANTİN BORULARI</t>
  </si>
  <si>
    <t>BORU</t>
  </si>
  <si>
    <t>Ø</t>
  </si>
  <si>
    <t>m</t>
  </si>
  <si>
    <t>NOZUL</t>
  </si>
  <si>
    <t>FLANŞ BORU</t>
  </si>
  <si>
    <t>DN</t>
  </si>
  <si>
    <t>PN 10</t>
  </si>
  <si>
    <t>GRUP</t>
  </si>
  <si>
    <t>PN 40</t>
  </si>
  <si>
    <t>GÖZETLEME</t>
  </si>
  <si>
    <t>AYDINLATMA</t>
  </si>
  <si>
    <t>VAKUM KIRICI</t>
  </si>
  <si>
    <t>CIP BAŞLIĞI</t>
  </si>
  <si>
    <t>ÜST MENHOL</t>
  </si>
  <si>
    <t>YAN MENHOL</t>
  </si>
  <si>
    <t>MENHOL</t>
  </si>
  <si>
    <t>CIVATA CONTA BULON</t>
  </si>
  <si>
    <t>SARF MALZ.</t>
  </si>
  <si>
    <t>YATAKLAMA MALZEMELERİ</t>
  </si>
  <si>
    <t>SKF FAG KEÇE</t>
  </si>
  <si>
    <t>CONTA</t>
  </si>
  <si>
    <t>PTFE-TS54-1301</t>
  </si>
  <si>
    <t>KEÇE</t>
  </si>
  <si>
    <t>MOTOR - REDÜKTÖR</t>
  </si>
  <si>
    <t>KAPLİN</t>
  </si>
  <si>
    <t>KASNAK - BURÇ -KAYIŞ</t>
  </si>
  <si>
    <t>İNVENTÖR - SOFT STARTER - PANO</t>
  </si>
  <si>
    <t>Dişli</t>
  </si>
  <si>
    <t>Zincir</t>
  </si>
  <si>
    <t>KARIŞTIRICI GRUBU</t>
  </si>
  <si>
    <t>LOAD CELL</t>
  </si>
  <si>
    <t>BANT - Travers - Rolling Grupları</t>
  </si>
  <si>
    <t>KAZIYICI - SIYIRICI</t>
  </si>
  <si>
    <t>HAVALIK</t>
  </si>
  <si>
    <t>SENSÖR (Basınç - Sıcaklık)</t>
  </si>
  <si>
    <t>FİLTRE</t>
  </si>
  <si>
    <t>İZOLASYON MALZEMESİ</t>
  </si>
  <si>
    <t>ÖZEL</t>
  </si>
  <si>
    <t>ÜÇÜNCÜ PARTİ KONTROL HİZMETLERİ</t>
  </si>
  <si>
    <t>RÖNTGEN  KONTROLLERİ</t>
  </si>
  <si>
    <t>ad. Film.</t>
  </si>
  <si>
    <t>PENETRANT KONTROLLERİ</t>
  </si>
  <si>
    <t>HİDROTESTLER</t>
  </si>
  <si>
    <t>M³</t>
  </si>
  <si>
    <t>PROJE HAZIRLIKLARI VE MEKANİK HESAPLAR</t>
  </si>
  <si>
    <t>KAPLAMA İŞÇİLİK VE MALZEME KAPSAN</t>
  </si>
  <si>
    <t>RLCS</t>
  </si>
  <si>
    <t>HARD RUBBER</t>
  </si>
  <si>
    <t>m²</t>
  </si>
  <si>
    <t>KAPLAMA MALZEME TEMİNİ</t>
  </si>
  <si>
    <t>TABAN</t>
  </si>
  <si>
    <t>KAPLAMA DİĞER MASRAFLAR</t>
  </si>
  <si>
    <t>TAVAN</t>
  </si>
  <si>
    <t>BOYA + KUMLAMA</t>
  </si>
  <si>
    <t>BOYA</t>
  </si>
  <si>
    <t xml:space="preserve">DIŞ ATÖLYE </t>
  </si>
  <si>
    <t>REFRAKTER TUĞLA KAPLAMA</t>
  </si>
  <si>
    <t>ISIL İŞLEM MALİYETLERİ</t>
  </si>
  <si>
    <t>EREM</t>
  </si>
  <si>
    <t>YARIM BORU İŞÇİLİĞİ</t>
  </si>
  <si>
    <t>BARIŞ PAS.</t>
  </si>
  <si>
    <t>YARIM BORU SERPANTİN</t>
  </si>
  <si>
    <t>M</t>
  </si>
  <si>
    <t>TETA KROM</t>
  </si>
  <si>
    <t>DİP SERPANTİN</t>
  </si>
  <si>
    <t>STIL</t>
  </si>
  <si>
    <t>TEZGAH İŞÇİLİĞİ</t>
  </si>
  <si>
    <t>ATAMER</t>
  </si>
  <si>
    <t>MAKİNETO İŞÇİLİĞİ</t>
  </si>
  <si>
    <t>KARTAL</t>
  </si>
  <si>
    <t xml:space="preserve"> BOMBE İŞÇİLİĞİ</t>
  </si>
  <si>
    <t>KUMLAMA</t>
  </si>
  <si>
    <t>İÇ DIŞ YÜZEY - TABAN</t>
  </si>
  <si>
    <t>İZOLASYON</t>
  </si>
  <si>
    <t>YÜZEY TEMİZLİĞİ</t>
  </si>
  <si>
    <t>POLİSAJ</t>
  </si>
  <si>
    <t xml:space="preserve">İÇ  YÜZEY </t>
  </si>
  <si>
    <t>BANT POLİSAJ</t>
  </si>
  <si>
    <t>50 mm Bant</t>
  </si>
  <si>
    <t>DIŞ YÜZEY</t>
  </si>
  <si>
    <t>ASİT</t>
  </si>
  <si>
    <t xml:space="preserve">İÇ DIŞ YÜZEY </t>
  </si>
  <si>
    <t>ATÖLYE İMALAT İŞÇİLİĞİ</t>
  </si>
  <si>
    <t>ADAM</t>
  </si>
  <si>
    <t>GÜN</t>
  </si>
  <si>
    <t>ADAM GÜN</t>
  </si>
  <si>
    <t>PAKETLEME</t>
  </si>
  <si>
    <t xml:space="preserve">SAHA İMALAT İŞÇİLİĞİ </t>
  </si>
  <si>
    <t>MALZEME NAKLİYELERİ</t>
  </si>
  <si>
    <t>KG</t>
  </si>
  <si>
    <t>SAHAYA EKİPMAN NAKLİYESİ</t>
  </si>
  <si>
    <t>VİNÇ MALİYETLERİ</t>
  </si>
  <si>
    <t>GENEL GİDER PAYI</t>
  </si>
  <si>
    <t>ekipman</t>
  </si>
  <si>
    <t>GRUP NO</t>
  </si>
  <si>
    <t>Analizi Hazırlayan</t>
  </si>
  <si>
    <t>:</t>
  </si>
  <si>
    <t>Amacı</t>
  </si>
  <si>
    <t>SAÇ MALZEMELER</t>
  </si>
  <si>
    <t>Verilen Fiyatlar</t>
  </si>
  <si>
    <t>Fiyat&amp;Tarih-1:</t>
  </si>
  <si>
    <t>Euro/ad.</t>
  </si>
  <si>
    <t>MİL - FLANŞ - BORU - PROFİLLER</t>
  </si>
  <si>
    <t>Fiyat&amp;Tarih-2:</t>
  </si>
  <si>
    <t>NOZULLAR</t>
  </si>
  <si>
    <t>Fiyat&amp;Tarih-3:</t>
  </si>
  <si>
    <t>CİVATA CONTA VE SARF MALZEMELER</t>
  </si>
  <si>
    <t>Fiyat&amp;Tarih-4:</t>
  </si>
  <si>
    <t>YATAKLAMA MALZEMELERİ SALMASTRA</t>
  </si>
  <si>
    <t>REDÜKTÖR MOTOR - KARIŞTIRICI</t>
  </si>
  <si>
    <t>DİĞER ÖZEL MAKİNA PARÇALARI ENSTRUMAN</t>
  </si>
  <si>
    <t>TEST KONTROL PROJE HAZIRLIKLARI MÜHENDİSLİK</t>
  </si>
  <si>
    <t>DIŞ ATÖLYE MALİYETLERİ</t>
  </si>
  <si>
    <t>YÜZEY İŞLEM İŞÇİLİKLERİ</t>
  </si>
  <si>
    <t>ATÖLYE İŞÇİLİKLERİ</t>
  </si>
  <si>
    <t>SAHA İŞÇİLİKLERİ</t>
  </si>
  <si>
    <t>İÇ NAKLİYELER</t>
  </si>
  <si>
    <t>Dolar</t>
  </si>
  <si>
    <t>RONTGEN MALİYETLERİ</t>
  </si>
  <si>
    <t>Euro</t>
  </si>
  <si>
    <t>EKİPMAN NAKLİYELERİ</t>
  </si>
  <si>
    <t>10x48 Film Çekim Ücreti (Euro)</t>
  </si>
  <si>
    <t>Rontgen Tamir Sayısı</t>
  </si>
  <si>
    <t>ad.</t>
  </si>
  <si>
    <t>Rontgen İçin Birim Yol Ücreti (Euro)</t>
  </si>
  <si>
    <t>TOPLAM TUTAR</t>
  </si>
  <si>
    <t>İş İçin Geçilecek Mesafe (km)</t>
  </si>
  <si>
    <t>Toplam</t>
  </si>
  <si>
    <t>Tamir İçin Ek Geliş Gidişler</t>
  </si>
  <si>
    <t>TOPLAM MALZEME AĞIRLIĞI KG</t>
  </si>
  <si>
    <t>Yerinde Banyolama ve Konaklama</t>
  </si>
  <si>
    <t>USD/GÜN</t>
  </si>
  <si>
    <t>EURO/GÜN</t>
  </si>
  <si>
    <t>BİRİM İŞÇİLİK €/KG</t>
  </si>
  <si>
    <t>Yerinde Konaklama Tahmini Süresi</t>
  </si>
  <si>
    <t>EURO
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</si>
</sst>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Ø#,##0"/>
    <numFmt numFmtId="165" formatCode="\Ø#,##0\m\m"/>
    <numFmt numFmtId="166" formatCode="[$-41F]d\ mmmm\ yyyy;@"/>
    <numFmt numFmtId="167" formatCode="#,##0.0\m\³"/>
    <numFmt numFmtId="168" formatCode="#,##0.0"/>
    <numFmt numFmtId="169" formatCode="#,##0.00\ [$€-1]"/>
    <numFmt numFmtId="170" formatCode="#,##0\ [$€-1]"/>
    <numFmt numFmtId="171" formatCode="#,##0.0\ [$€-1]"/>
    <numFmt numFmtId="172" formatCode="0.0%"/>
    <numFmt numFmtId="173" formatCode="#,##0.000"/>
  </numFmts>
  <fonts count="49" x14ac:knownFonts="1">
    <font>
      <sz val="10"/>
      <name val="Arial Tur"/>
      <charset val="162"/>
    </font>
    <font>
      <sz val="10"/>
      <name val="Arial Tur"/>
      <charset val="162"/>
    </font>
    <font>
      <sz val="10"/>
      <name val="Comic Sans MS"/>
      <family val="4"/>
      <charset val="162"/>
    </font>
    <font>
      <b/>
      <i/>
      <sz val="14"/>
      <name val="Comic Sans MS"/>
      <family val="4"/>
      <charset val="162"/>
    </font>
    <font>
      <b/>
      <sz val="14"/>
      <name val="Comic Sans MS"/>
      <family val="4"/>
      <charset val="162"/>
    </font>
    <font>
      <b/>
      <sz val="16"/>
      <color indexed="10"/>
      <name val="Comic Sans MS"/>
      <family val="4"/>
      <charset val="162"/>
    </font>
    <font>
      <b/>
      <sz val="14"/>
      <color indexed="10"/>
      <name val="Comic Sans MS"/>
      <family val="4"/>
      <charset val="162"/>
    </font>
    <font>
      <b/>
      <sz val="14"/>
      <color rgb="FFFF0000"/>
      <name val="Comic Sans MS"/>
      <family val="4"/>
      <charset val="162"/>
    </font>
    <font>
      <b/>
      <sz val="12"/>
      <name val="Comic Sans MS"/>
      <family val="4"/>
      <charset val="162"/>
    </font>
    <font>
      <b/>
      <sz val="11"/>
      <name val="Comic Sans MS"/>
      <family val="4"/>
      <charset val="162"/>
    </font>
    <font>
      <b/>
      <sz val="10"/>
      <color indexed="10"/>
      <name val="Comic Sans MS"/>
      <family val="4"/>
      <charset val="162"/>
    </font>
    <font>
      <u/>
      <sz val="7"/>
      <color theme="10"/>
      <name val="Arial Tur"/>
      <charset val="162"/>
    </font>
    <font>
      <u/>
      <sz val="12"/>
      <color indexed="12"/>
      <name val="Arial Tur"/>
      <charset val="162"/>
    </font>
    <font>
      <sz val="11"/>
      <name val="Comic Sans MS"/>
      <family val="4"/>
      <charset val="162"/>
    </font>
    <font>
      <b/>
      <sz val="9"/>
      <color indexed="12"/>
      <name val="Comic Sans MS"/>
      <family val="4"/>
      <charset val="162"/>
    </font>
    <font>
      <b/>
      <sz val="11"/>
      <color indexed="12"/>
      <name val="Comic Sans MS"/>
      <family val="4"/>
      <charset val="162"/>
    </font>
    <font>
      <b/>
      <sz val="11"/>
      <color indexed="10"/>
      <name val="Comic Sans MS"/>
      <family val="4"/>
      <charset val="162"/>
    </font>
    <font>
      <b/>
      <sz val="10"/>
      <name val="Comic Sans MS"/>
      <family val="4"/>
      <charset val="162"/>
    </font>
    <font>
      <b/>
      <sz val="10"/>
      <color indexed="60"/>
      <name val="Comic Sans MS"/>
      <family val="4"/>
      <charset val="162"/>
    </font>
    <font>
      <sz val="10"/>
      <color indexed="10"/>
      <name val="Comic Sans MS"/>
      <family val="4"/>
      <charset val="162"/>
    </font>
    <font>
      <sz val="11"/>
      <color indexed="10"/>
      <name val="Comic Sans MS"/>
      <family val="4"/>
      <charset val="162"/>
    </font>
    <font>
      <sz val="12"/>
      <color indexed="10"/>
      <name val="Comic Sans MS"/>
      <family val="4"/>
      <charset val="162"/>
    </font>
    <font>
      <sz val="10"/>
      <color rgb="FF00B050"/>
      <name val="Comic Sans MS"/>
      <family val="4"/>
      <charset val="162"/>
    </font>
    <font>
      <sz val="10"/>
      <color rgb="FF0070C0"/>
      <name val="Comic Sans MS"/>
      <family val="4"/>
      <charset val="162"/>
    </font>
    <font>
      <sz val="11"/>
      <color rgb="FF0070C0"/>
      <name val="Comic Sans MS"/>
      <family val="4"/>
      <charset val="162"/>
    </font>
    <font>
      <sz val="11"/>
      <color rgb="FF00B050"/>
      <name val="Comic Sans MS"/>
      <family val="4"/>
      <charset val="162"/>
    </font>
    <font>
      <sz val="12"/>
      <name val="Comic Sans MS"/>
      <family val="4"/>
      <charset val="162"/>
    </font>
    <font>
      <sz val="10"/>
      <color indexed="12"/>
      <name val="Comic Sans MS"/>
      <family val="4"/>
      <charset val="162"/>
    </font>
    <font>
      <sz val="11"/>
      <color indexed="12"/>
      <name val="Comic Sans MS"/>
      <family val="4"/>
      <charset val="162"/>
    </font>
    <font>
      <sz val="12"/>
      <color indexed="12"/>
      <name val="Comic Sans MS"/>
      <family val="4"/>
      <charset val="162"/>
    </font>
    <font>
      <sz val="10"/>
      <color indexed="9"/>
      <name val="Comic Sans MS"/>
      <family val="4"/>
      <charset val="162"/>
    </font>
    <font>
      <b/>
      <sz val="11"/>
      <color indexed="56"/>
      <name val="Comic Sans MS"/>
      <family val="4"/>
      <charset val="162"/>
    </font>
    <font>
      <b/>
      <sz val="16"/>
      <name val="Comic Sans MS"/>
      <family val="4"/>
      <charset val="162"/>
    </font>
    <font>
      <sz val="14"/>
      <name val="Comic Sans MS"/>
      <family val="4"/>
      <charset val="162"/>
    </font>
    <font>
      <b/>
      <u/>
      <sz val="12"/>
      <color indexed="12"/>
      <name val="Arial Tur"/>
      <charset val="162"/>
    </font>
    <font>
      <b/>
      <sz val="10"/>
      <color rgb="FF00B0F0"/>
      <name val="Comic Sans MS"/>
      <family val="4"/>
      <charset val="162"/>
    </font>
    <font>
      <b/>
      <sz val="12"/>
      <color indexed="10"/>
      <name val="Comic Sans MS"/>
      <family val="4"/>
      <charset val="162"/>
    </font>
    <font>
      <sz val="9"/>
      <name val="Comic Sans MS"/>
      <family val="4"/>
      <charset val="162"/>
    </font>
    <font>
      <b/>
      <sz val="9"/>
      <color indexed="10"/>
      <name val="Comic Sans MS"/>
      <family val="4"/>
      <charset val="162"/>
    </font>
    <font>
      <b/>
      <sz val="14"/>
      <color indexed="81"/>
      <name val="Tahoma"/>
      <family val="2"/>
      <charset val="162"/>
    </font>
    <font>
      <b/>
      <sz val="16"/>
      <color indexed="81"/>
      <name val="Tahoma"/>
      <family val="2"/>
      <charset val="162"/>
    </font>
    <font>
      <b/>
      <sz val="9"/>
      <color indexed="81"/>
      <name val="Tahoma"/>
      <family val="2"/>
      <charset val="162"/>
    </font>
    <font>
      <sz val="9"/>
      <color indexed="81"/>
      <name val="Tahoma"/>
      <family val="2"/>
    </font>
    <font>
      <sz val="11"/>
      <color theme="0"/>
      <name val="Comic Sans MS"/>
      <family val="4"/>
      <charset val="162"/>
    </font>
    <font>
      <sz val="10"/>
      <color theme="0"/>
      <name val="Comic Sans MS"/>
      <family val="4"/>
      <charset val="162"/>
    </font>
    <font>
      <sz val="12"/>
      <color theme="0"/>
      <name val="Comic Sans MS"/>
      <family val="4"/>
      <charset val="162"/>
    </font>
    <font>
      <b/>
      <sz val="9"/>
      <color indexed="81"/>
      <name val="Tahoma"/>
      <family val="2"/>
    </font>
    <font>
      <sz val="12"/>
      <color indexed="81"/>
      <name val="Tahoma"/>
      <family val="2"/>
    </font>
    <font>
      <b/>
      <sz val="12"/>
      <color indexed="81"/>
      <name val="Tahoma"/>
      <family val="2"/>
    </font>
  </fonts>
  <fills count="18">
    <fill>
      <patternFill patternType="none"/>
    </fill>
    <fill>
      <patternFill patternType="gray125"/>
    </fill>
    <fill>
      <patternFill patternType="solid">
        <fgColor rgb="FFFFFF00"/>
        <bgColor indexed="64"/>
      </patternFill>
    </fill>
    <fill>
      <patternFill patternType="solid">
        <fgColor indexed="5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249977111117893"/>
        <bgColor indexed="64"/>
      </patternFill>
    </fill>
  </fills>
  <borders count="83">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diagonal/>
    </border>
    <border>
      <left/>
      <right/>
      <top style="medium">
        <color indexed="64"/>
      </top>
      <bottom/>
      <diagonal/>
    </border>
    <border>
      <left/>
      <right style="medium">
        <color indexed="64"/>
      </right>
      <top/>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medium">
        <color indexed="64"/>
      </right>
      <top/>
      <bottom style="dashDotDot">
        <color indexed="64"/>
      </bottom>
      <diagonal/>
    </border>
    <border>
      <left style="medium">
        <color indexed="64"/>
      </left>
      <right style="medium">
        <color indexed="64"/>
      </right>
      <top style="hair">
        <color indexed="64"/>
      </top>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medium">
        <color indexed="64"/>
      </right>
      <top style="hair">
        <color indexed="64"/>
      </top>
      <bottom/>
      <diagonal/>
    </border>
    <border>
      <left style="medium">
        <color indexed="64"/>
      </left>
      <right style="medium">
        <color indexed="64"/>
      </right>
      <top style="dashDotDot">
        <color indexed="64"/>
      </top>
      <bottom style="hair">
        <color indexed="64"/>
      </bottom>
      <diagonal/>
    </border>
    <border>
      <left style="medium">
        <color indexed="64"/>
      </left>
      <right style="thin">
        <color indexed="64"/>
      </right>
      <top style="dashDotDot">
        <color indexed="64"/>
      </top>
      <bottom style="hair">
        <color indexed="64"/>
      </bottom>
      <diagonal/>
    </border>
    <border>
      <left style="thin">
        <color indexed="64"/>
      </left>
      <right style="thin">
        <color indexed="64"/>
      </right>
      <top style="dashDotDot">
        <color indexed="64"/>
      </top>
      <bottom style="hair">
        <color indexed="64"/>
      </bottom>
      <diagonal/>
    </border>
    <border>
      <left style="thin">
        <color indexed="64"/>
      </left>
      <right/>
      <top style="dashDotDot">
        <color indexed="64"/>
      </top>
      <bottom style="hair">
        <color indexed="64"/>
      </bottom>
      <diagonal/>
    </border>
    <border>
      <left style="thin">
        <color indexed="64"/>
      </left>
      <right style="medium">
        <color indexed="64"/>
      </right>
      <top style="dashDotDot">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style="hair">
        <color indexed="64"/>
      </top>
      <bottom style="dashDotDot">
        <color indexed="64"/>
      </bottom>
      <diagonal/>
    </border>
    <border>
      <left style="medium">
        <color indexed="64"/>
      </left>
      <right style="thin">
        <color indexed="64"/>
      </right>
      <top style="hair">
        <color indexed="64"/>
      </top>
      <bottom style="dashDotDot">
        <color indexed="64"/>
      </bottom>
      <diagonal/>
    </border>
    <border>
      <left style="thin">
        <color indexed="64"/>
      </left>
      <right style="thin">
        <color indexed="64"/>
      </right>
      <top style="hair">
        <color indexed="64"/>
      </top>
      <bottom style="dashDotDot">
        <color indexed="64"/>
      </bottom>
      <diagonal/>
    </border>
    <border>
      <left style="thin">
        <color indexed="64"/>
      </left>
      <right/>
      <top style="hair">
        <color indexed="64"/>
      </top>
      <bottom style="dashDotDot">
        <color indexed="64"/>
      </bottom>
      <diagonal/>
    </border>
    <border>
      <left/>
      <right/>
      <top style="hair">
        <color indexed="64"/>
      </top>
      <bottom style="dashDotDot">
        <color indexed="64"/>
      </bottom>
      <diagonal/>
    </border>
    <border>
      <left/>
      <right style="thin">
        <color indexed="64"/>
      </right>
      <top style="hair">
        <color indexed="64"/>
      </top>
      <bottom style="dashDotDot">
        <color indexed="64"/>
      </bottom>
      <diagonal/>
    </border>
    <border>
      <left style="thin">
        <color indexed="64"/>
      </left>
      <right style="medium">
        <color indexed="64"/>
      </right>
      <top style="hair">
        <color indexed="64"/>
      </top>
      <bottom style="dashDotDot">
        <color indexed="64"/>
      </bottom>
      <diagonal/>
    </border>
    <border>
      <left style="medium">
        <color indexed="64"/>
      </left>
      <right style="medium">
        <color indexed="64"/>
      </right>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medium">
        <color indexed="64"/>
      </right>
      <top/>
      <bottom style="hair">
        <color indexed="64"/>
      </bottom>
      <diagonal/>
    </border>
    <border>
      <left/>
      <right/>
      <top style="hair">
        <color indexed="64"/>
      </top>
      <bottom/>
      <diagonal/>
    </border>
    <border>
      <left/>
      <right style="thin">
        <color indexed="64"/>
      </right>
      <top style="hair">
        <color indexed="64"/>
      </top>
      <bottom/>
      <diagonal/>
    </border>
    <border>
      <left/>
      <right style="medium">
        <color indexed="64"/>
      </right>
      <top style="dashDotDot">
        <color indexed="64"/>
      </top>
      <bottom/>
      <diagonal/>
    </border>
    <border>
      <left/>
      <right/>
      <top style="dashDotDot">
        <color indexed="64"/>
      </top>
      <bottom style="hair">
        <color indexed="64"/>
      </bottom>
      <diagonal/>
    </border>
    <border>
      <left/>
      <right style="thin">
        <color indexed="64"/>
      </right>
      <top style="dashDotDot">
        <color indexed="64"/>
      </top>
      <bottom style="hair">
        <color indexed="64"/>
      </bottom>
      <diagonal/>
    </border>
    <border>
      <left style="medium">
        <color indexed="64"/>
      </left>
      <right style="medium">
        <color indexed="64"/>
      </right>
      <top style="dashDotDot">
        <color indexed="64"/>
      </top>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diagonal/>
    </border>
    <border>
      <left/>
      <right style="medium">
        <color indexed="64"/>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double">
        <color indexed="64"/>
      </left>
      <right style="medium">
        <color indexed="64"/>
      </right>
      <top style="medium">
        <color indexed="64"/>
      </top>
      <bottom style="hair">
        <color indexed="64"/>
      </bottom>
      <diagonal/>
    </border>
    <border>
      <left style="double">
        <color indexed="64"/>
      </left>
      <right style="thin">
        <color indexed="64"/>
      </right>
      <top style="medium">
        <color indexed="64"/>
      </top>
      <bottom style="hair">
        <color indexed="64"/>
      </bottom>
      <diagonal/>
    </border>
    <border>
      <left style="double">
        <color indexed="64"/>
      </left>
      <right style="medium">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medium">
        <color indexed="64"/>
      </right>
      <top style="hair">
        <color indexed="64"/>
      </top>
      <bottom/>
      <diagonal/>
    </border>
    <border>
      <left style="double">
        <color indexed="64"/>
      </left>
      <right style="thin">
        <color indexed="64"/>
      </right>
      <top style="hair">
        <color indexed="64"/>
      </top>
      <bottom/>
      <diagonal/>
    </border>
    <border>
      <left style="medium">
        <color indexed="64"/>
      </left>
      <right/>
      <top/>
      <bottom style="medium">
        <color indexed="64"/>
      </bottom>
      <diagonal/>
    </border>
    <border>
      <left style="double">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double">
        <color indexed="64"/>
      </left>
      <right style="thin">
        <color indexed="64"/>
      </right>
      <top style="hair">
        <color indexed="64"/>
      </top>
      <bottom style="medium">
        <color indexed="64"/>
      </bottom>
      <diagonal/>
    </border>
    <border>
      <left/>
      <right style="thin">
        <color indexed="64"/>
      </right>
      <top style="medium">
        <color indexed="64"/>
      </top>
      <bottom style="hair">
        <color indexed="64"/>
      </bottom>
      <diagonal/>
    </border>
  </borders>
  <cellStyleXfs count="3">
    <xf numFmtId="0" fontId="0" fillId="0" borderId="0"/>
    <xf numFmtId="9" fontId="1" fillId="0" borderId="0" applyFont="0" applyFill="0" applyBorder="0" applyAlignment="0" applyProtection="0"/>
    <xf numFmtId="0" fontId="11" fillId="0" borderId="0" applyNumberFormat="0" applyFill="0" applyBorder="0" applyAlignment="0" applyProtection="0">
      <alignment vertical="top"/>
      <protection locked="0"/>
    </xf>
  </cellStyleXfs>
  <cellXfs count="549">
    <xf numFmtId="0" fontId="0" fillId="0" borderId="0" xfId="0"/>
    <xf numFmtId="3" fontId="2" fillId="0" borderId="0" xfId="0" applyNumberFormat="1" applyFont="1" applyAlignment="1">
      <alignment horizontal="center" vertical="center" wrapText="1"/>
    </xf>
    <xf numFmtId="3" fontId="3" fillId="0" borderId="0" xfId="0" applyNumberFormat="1" applyFont="1" applyAlignment="1">
      <alignment horizontal="center" vertical="center" wrapText="1"/>
    </xf>
    <xf numFmtId="3" fontId="6" fillId="0" borderId="2" xfId="0" applyNumberFormat="1" applyFont="1" applyBorder="1" applyAlignment="1">
      <alignment horizontal="center" vertical="center" wrapText="1"/>
    </xf>
    <xf numFmtId="3" fontId="6" fillId="0" borderId="3" xfId="0" applyNumberFormat="1" applyFont="1" applyBorder="1" applyAlignment="1">
      <alignment horizontal="center" vertical="center" wrapText="1"/>
    </xf>
    <xf numFmtId="3" fontId="7" fillId="0" borderId="4" xfId="0" applyNumberFormat="1" applyFont="1" applyBorder="1" applyAlignment="1">
      <alignment horizontal="center" vertical="center" wrapText="1"/>
    </xf>
    <xf numFmtId="0" fontId="7" fillId="0" borderId="5" xfId="0" applyFont="1" applyBorder="1" applyAlignment="1">
      <alignment horizontal="center" vertical="center" wrapText="1"/>
    </xf>
    <xf numFmtId="3" fontId="7" fillId="0" borderId="6" xfId="0" applyNumberFormat="1" applyFont="1" applyBorder="1" applyAlignment="1">
      <alignment horizontal="center" vertical="center" wrapText="1"/>
    </xf>
    <xf numFmtId="3" fontId="9" fillId="0" borderId="8" xfId="0" applyNumberFormat="1" applyFont="1" applyBorder="1" applyAlignment="1">
      <alignment vertical="center" wrapText="1"/>
    </xf>
    <xf numFmtId="167" fontId="6" fillId="2" borderId="3" xfId="0" applyNumberFormat="1" applyFont="1" applyFill="1" applyBorder="1" applyAlignment="1">
      <alignment horizontal="center" vertical="center" wrapText="1"/>
    </xf>
    <xf numFmtId="3" fontId="12" fillId="0" borderId="3" xfId="2" applyNumberFormat="1" applyFont="1" applyBorder="1" applyAlignment="1" applyProtection="1">
      <alignment horizontal="center" vertical="center" wrapText="1"/>
    </xf>
    <xf numFmtId="49" fontId="13" fillId="0" borderId="2" xfId="0" applyNumberFormat="1" applyFont="1" applyBorder="1" applyAlignment="1">
      <alignment horizontal="center" vertical="center" wrapText="1"/>
    </xf>
    <xf numFmtId="49" fontId="13" fillId="0" borderId="3" xfId="0" applyNumberFormat="1" applyFont="1" applyBorder="1" applyAlignment="1">
      <alignment horizontal="center" vertical="center" wrapText="1"/>
    </xf>
    <xf numFmtId="49" fontId="6" fillId="0" borderId="2" xfId="0" applyNumberFormat="1" applyFont="1" applyBorder="1" applyAlignment="1">
      <alignment vertical="center" wrapText="1"/>
    </xf>
    <xf numFmtId="49" fontId="6" fillId="0" borderId="3" xfId="0" applyNumberFormat="1" applyFont="1" applyBorder="1" applyAlignment="1">
      <alignment vertical="center" wrapText="1"/>
    </xf>
    <xf numFmtId="3" fontId="2" fillId="0" borderId="0" xfId="0" applyNumberFormat="1" applyFont="1" applyAlignment="1">
      <alignment horizontal="left" vertical="center" wrapText="1"/>
    </xf>
    <xf numFmtId="3" fontId="17" fillId="0" borderId="11" xfId="0" applyNumberFormat="1" applyFont="1" applyBorder="1" applyAlignment="1">
      <alignment horizontal="center" vertical="center" wrapText="1"/>
    </xf>
    <xf numFmtId="3" fontId="17" fillId="0" borderId="12" xfId="0" applyNumberFormat="1" applyFont="1" applyBorder="1" applyAlignment="1">
      <alignment horizontal="center" vertical="center" wrapText="1"/>
    </xf>
    <xf numFmtId="3" fontId="17" fillId="0" borderId="0" xfId="0" applyNumberFormat="1" applyFont="1" applyAlignment="1">
      <alignment horizontal="center" vertical="center" wrapText="1"/>
    </xf>
    <xf numFmtId="3" fontId="15" fillId="0" borderId="3" xfId="0" applyNumberFormat="1" applyFont="1" applyBorder="1" applyAlignment="1">
      <alignment horizontal="center" vertical="center" wrapText="1"/>
    </xf>
    <xf numFmtId="3" fontId="17" fillId="0" borderId="2" xfId="0" applyNumberFormat="1" applyFont="1" applyBorder="1" applyAlignment="1">
      <alignment horizontal="center" vertical="center" wrapText="1"/>
    </xf>
    <xf numFmtId="3" fontId="17" fillId="0" borderId="3" xfId="0" applyNumberFormat="1" applyFont="1" applyBorder="1" applyAlignment="1">
      <alignment horizontal="center" vertical="center" wrapText="1"/>
    </xf>
    <xf numFmtId="3" fontId="15" fillId="0" borderId="14" xfId="0" applyNumberFormat="1" applyFont="1" applyBorder="1" applyAlignment="1">
      <alignment horizontal="center" vertical="center" wrapText="1"/>
    </xf>
    <xf numFmtId="3" fontId="15" fillId="0" borderId="8" xfId="0" applyNumberFormat="1" applyFont="1" applyBorder="1" applyAlignment="1">
      <alignment horizontal="center" vertical="center" wrapText="1"/>
    </xf>
    <xf numFmtId="3" fontId="15" fillId="0" borderId="0" xfId="0" applyNumberFormat="1" applyFont="1" applyAlignment="1">
      <alignment horizontal="center" vertical="center" wrapText="1"/>
    </xf>
    <xf numFmtId="3" fontId="15" fillId="0" borderId="15" xfId="0" applyNumberFormat="1" applyFont="1" applyBorder="1" applyAlignment="1">
      <alignment horizontal="center" vertical="center" wrapText="1"/>
    </xf>
    <xf numFmtId="3" fontId="16" fillId="0" borderId="16" xfId="0" applyNumberFormat="1" applyFont="1" applyBorder="1" applyAlignment="1">
      <alignment horizontal="center" vertical="center" wrapText="1"/>
    </xf>
    <xf numFmtId="3" fontId="2" fillId="3" borderId="3" xfId="0" applyNumberFormat="1" applyFont="1" applyFill="1" applyBorder="1" applyAlignment="1">
      <alignment horizontal="left" vertical="center" wrapText="1"/>
    </xf>
    <xf numFmtId="3" fontId="18" fillId="0" borderId="0" xfId="0" applyNumberFormat="1" applyFont="1" applyAlignment="1">
      <alignment horizontal="center" vertical="center" wrapText="1"/>
    </xf>
    <xf numFmtId="3" fontId="13" fillId="0" borderId="10" xfId="0" applyNumberFormat="1" applyFont="1" applyBorder="1" applyAlignment="1">
      <alignment horizontal="center" vertical="center" wrapText="1"/>
    </xf>
    <xf numFmtId="3" fontId="2" fillId="3" borderId="10" xfId="0" applyNumberFormat="1" applyFont="1" applyFill="1" applyBorder="1" applyAlignment="1">
      <alignment horizontal="left" vertical="center" wrapText="1"/>
    </xf>
    <xf numFmtId="3" fontId="2" fillId="0" borderId="17" xfId="0" applyNumberFormat="1" applyFont="1" applyBorder="1" applyAlignment="1">
      <alignment horizontal="center" vertical="center" wrapText="1"/>
    </xf>
    <xf numFmtId="3" fontId="2" fillId="0" borderId="20" xfId="0" applyNumberFormat="1" applyFont="1" applyBorder="1" applyAlignment="1">
      <alignment horizontal="center" vertical="center" wrapText="1"/>
    </xf>
    <xf numFmtId="170" fontId="2" fillId="0" borderId="17" xfId="0" applyNumberFormat="1" applyFont="1" applyBorder="1" applyAlignment="1">
      <alignment horizontal="center" vertical="center" wrapText="1"/>
    </xf>
    <xf numFmtId="170" fontId="2" fillId="0" borderId="20" xfId="0" applyNumberFormat="1" applyFont="1" applyBorder="1" applyAlignment="1">
      <alignment horizontal="center" vertical="center" wrapText="1"/>
    </xf>
    <xf numFmtId="3" fontId="13" fillId="0" borderId="21" xfId="0" applyNumberFormat="1" applyFont="1" applyBorder="1" applyAlignment="1">
      <alignment horizontal="center" vertical="center" wrapText="1"/>
    </xf>
    <xf numFmtId="3" fontId="2" fillId="0" borderId="22" xfId="0" applyNumberFormat="1" applyFont="1" applyBorder="1" applyAlignment="1">
      <alignment horizontal="left" vertical="center" wrapText="1" indent="1"/>
    </xf>
    <xf numFmtId="3" fontId="19" fillId="0" borderId="23" xfId="0" applyNumberFormat="1" applyFont="1" applyBorder="1" applyAlignment="1">
      <alignment horizontal="center" vertical="center" wrapText="1"/>
    </xf>
    <xf numFmtId="3" fontId="20" fillId="0" borderId="23" xfId="0" applyNumberFormat="1" applyFont="1" applyBorder="1" applyAlignment="1">
      <alignment horizontal="center" vertical="center" wrapText="1"/>
    </xf>
    <xf numFmtId="169" fontId="19" fillId="0" borderId="22" xfId="0" applyNumberFormat="1" applyFont="1" applyBorder="1" applyAlignment="1">
      <alignment horizontal="right" vertical="center" wrapText="1" indent="1"/>
    </xf>
    <xf numFmtId="170" fontId="21" fillId="0" borderId="25" xfId="0" applyNumberFormat="1" applyFont="1" applyBorder="1" applyAlignment="1">
      <alignment horizontal="right" vertical="center" wrapText="1" indent="1"/>
    </xf>
    <xf numFmtId="3" fontId="2" fillId="3" borderId="21" xfId="0" applyNumberFormat="1" applyFont="1" applyFill="1" applyBorder="1" applyAlignment="1">
      <alignment horizontal="left" vertical="center" wrapText="1"/>
    </xf>
    <xf numFmtId="3" fontId="2" fillId="0" borderId="22" xfId="0" applyNumberFormat="1" applyFont="1" applyBorder="1" applyAlignment="1">
      <alignment horizontal="center" vertical="center" wrapText="1"/>
    </xf>
    <xf numFmtId="3" fontId="2" fillId="0" borderId="25" xfId="0" applyNumberFormat="1" applyFont="1" applyBorder="1" applyAlignment="1">
      <alignment horizontal="center" vertical="center" wrapText="1"/>
    </xf>
    <xf numFmtId="170" fontId="2" fillId="0" borderId="22" xfId="0" applyNumberFormat="1" applyFont="1" applyBorder="1" applyAlignment="1">
      <alignment horizontal="center" vertical="center" wrapText="1"/>
    </xf>
    <xf numFmtId="170" fontId="2" fillId="0" borderId="25" xfId="0" applyNumberFormat="1" applyFont="1" applyBorder="1" applyAlignment="1">
      <alignment horizontal="center" vertical="center" wrapText="1"/>
    </xf>
    <xf numFmtId="3" fontId="2" fillId="3" borderId="21" xfId="0" applyNumberFormat="1" applyFont="1" applyFill="1" applyBorder="1" applyAlignment="1">
      <alignment horizontal="center" vertical="center" wrapText="1"/>
    </xf>
    <xf numFmtId="3" fontId="13" fillId="4" borderId="21" xfId="0" applyNumberFormat="1" applyFont="1" applyFill="1" applyBorder="1" applyAlignment="1">
      <alignment horizontal="center" vertical="center" wrapText="1"/>
    </xf>
    <xf numFmtId="3" fontId="18" fillId="0" borderId="26" xfId="0" applyNumberFormat="1" applyFont="1" applyBorder="1" applyAlignment="1">
      <alignment horizontal="center" vertical="center" wrapText="1"/>
    </xf>
    <xf numFmtId="3" fontId="13" fillId="0" borderId="27" xfId="0" applyNumberFormat="1" applyFont="1" applyBorder="1" applyAlignment="1">
      <alignment horizontal="center" vertical="center" wrapText="1"/>
    </xf>
    <xf numFmtId="3" fontId="2" fillId="3" borderId="27" xfId="0" applyNumberFormat="1" applyFont="1" applyFill="1" applyBorder="1" applyAlignment="1">
      <alignment horizontal="center" vertical="center" wrapText="1"/>
    </xf>
    <xf numFmtId="3" fontId="2" fillId="0" borderId="28" xfId="0" applyNumberFormat="1" applyFont="1" applyBorder="1" applyAlignment="1">
      <alignment horizontal="center" vertical="center" wrapText="1"/>
    </xf>
    <xf numFmtId="3" fontId="2" fillId="0" borderId="31" xfId="0" applyNumberFormat="1" applyFont="1" applyBorder="1" applyAlignment="1">
      <alignment horizontal="center" vertical="center" wrapText="1"/>
    </xf>
    <xf numFmtId="170" fontId="2" fillId="0" borderId="28" xfId="0" applyNumberFormat="1" applyFont="1" applyBorder="1" applyAlignment="1">
      <alignment horizontal="center" vertical="center" wrapText="1"/>
    </xf>
    <xf numFmtId="170" fontId="2" fillId="0" borderId="31" xfId="0" applyNumberFormat="1" applyFont="1" applyBorder="1" applyAlignment="1">
      <alignment horizontal="center" vertical="center" wrapText="1"/>
    </xf>
    <xf numFmtId="3" fontId="13" fillId="0" borderId="32" xfId="0" applyNumberFormat="1" applyFont="1" applyBorder="1" applyAlignment="1">
      <alignment horizontal="center" vertical="center" wrapText="1"/>
    </xf>
    <xf numFmtId="3" fontId="2" fillId="3" borderId="32" xfId="0" applyNumberFormat="1" applyFont="1" applyFill="1" applyBorder="1" applyAlignment="1">
      <alignment horizontal="center" vertical="center" wrapText="1"/>
    </xf>
    <xf numFmtId="3" fontId="2" fillId="0" borderId="33" xfId="0" applyNumberFormat="1" applyFont="1" applyBorder="1" applyAlignment="1">
      <alignment horizontal="center" vertical="center" wrapText="1"/>
    </xf>
    <xf numFmtId="3" fontId="2" fillId="0" borderId="36" xfId="0" applyNumberFormat="1" applyFont="1" applyBorder="1" applyAlignment="1">
      <alignment horizontal="center" vertical="center" wrapText="1"/>
    </xf>
    <xf numFmtId="170" fontId="2" fillId="0" borderId="33" xfId="0" applyNumberFormat="1" applyFont="1" applyBorder="1" applyAlignment="1">
      <alignment horizontal="center" vertical="center" wrapText="1"/>
    </xf>
    <xf numFmtId="170" fontId="2" fillId="0" borderId="36" xfId="0" applyNumberFormat="1" applyFont="1" applyBorder="1" applyAlignment="1">
      <alignment horizontal="center" vertical="center" wrapText="1"/>
    </xf>
    <xf numFmtId="3" fontId="19" fillId="0" borderId="24" xfId="0" applyNumberFormat="1" applyFont="1" applyBorder="1" applyAlignment="1">
      <alignment horizontal="center" vertical="center" wrapText="1"/>
    </xf>
    <xf numFmtId="170" fontId="21" fillId="3" borderId="21" xfId="0" applyNumberFormat="1" applyFont="1" applyFill="1" applyBorder="1" applyAlignment="1">
      <alignment horizontal="right" vertical="center" wrapText="1" indent="1"/>
    </xf>
    <xf numFmtId="3" fontId="13" fillId="5" borderId="21" xfId="0" applyNumberFormat="1" applyFont="1" applyFill="1" applyBorder="1" applyAlignment="1">
      <alignment horizontal="center" vertical="center" wrapText="1"/>
    </xf>
    <xf numFmtId="3" fontId="13" fillId="0" borderId="39" xfId="0" applyNumberFormat="1" applyFont="1" applyBorder="1" applyAlignment="1">
      <alignment horizontal="center" vertical="center" wrapText="1"/>
    </xf>
    <xf numFmtId="3" fontId="2" fillId="3" borderId="39" xfId="0" applyNumberFormat="1" applyFont="1" applyFill="1" applyBorder="1" applyAlignment="1">
      <alignment horizontal="center" vertical="center" wrapText="1"/>
    </xf>
    <xf numFmtId="3" fontId="2" fillId="0" borderId="40" xfId="0" applyNumberFormat="1" applyFont="1" applyBorder="1" applyAlignment="1">
      <alignment horizontal="center" vertical="center" wrapText="1"/>
    </xf>
    <xf numFmtId="3" fontId="2" fillId="0" borderId="45" xfId="0" applyNumberFormat="1" applyFont="1" applyBorder="1" applyAlignment="1">
      <alignment horizontal="center" vertical="center" wrapText="1"/>
    </xf>
    <xf numFmtId="170" fontId="2" fillId="0" borderId="40" xfId="0" applyNumberFormat="1" applyFont="1" applyBorder="1" applyAlignment="1">
      <alignment horizontal="center" vertical="center" wrapText="1"/>
    </xf>
    <xf numFmtId="170" fontId="2" fillId="0" borderId="45" xfId="0" applyNumberFormat="1" applyFont="1" applyBorder="1" applyAlignment="1">
      <alignment horizontal="center" vertical="center" wrapText="1"/>
    </xf>
    <xf numFmtId="3" fontId="13" fillId="0" borderId="46" xfId="0" applyNumberFormat="1" applyFont="1" applyBorder="1" applyAlignment="1">
      <alignment horizontal="center" vertical="center" wrapText="1"/>
    </xf>
    <xf numFmtId="3" fontId="2" fillId="0" borderId="47" xfId="0" applyNumberFormat="1" applyFont="1" applyBorder="1" applyAlignment="1">
      <alignment horizontal="left" vertical="center" wrapText="1" indent="1"/>
    </xf>
    <xf numFmtId="3" fontId="2" fillId="3" borderId="46" xfId="0" applyNumberFormat="1" applyFont="1" applyFill="1" applyBorder="1" applyAlignment="1">
      <alignment horizontal="center" vertical="center" wrapText="1"/>
    </xf>
    <xf numFmtId="3" fontId="2" fillId="0" borderId="47" xfId="0" applyNumberFormat="1" applyFont="1" applyBorder="1" applyAlignment="1">
      <alignment horizontal="center" vertical="center" wrapText="1"/>
    </xf>
    <xf numFmtId="3" fontId="2" fillId="0" borderId="52" xfId="0" applyNumberFormat="1" applyFont="1" applyBorder="1" applyAlignment="1">
      <alignment horizontal="center" vertical="center" wrapText="1"/>
    </xf>
    <xf numFmtId="170" fontId="2" fillId="0" borderId="47" xfId="0" applyNumberFormat="1" applyFont="1" applyBorder="1" applyAlignment="1">
      <alignment horizontal="center" vertical="center" wrapText="1"/>
    </xf>
    <xf numFmtId="170" fontId="2" fillId="0" borderId="52" xfId="0" applyNumberFormat="1" applyFont="1" applyBorder="1" applyAlignment="1">
      <alignment horizontal="center" vertical="center" wrapText="1"/>
    </xf>
    <xf numFmtId="3" fontId="2" fillId="0" borderId="23" xfId="0" applyNumberFormat="1" applyFont="1" applyBorder="1" applyAlignment="1">
      <alignment horizontal="center" vertical="center" wrapText="1"/>
    </xf>
    <xf numFmtId="3" fontId="2" fillId="0" borderId="24" xfId="0" applyNumberFormat="1" applyFont="1" applyBorder="1" applyAlignment="1">
      <alignment horizontal="center" vertical="center" wrapText="1"/>
    </xf>
    <xf numFmtId="3" fontId="18" fillId="0" borderId="55" xfId="0" applyNumberFormat="1" applyFont="1" applyBorder="1" applyAlignment="1">
      <alignment horizontal="center" vertical="center" wrapText="1"/>
    </xf>
    <xf numFmtId="3" fontId="19" fillId="0" borderId="48" xfId="0" applyNumberFormat="1" applyFont="1" applyBorder="1" applyAlignment="1">
      <alignment horizontal="center" vertical="center" wrapText="1"/>
    </xf>
    <xf numFmtId="3" fontId="19" fillId="0" borderId="49" xfId="0" applyNumberFormat="1" applyFont="1" applyBorder="1" applyAlignment="1">
      <alignment horizontal="center" vertical="center" wrapText="1"/>
    </xf>
    <xf numFmtId="3" fontId="20" fillId="0" borderId="48" xfId="0" applyNumberFormat="1" applyFont="1" applyBorder="1" applyAlignment="1">
      <alignment horizontal="center" vertical="center" wrapText="1"/>
    </xf>
    <xf numFmtId="170" fontId="19" fillId="0" borderId="47" xfId="0" applyNumberFormat="1" applyFont="1" applyBorder="1" applyAlignment="1">
      <alignment horizontal="right" vertical="center" wrapText="1" indent="1"/>
    </xf>
    <xf numFmtId="170" fontId="21" fillId="0" borderId="52" xfId="0" applyNumberFormat="1" applyFont="1" applyBorder="1" applyAlignment="1">
      <alignment horizontal="right" vertical="center" wrapText="1" indent="1"/>
    </xf>
    <xf numFmtId="170" fontId="21" fillId="7" borderId="25" xfId="0" applyNumberFormat="1" applyFont="1" applyFill="1" applyBorder="1" applyAlignment="1">
      <alignment horizontal="right" vertical="center" wrapText="1" indent="1"/>
    </xf>
    <xf numFmtId="3" fontId="2" fillId="3" borderId="58" xfId="0" applyNumberFormat="1" applyFont="1" applyFill="1" applyBorder="1" applyAlignment="1">
      <alignment horizontal="center" vertical="center" wrapText="1"/>
    </xf>
    <xf numFmtId="3" fontId="18" fillId="0" borderId="16" xfId="0" applyNumberFormat="1" applyFont="1" applyBorder="1" applyAlignment="1">
      <alignment horizontal="center" vertical="center" wrapText="1"/>
    </xf>
    <xf numFmtId="168" fontId="2" fillId="0" borderId="22" xfId="0" applyNumberFormat="1" applyFont="1" applyBorder="1" applyAlignment="1">
      <alignment horizontal="center" vertical="center" wrapText="1"/>
    </xf>
    <xf numFmtId="168" fontId="2" fillId="0" borderId="25" xfId="0" applyNumberFormat="1" applyFont="1" applyBorder="1" applyAlignment="1">
      <alignment horizontal="center" vertical="center" wrapText="1"/>
    </xf>
    <xf numFmtId="3" fontId="27" fillId="0" borderId="23" xfId="0" applyNumberFormat="1" applyFont="1" applyBorder="1" applyAlignment="1">
      <alignment horizontal="center" vertical="center" wrapText="1"/>
    </xf>
    <xf numFmtId="3" fontId="28" fillId="0" borderId="23" xfId="0" applyNumberFormat="1" applyFont="1" applyBorder="1" applyAlignment="1">
      <alignment horizontal="center" vertical="center" wrapText="1"/>
    </xf>
    <xf numFmtId="3" fontId="27" fillId="0" borderId="24" xfId="0" applyNumberFormat="1" applyFont="1" applyBorder="1" applyAlignment="1">
      <alignment horizontal="center" vertical="center" wrapText="1"/>
    </xf>
    <xf numFmtId="170" fontId="27" fillId="0" borderId="22" xfId="0" applyNumberFormat="1" applyFont="1" applyBorder="1" applyAlignment="1">
      <alignment horizontal="right" vertical="center" wrapText="1" indent="1"/>
    </xf>
    <xf numFmtId="170" fontId="29" fillId="0" borderId="25" xfId="0" applyNumberFormat="1" applyFont="1" applyBorder="1" applyAlignment="1">
      <alignment horizontal="right" vertical="center" wrapText="1" indent="1"/>
    </xf>
    <xf numFmtId="3" fontId="13" fillId="0" borderId="13" xfId="0" applyNumberFormat="1" applyFont="1" applyBorder="1" applyAlignment="1">
      <alignment horizontal="center" vertical="center" wrapText="1"/>
    </xf>
    <xf numFmtId="3" fontId="2" fillId="0" borderId="59" xfId="0" applyNumberFormat="1" applyFont="1" applyBorder="1" applyAlignment="1">
      <alignment horizontal="left" vertical="center" wrapText="1" indent="1"/>
    </xf>
    <xf numFmtId="3" fontId="2" fillId="0" borderId="60" xfId="0" applyNumberFormat="1" applyFont="1" applyBorder="1" applyAlignment="1">
      <alignment horizontal="center" vertical="center" wrapText="1"/>
    </xf>
    <xf numFmtId="172" fontId="2" fillId="0" borderId="60" xfId="1" applyNumberFormat="1" applyFont="1" applyBorder="1" applyAlignment="1">
      <alignment horizontal="center" vertical="center" wrapText="1"/>
    </xf>
    <xf numFmtId="172" fontId="10" fillId="0" borderId="60" xfId="1" applyNumberFormat="1" applyFont="1" applyBorder="1" applyAlignment="1">
      <alignment horizontal="center" vertical="center" wrapText="1"/>
    </xf>
    <xf numFmtId="173" fontId="2" fillId="0" borderId="60" xfId="0" applyNumberFormat="1" applyFont="1" applyBorder="1" applyAlignment="1">
      <alignment horizontal="center" vertical="center" wrapText="1"/>
    </xf>
    <xf numFmtId="3" fontId="13" fillId="0" borderId="60" xfId="0" applyNumberFormat="1" applyFont="1" applyBorder="1" applyAlignment="1">
      <alignment horizontal="center" vertical="center" wrapText="1"/>
    </xf>
    <xf numFmtId="3" fontId="2" fillId="0" borderId="61" xfId="0" applyNumberFormat="1" applyFont="1" applyBorder="1" applyAlignment="1">
      <alignment horizontal="center" vertical="center" wrapText="1"/>
    </xf>
    <xf numFmtId="169" fontId="30" fillId="0" borderId="59" xfId="0" applyNumberFormat="1" applyFont="1" applyBorder="1" applyAlignment="1">
      <alignment horizontal="right" vertical="center" wrapText="1" indent="1"/>
    </xf>
    <xf numFmtId="170" fontId="21" fillId="0" borderId="61" xfId="0" applyNumberFormat="1" applyFont="1" applyBorder="1" applyAlignment="1">
      <alignment horizontal="right" vertical="center" wrapText="1" indent="1"/>
    </xf>
    <xf numFmtId="3" fontId="2" fillId="3" borderId="13" xfId="0" applyNumberFormat="1" applyFont="1" applyFill="1" applyBorder="1" applyAlignment="1">
      <alignment horizontal="center" vertical="center" wrapText="1"/>
    </xf>
    <xf numFmtId="3" fontId="2" fillId="0" borderId="59" xfId="0" applyNumberFormat="1" applyFont="1" applyBorder="1" applyAlignment="1">
      <alignment horizontal="center" vertical="center" wrapText="1"/>
    </xf>
    <xf numFmtId="170" fontId="2" fillId="0" borderId="59" xfId="0" applyNumberFormat="1" applyFont="1" applyBorder="1" applyAlignment="1">
      <alignment horizontal="center" vertical="center" wrapText="1"/>
    </xf>
    <xf numFmtId="170" fontId="2" fillId="0" borderId="61" xfId="0" applyNumberFormat="1" applyFont="1" applyBorder="1" applyAlignment="1">
      <alignment horizontal="center" vertical="center" wrapText="1"/>
    </xf>
    <xf numFmtId="168" fontId="2" fillId="0" borderId="0" xfId="0" applyNumberFormat="1" applyFont="1" applyAlignment="1">
      <alignment horizontal="center" vertical="center" wrapText="1"/>
    </xf>
    <xf numFmtId="3" fontId="31" fillId="0" borderId="0" xfId="0" applyNumberFormat="1" applyFont="1" applyAlignment="1">
      <alignment horizontal="center" vertical="center" wrapText="1"/>
    </xf>
    <xf numFmtId="170" fontId="2" fillId="0" borderId="4" xfId="0" applyNumberFormat="1" applyFont="1" applyBorder="1" applyAlignment="1">
      <alignment horizontal="center" vertical="center" wrapText="1"/>
    </xf>
    <xf numFmtId="170" fontId="2" fillId="0" borderId="3" xfId="0" applyNumberFormat="1" applyFont="1" applyBorder="1" applyAlignment="1">
      <alignment horizontal="center" vertical="center" wrapText="1"/>
    </xf>
    <xf numFmtId="3" fontId="4" fillId="0" borderId="62" xfId="0" applyNumberFormat="1" applyFont="1" applyBorder="1" applyAlignment="1">
      <alignment vertical="center" wrapText="1"/>
    </xf>
    <xf numFmtId="3" fontId="4" fillId="0" borderId="63" xfId="0" applyNumberFormat="1" applyFont="1" applyBorder="1" applyAlignment="1">
      <alignment horizontal="center" vertical="center" wrapText="1"/>
    </xf>
    <xf numFmtId="3" fontId="32" fillId="0" borderId="63" xfId="0" applyNumberFormat="1" applyFont="1" applyBorder="1" applyAlignment="1">
      <alignment vertical="center" wrapText="1"/>
    </xf>
    <xf numFmtId="3" fontId="33" fillId="2" borderId="63" xfId="0" applyNumberFormat="1" applyFont="1" applyFill="1" applyBorder="1" applyAlignment="1">
      <alignment horizontal="left" vertical="center"/>
    </xf>
    <xf numFmtId="3" fontId="33" fillId="2" borderId="63" xfId="0" applyNumberFormat="1" applyFont="1" applyFill="1" applyBorder="1" applyAlignment="1">
      <alignment vertical="center" wrapText="1"/>
    </xf>
    <xf numFmtId="3" fontId="2" fillId="2" borderId="63" xfId="0" applyNumberFormat="1" applyFont="1" applyFill="1" applyBorder="1" applyAlignment="1">
      <alignment vertical="center" wrapText="1"/>
    </xf>
    <xf numFmtId="3" fontId="4" fillId="0" borderId="63" xfId="0" applyNumberFormat="1" applyFont="1" applyBorder="1" applyAlignment="1">
      <alignment vertical="center" wrapText="1"/>
    </xf>
    <xf numFmtId="3" fontId="2" fillId="0" borderId="63" xfId="0" applyNumberFormat="1" applyFont="1" applyBorder="1" applyAlignment="1">
      <alignment vertical="center" wrapText="1"/>
    </xf>
    <xf numFmtId="3" fontId="2" fillId="0" borderId="64" xfId="0" applyNumberFormat="1" applyFont="1" applyBorder="1" applyAlignment="1">
      <alignment vertical="center" wrapText="1"/>
    </xf>
    <xf numFmtId="3" fontId="34" fillId="0" borderId="16" xfId="2" applyNumberFormat="1" applyFont="1" applyBorder="1" applyAlignment="1" applyProtection="1">
      <alignment horizontal="center" vertical="center" wrapText="1"/>
    </xf>
    <xf numFmtId="170" fontId="13" fillId="0" borderId="10" xfId="0" applyNumberFormat="1" applyFont="1" applyBorder="1" applyAlignment="1">
      <alignment horizontal="right" vertical="center" wrapText="1" indent="1"/>
    </xf>
    <xf numFmtId="3" fontId="17" fillId="0" borderId="65" xfId="0" applyNumberFormat="1" applyFont="1" applyBorder="1" applyAlignment="1">
      <alignment vertical="center" wrapText="1"/>
    </xf>
    <xf numFmtId="3" fontId="17" fillId="0" borderId="38" xfId="0" applyNumberFormat="1" applyFont="1" applyBorder="1" applyAlignment="1">
      <alignment vertical="center" wrapText="1"/>
    </xf>
    <xf numFmtId="3" fontId="9" fillId="0" borderId="38" xfId="0" applyNumberFormat="1" applyFont="1" applyBorder="1" applyAlignment="1">
      <alignment vertical="center" wrapText="1"/>
    </xf>
    <xf numFmtId="3" fontId="2" fillId="0" borderId="38" xfId="0" applyNumberFormat="1" applyFont="1" applyBorder="1" applyAlignment="1">
      <alignment vertical="center" wrapText="1"/>
    </xf>
    <xf numFmtId="14" fontId="2" fillId="0" borderId="38" xfId="0" applyNumberFormat="1" applyFont="1" applyBorder="1" applyAlignment="1">
      <alignment vertical="center" wrapText="1"/>
    </xf>
    <xf numFmtId="3" fontId="2" fillId="0" borderId="66" xfId="0" applyNumberFormat="1" applyFont="1" applyBorder="1" applyAlignment="1">
      <alignment vertical="center" wrapText="1"/>
    </xf>
    <xf numFmtId="3" fontId="34" fillId="0" borderId="0" xfId="2" applyNumberFormat="1" applyFont="1" applyAlignment="1" applyProtection="1">
      <alignment horizontal="center" vertical="center" wrapText="1"/>
    </xf>
    <xf numFmtId="170" fontId="13" fillId="0" borderId="21" xfId="0" applyNumberFormat="1" applyFont="1" applyBorder="1" applyAlignment="1">
      <alignment horizontal="right" vertical="center" wrapText="1" indent="1"/>
    </xf>
    <xf numFmtId="3" fontId="17" fillId="0" borderId="8" xfId="0" applyNumberFormat="1" applyFont="1" applyBorder="1" applyAlignment="1">
      <alignment vertical="center" wrapText="1"/>
    </xf>
    <xf numFmtId="3" fontId="17" fillId="0" borderId="67" xfId="0" applyNumberFormat="1" applyFont="1" applyBorder="1" applyAlignment="1">
      <alignment vertical="center" wrapText="1"/>
    </xf>
    <xf numFmtId="3" fontId="8" fillId="0" borderId="62" xfId="0" applyNumberFormat="1" applyFont="1" applyBorder="1" applyAlignment="1">
      <alignment horizontal="center" vertical="center" wrapText="1"/>
    </xf>
    <xf numFmtId="3" fontId="17" fillId="0" borderId="72" xfId="0" applyNumberFormat="1" applyFont="1" applyBorder="1" applyAlignment="1">
      <alignment horizontal="center" vertical="center" wrapText="1"/>
    </xf>
    <xf numFmtId="3" fontId="17" fillId="0" borderId="17" xfId="0" applyNumberFormat="1" applyFont="1" applyBorder="1" applyAlignment="1">
      <alignment horizontal="center" vertical="center" wrapText="1"/>
    </xf>
    <xf numFmtId="3" fontId="17" fillId="0" borderId="19" xfId="0" applyNumberFormat="1" applyFont="1" applyBorder="1" applyAlignment="1">
      <alignment horizontal="center" vertical="center" wrapText="1"/>
    </xf>
    <xf numFmtId="3" fontId="17" fillId="0" borderId="73" xfId="0" applyNumberFormat="1" applyFont="1" applyBorder="1" applyAlignment="1">
      <alignment horizontal="center" vertical="center" wrapText="1"/>
    </xf>
    <xf numFmtId="3" fontId="17" fillId="0" borderId="20" xfId="0" applyNumberFormat="1" applyFont="1" applyBorder="1" applyAlignment="1">
      <alignment horizontal="center" vertical="center" wrapText="1"/>
    </xf>
    <xf numFmtId="3" fontId="2" fillId="0" borderId="74" xfId="0" applyNumberFormat="1" applyFont="1" applyBorder="1" applyAlignment="1">
      <alignment horizontal="center" vertical="center" wrapText="1"/>
    </xf>
    <xf numFmtId="4" fontId="2" fillId="0" borderId="22" xfId="0" applyNumberFormat="1" applyFont="1" applyBorder="1" applyAlignment="1">
      <alignment horizontal="center" vertical="center" wrapText="1"/>
    </xf>
    <xf numFmtId="4" fontId="2" fillId="0" borderId="75" xfId="0" applyNumberFormat="1" applyFont="1" applyBorder="1" applyAlignment="1">
      <alignment horizontal="center" vertical="center" wrapText="1"/>
    </xf>
    <xf numFmtId="3" fontId="2" fillId="0" borderId="76" xfId="0" applyNumberFormat="1" applyFont="1" applyBorder="1" applyAlignment="1">
      <alignment horizontal="center" vertical="center" wrapText="1"/>
    </xf>
    <xf numFmtId="3" fontId="2" fillId="0" borderId="30" xfId="0" applyNumberFormat="1" applyFont="1" applyBorder="1" applyAlignment="1">
      <alignment horizontal="center" vertical="center" wrapText="1"/>
    </xf>
    <xf numFmtId="3" fontId="2" fillId="2" borderId="77" xfId="0" applyNumberFormat="1" applyFont="1" applyFill="1" applyBorder="1" applyAlignment="1">
      <alignment horizontal="center" vertical="center" wrapText="1"/>
    </xf>
    <xf numFmtId="170" fontId="13" fillId="0" borderId="13" xfId="0" applyNumberFormat="1" applyFont="1" applyBorder="1" applyAlignment="1">
      <alignment horizontal="right" vertical="center" wrapText="1" indent="1"/>
    </xf>
    <xf numFmtId="10" fontId="2" fillId="0" borderId="0" xfId="1" applyNumberFormat="1" applyFont="1" applyAlignment="1">
      <alignment horizontal="center" vertical="center" wrapText="1"/>
    </xf>
    <xf numFmtId="3" fontId="2" fillId="0" borderId="72" xfId="0" applyNumberFormat="1" applyFont="1" applyBorder="1" applyAlignment="1">
      <alignment horizontal="center" vertical="center" wrapText="1"/>
    </xf>
    <xf numFmtId="4" fontId="2" fillId="0" borderId="17" xfId="0" applyNumberFormat="1" applyFont="1" applyBorder="1" applyAlignment="1">
      <alignment horizontal="center" vertical="center" wrapText="1"/>
    </xf>
    <xf numFmtId="3" fontId="2" fillId="0" borderId="19" xfId="0" applyNumberFormat="1" applyFont="1" applyBorder="1" applyAlignment="1">
      <alignment horizontal="center" vertical="center" wrapText="1"/>
    </xf>
    <xf numFmtId="4" fontId="2" fillId="8" borderId="73" xfId="0" applyNumberFormat="1" applyFont="1" applyFill="1" applyBorder="1" applyAlignment="1">
      <alignment horizontal="center" vertical="center" wrapText="1"/>
    </xf>
    <xf numFmtId="4" fontId="9" fillId="0" borderId="20" xfId="0" applyNumberFormat="1" applyFont="1" applyBorder="1" applyAlignment="1">
      <alignment horizontal="center" vertical="center" wrapText="1"/>
    </xf>
    <xf numFmtId="170" fontId="36" fillId="0" borderId="3" xfId="0" applyNumberFormat="1" applyFont="1" applyBorder="1" applyAlignment="1">
      <alignment horizontal="right" vertical="center" wrapText="1" indent="1"/>
    </xf>
    <xf numFmtId="3" fontId="2" fillId="8" borderId="75" xfId="0" applyNumberFormat="1" applyFont="1" applyFill="1" applyBorder="1" applyAlignment="1">
      <alignment horizontal="center" vertical="center" wrapText="1"/>
    </xf>
    <xf numFmtId="3" fontId="36" fillId="0" borderId="0" xfId="0" applyNumberFormat="1" applyFont="1" applyAlignment="1">
      <alignment horizontal="left" vertical="center" wrapText="1" indent="1"/>
    </xf>
    <xf numFmtId="170" fontId="36" fillId="0" borderId="0" xfId="0" applyNumberFormat="1" applyFont="1" applyAlignment="1">
      <alignment horizontal="right" vertical="center" wrapText="1" indent="1"/>
    </xf>
    <xf numFmtId="3" fontId="2" fillId="0" borderId="79" xfId="0" applyNumberFormat="1" applyFont="1" applyBorder="1" applyAlignment="1">
      <alignment horizontal="center" vertical="center" wrapText="1"/>
    </xf>
    <xf numFmtId="3" fontId="2" fillId="0" borderId="80" xfId="0" applyNumberFormat="1" applyFont="1" applyBorder="1" applyAlignment="1">
      <alignment horizontal="center" vertical="center" wrapText="1"/>
    </xf>
    <xf numFmtId="3" fontId="2" fillId="2" borderId="81" xfId="0" applyNumberFormat="1" applyFont="1" applyFill="1" applyBorder="1" applyAlignment="1">
      <alignment horizontal="center" vertical="center" wrapText="1"/>
    </xf>
    <xf numFmtId="4" fontId="36" fillId="0" borderId="3" xfId="0" applyNumberFormat="1" applyFont="1" applyBorder="1" applyAlignment="1">
      <alignment horizontal="right" vertical="center" wrapText="1" indent="1"/>
    </xf>
    <xf numFmtId="3" fontId="2" fillId="0" borderId="18" xfId="0" applyNumberFormat="1" applyFont="1" applyBorder="1" applyAlignment="1">
      <alignment horizontal="center" vertical="center" wrapText="1"/>
    </xf>
    <xf numFmtId="3" fontId="2" fillId="8" borderId="18" xfId="0" applyNumberFormat="1" applyFont="1" applyFill="1" applyBorder="1" applyAlignment="1">
      <alignment horizontal="center" vertical="center" wrapText="1"/>
    </xf>
    <xf numFmtId="3" fontId="2" fillId="8" borderId="60" xfId="0" applyNumberFormat="1" applyFont="1" applyFill="1" applyBorder="1" applyAlignment="1">
      <alignment horizontal="center" vertical="center" wrapText="1"/>
    </xf>
    <xf numFmtId="3" fontId="2" fillId="9" borderId="60" xfId="0" applyNumberFormat="1" applyFont="1" applyFill="1" applyBorder="1" applyAlignment="1">
      <alignment horizontal="center" vertical="center" wrapText="1"/>
    </xf>
    <xf numFmtId="3" fontId="17" fillId="0" borderId="82" xfId="0" applyNumberFormat="1" applyFont="1" applyBorder="1" applyAlignment="1">
      <alignment horizontal="center" vertical="center" wrapText="1"/>
    </xf>
    <xf numFmtId="3" fontId="17" fillId="0" borderId="18" xfId="0" applyNumberFormat="1" applyFont="1" applyBorder="1" applyAlignment="1">
      <alignment horizontal="center" vertical="center" wrapText="1"/>
    </xf>
    <xf numFmtId="3" fontId="17" fillId="0" borderId="18" xfId="0" applyNumberFormat="1" applyFont="1" applyBorder="1" applyAlignment="1">
      <alignment vertical="center"/>
    </xf>
    <xf numFmtId="4" fontId="17" fillId="0" borderId="18" xfId="0" applyNumberFormat="1" applyFont="1" applyBorder="1" applyAlignment="1">
      <alignment horizontal="center" vertical="center"/>
    </xf>
    <xf numFmtId="3" fontId="17" fillId="0" borderId="18" xfId="0" applyNumberFormat="1" applyFont="1" applyBorder="1" applyAlignment="1">
      <alignment horizontal="center" vertical="center"/>
    </xf>
    <xf numFmtId="3" fontId="17" fillId="0" borderId="20" xfId="0" applyNumberFormat="1" applyFont="1" applyBorder="1" applyAlignment="1">
      <alignment horizontal="center" vertical="center"/>
    </xf>
    <xf numFmtId="170" fontId="13" fillId="0" borderId="14" xfId="0" applyNumberFormat="1" applyFont="1" applyBorder="1" applyAlignment="1">
      <alignment horizontal="right" vertical="center" wrapText="1" indent="1"/>
    </xf>
    <xf numFmtId="3" fontId="37" fillId="0" borderId="3" xfId="0" applyNumberFormat="1" applyFont="1" applyBorder="1" applyAlignment="1">
      <alignment horizontal="left" vertical="center" wrapText="1" indent="1"/>
    </xf>
    <xf numFmtId="3" fontId="37" fillId="0" borderId="2" xfId="0" applyNumberFormat="1" applyFont="1" applyBorder="1" applyAlignment="1">
      <alignment horizontal="left" vertical="center" wrapText="1" indent="1"/>
    </xf>
    <xf numFmtId="3" fontId="38" fillId="0" borderId="3" xfId="0" applyNumberFormat="1" applyFont="1" applyBorder="1" applyAlignment="1">
      <alignment horizontal="left" vertical="center" wrapText="1" indent="1"/>
    </xf>
    <xf numFmtId="3" fontId="38" fillId="0" borderId="0" xfId="0" applyNumberFormat="1" applyFont="1" applyAlignment="1">
      <alignment horizontal="left" vertical="center" wrapText="1" indent="1"/>
    </xf>
    <xf numFmtId="3" fontId="38" fillId="0" borderId="2" xfId="0" applyNumberFormat="1" applyFont="1" applyBorder="1" applyAlignment="1">
      <alignment horizontal="left" vertical="center" wrapText="1" indent="1"/>
    </xf>
    <xf numFmtId="170" fontId="13" fillId="8" borderId="10" xfId="0" applyNumberFormat="1" applyFont="1" applyFill="1" applyBorder="1" applyAlignment="1">
      <alignment horizontal="right" vertical="center" wrapText="1" indent="1"/>
    </xf>
    <xf numFmtId="3" fontId="2" fillId="8" borderId="17" xfId="0" applyNumberFormat="1" applyFont="1" applyFill="1" applyBorder="1" applyAlignment="1">
      <alignment horizontal="left" vertical="center" wrapText="1" indent="1"/>
    </xf>
    <xf numFmtId="49" fontId="19" fillId="8" borderId="18" xfId="0" applyNumberFormat="1" applyFont="1" applyFill="1" applyBorder="1" applyAlignment="1">
      <alignment horizontal="center" vertical="center" wrapText="1"/>
    </xf>
    <xf numFmtId="3" fontId="19" fillId="8" borderId="18" xfId="0" applyNumberFormat="1" applyFont="1" applyFill="1" applyBorder="1" applyAlignment="1">
      <alignment horizontal="center" vertical="center" wrapText="1"/>
    </xf>
    <xf numFmtId="3" fontId="20" fillId="8" borderId="18" xfId="0" applyNumberFormat="1" applyFont="1" applyFill="1" applyBorder="1" applyAlignment="1">
      <alignment horizontal="center" vertical="center" wrapText="1"/>
    </xf>
    <xf numFmtId="168" fontId="19" fillId="8" borderId="19" xfId="0" applyNumberFormat="1" applyFont="1" applyFill="1" applyBorder="1" applyAlignment="1">
      <alignment horizontal="center" vertical="center" wrapText="1"/>
    </xf>
    <xf numFmtId="169" fontId="19" fillId="8" borderId="17" xfId="0" applyNumberFormat="1" applyFont="1" applyFill="1" applyBorder="1" applyAlignment="1">
      <alignment horizontal="right" vertical="center" wrapText="1" indent="1"/>
    </xf>
    <xf numFmtId="170" fontId="21" fillId="8" borderId="20" xfId="0" applyNumberFormat="1" applyFont="1" applyFill="1" applyBorder="1" applyAlignment="1">
      <alignment horizontal="right" vertical="center" wrapText="1" indent="1"/>
    </xf>
    <xf numFmtId="3" fontId="2" fillId="8" borderId="22" xfId="0" applyNumberFormat="1" applyFont="1" applyFill="1" applyBorder="1" applyAlignment="1">
      <alignment horizontal="left" vertical="center" wrapText="1" indent="1"/>
    </xf>
    <xf numFmtId="49" fontId="19" fillId="8" borderId="23" xfId="0" applyNumberFormat="1" applyFont="1" applyFill="1" applyBorder="1" applyAlignment="1">
      <alignment horizontal="center" vertical="center" wrapText="1"/>
    </xf>
    <xf numFmtId="3" fontId="19" fillId="8" borderId="23" xfId="0" applyNumberFormat="1" applyFont="1" applyFill="1" applyBorder="1" applyAlignment="1">
      <alignment horizontal="center" vertical="center" wrapText="1"/>
    </xf>
    <xf numFmtId="3" fontId="20" fillId="8" borderId="23" xfId="0" applyNumberFormat="1" applyFont="1" applyFill="1" applyBorder="1" applyAlignment="1">
      <alignment horizontal="center" vertical="center" wrapText="1"/>
    </xf>
    <xf numFmtId="168" fontId="19" fillId="8" borderId="24" xfId="0" applyNumberFormat="1" applyFont="1" applyFill="1" applyBorder="1" applyAlignment="1">
      <alignment horizontal="center" vertical="center" wrapText="1"/>
    </xf>
    <xf numFmtId="169" fontId="19" fillId="8" borderId="22" xfId="0" applyNumberFormat="1" applyFont="1" applyFill="1" applyBorder="1" applyAlignment="1">
      <alignment horizontal="right" vertical="center" wrapText="1" indent="1"/>
    </xf>
    <xf numFmtId="170" fontId="21" fillId="8" borderId="25" xfId="0" applyNumberFormat="1" applyFont="1" applyFill="1" applyBorder="1" applyAlignment="1">
      <alignment horizontal="right" vertical="center" wrapText="1" indent="1"/>
    </xf>
    <xf numFmtId="3" fontId="2" fillId="8" borderId="28" xfId="0" applyNumberFormat="1" applyFont="1" applyFill="1" applyBorder="1" applyAlignment="1">
      <alignment horizontal="left" vertical="center" wrapText="1" indent="1"/>
    </xf>
    <xf numFmtId="3" fontId="19" fillId="8" borderId="29" xfId="0" applyNumberFormat="1" applyFont="1" applyFill="1" applyBorder="1" applyAlignment="1">
      <alignment horizontal="center" vertical="center" wrapText="1"/>
    </xf>
    <xf numFmtId="3" fontId="20" fillId="8" borderId="29" xfId="0" applyNumberFormat="1" applyFont="1" applyFill="1" applyBorder="1" applyAlignment="1">
      <alignment horizontal="center" vertical="center" wrapText="1"/>
    </xf>
    <xf numFmtId="168" fontId="19" fillId="8" borderId="30" xfId="0" applyNumberFormat="1" applyFont="1" applyFill="1" applyBorder="1" applyAlignment="1">
      <alignment horizontal="center" vertical="center" wrapText="1"/>
    </xf>
    <xf numFmtId="169" fontId="19" fillId="8" borderId="28" xfId="0" applyNumberFormat="1" applyFont="1" applyFill="1" applyBorder="1" applyAlignment="1">
      <alignment horizontal="right" vertical="center" wrapText="1" indent="1"/>
    </xf>
    <xf numFmtId="170" fontId="21" fillId="8" borderId="31" xfId="0" applyNumberFormat="1" applyFont="1" applyFill="1" applyBorder="1" applyAlignment="1">
      <alignment horizontal="right" vertical="center" wrapText="1" indent="1"/>
    </xf>
    <xf numFmtId="170" fontId="13" fillId="10" borderId="21" xfId="0" applyNumberFormat="1" applyFont="1" applyFill="1" applyBorder="1" applyAlignment="1">
      <alignment horizontal="right" vertical="center" wrapText="1" indent="1"/>
    </xf>
    <xf numFmtId="3" fontId="2" fillId="10" borderId="33" xfId="0" applyNumberFormat="1" applyFont="1" applyFill="1" applyBorder="1" applyAlignment="1">
      <alignment horizontal="left" vertical="center" wrapText="1" indent="1"/>
    </xf>
    <xf numFmtId="3" fontId="19" fillId="10" borderId="34" xfId="0" applyNumberFormat="1" applyFont="1" applyFill="1" applyBorder="1" applyAlignment="1">
      <alignment horizontal="center" vertical="center" wrapText="1"/>
    </xf>
    <xf numFmtId="3" fontId="22" fillId="10" borderId="34" xfId="0" applyNumberFormat="1" applyFont="1" applyFill="1" applyBorder="1" applyAlignment="1">
      <alignment horizontal="center" vertical="center" wrapText="1"/>
    </xf>
    <xf numFmtId="3" fontId="20" fillId="10" borderId="34" xfId="0" applyNumberFormat="1" applyFont="1" applyFill="1" applyBorder="1" applyAlignment="1">
      <alignment horizontal="center" vertical="center" wrapText="1"/>
    </xf>
    <xf numFmtId="168" fontId="19" fillId="10" borderId="35" xfId="0" applyNumberFormat="1" applyFont="1" applyFill="1" applyBorder="1" applyAlignment="1">
      <alignment horizontal="center" vertical="center" wrapText="1"/>
    </xf>
    <xf numFmtId="169" fontId="19" fillId="10" borderId="33" xfId="0" applyNumberFormat="1" applyFont="1" applyFill="1" applyBorder="1" applyAlignment="1">
      <alignment horizontal="right" vertical="center" wrapText="1" indent="1"/>
    </xf>
    <xf numFmtId="170" fontId="21" fillId="10" borderId="36" xfId="0" applyNumberFormat="1" applyFont="1" applyFill="1" applyBorder="1" applyAlignment="1">
      <alignment horizontal="right" vertical="center" wrapText="1" indent="1"/>
    </xf>
    <xf numFmtId="3" fontId="2" fillId="10" borderId="22" xfId="0" applyNumberFormat="1" applyFont="1" applyFill="1" applyBorder="1" applyAlignment="1">
      <alignment horizontal="left" vertical="center" wrapText="1" indent="1"/>
    </xf>
    <xf numFmtId="3" fontId="19" fillId="10" borderId="23" xfId="0" applyNumberFormat="1" applyFont="1" applyFill="1" applyBorder="1" applyAlignment="1">
      <alignment horizontal="center" vertical="center" wrapText="1"/>
    </xf>
    <xf numFmtId="3" fontId="22" fillId="10" borderId="23" xfId="0" applyNumberFormat="1" applyFont="1" applyFill="1" applyBorder="1" applyAlignment="1">
      <alignment horizontal="center" vertical="center" wrapText="1"/>
    </xf>
    <xf numFmtId="3" fontId="20" fillId="10" borderId="23" xfId="0" applyNumberFormat="1" applyFont="1" applyFill="1" applyBorder="1" applyAlignment="1">
      <alignment horizontal="center" vertical="center" wrapText="1"/>
    </xf>
    <xf numFmtId="168" fontId="19" fillId="10" borderId="24" xfId="0" applyNumberFormat="1" applyFont="1" applyFill="1" applyBorder="1" applyAlignment="1">
      <alignment horizontal="center" vertical="center" wrapText="1"/>
    </xf>
    <xf numFmtId="169" fontId="19" fillId="10" borderId="22" xfId="0" applyNumberFormat="1" applyFont="1" applyFill="1" applyBorder="1" applyAlignment="1">
      <alignment horizontal="right" vertical="center" wrapText="1" indent="1"/>
    </xf>
    <xf numFmtId="170" fontId="21" fillId="10" borderId="25" xfId="0" applyNumberFormat="1" applyFont="1" applyFill="1" applyBorder="1" applyAlignment="1">
      <alignment horizontal="right" vertical="center" wrapText="1" indent="1"/>
    </xf>
    <xf numFmtId="3" fontId="23" fillId="10" borderId="23" xfId="0" applyNumberFormat="1" applyFont="1" applyFill="1" applyBorder="1" applyAlignment="1">
      <alignment horizontal="center" vertical="center" wrapText="1"/>
    </xf>
    <xf numFmtId="3" fontId="24" fillId="10" borderId="23" xfId="0" applyNumberFormat="1" applyFont="1" applyFill="1" applyBorder="1" applyAlignment="1">
      <alignment horizontal="center" vertical="center" wrapText="1"/>
    </xf>
    <xf numFmtId="168" fontId="23" fillId="10" borderId="24" xfId="0" applyNumberFormat="1" applyFont="1" applyFill="1" applyBorder="1" applyAlignment="1">
      <alignment horizontal="center" vertical="center" wrapText="1"/>
    </xf>
    <xf numFmtId="171" fontId="19" fillId="10" borderId="22" xfId="0" applyNumberFormat="1" applyFont="1" applyFill="1" applyBorder="1" applyAlignment="1">
      <alignment horizontal="right" vertical="center" wrapText="1" indent="1"/>
    </xf>
    <xf numFmtId="3" fontId="22" fillId="10" borderId="22" xfId="0" applyNumberFormat="1" applyFont="1" applyFill="1" applyBorder="1" applyAlignment="1">
      <alignment horizontal="left" vertical="center" wrapText="1" indent="1"/>
    </xf>
    <xf numFmtId="3" fontId="25" fillId="10" borderId="23" xfId="0" applyNumberFormat="1" applyFont="1" applyFill="1" applyBorder="1" applyAlignment="1">
      <alignment horizontal="center" vertical="center" wrapText="1"/>
    </xf>
    <xf numFmtId="168" fontId="22" fillId="10" borderId="24" xfId="0" applyNumberFormat="1" applyFont="1" applyFill="1" applyBorder="1" applyAlignment="1">
      <alignment horizontal="center" vertical="center" wrapText="1"/>
    </xf>
    <xf numFmtId="168" fontId="19" fillId="10" borderId="23" xfId="0" applyNumberFormat="1" applyFont="1" applyFill="1" applyBorder="1" applyAlignment="1">
      <alignment horizontal="center" vertical="center" wrapText="1"/>
    </xf>
    <xf numFmtId="168" fontId="23" fillId="10" borderId="23" xfId="0" applyNumberFormat="1" applyFont="1" applyFill="1" applyBorder="1" applyAlignment="1">
      <alignment horizontal="center" vertical="center" wrapText="1"/>
    </xf>
    <xf numFmtId="3" fontId="23" fillId="10" borderId="24" xfId="0" applyNumberFormat="1" applyFont="1" applyFill="1" applyBorder="1" applyAlignment="1">
      <alignment horizontal="center" vertical="center" wrapText="1"/>
    </xf>
    <xf numFmtId="3" fontId="23" fillId="10" borderId="38" xfId="0" applyNumberFormat="1" applyFont="1" applyFill="1" applyBorder="1" applyAlignment="1">
      <alignment horizontal="center" vertical="center" wrapText="1"/>
    </xf>
    <xf numFmtId="3" fontId="23" fillId="10" borderId="37" xfId="0" applyNumberFormat="1" applyFont="1" applyFill="1" applyBorder="1" applyAlignment="1">
      <alignment horizontal="center" vertical="center" wrapText="1"/>
    </xf>
    <xf numFmtId="3" fontId="2" fillId="10" borderId="40" xfId="0" applyNumberFormat="1" applyFont="1" applyFill="1" applyBorder="1" applyAlignment="1">
      <alignment horizontal="left" vertical="center" wrapText="1" indent="1"/>
    </xf>
    <xf numFmtId="3" fontId="23" fillId="10" borderId="41" xfId="0" applyNumberFormat="1" applyFont="1" applyFill="1" applyBorder="1" applyAlignment="1">
      <alignment horizontal="center" vertical="center" wrapText="1"/>
    </xf>
    <xf numFmtId="3" fontId="23" fillId="10" borderId="42" xfId="0" applyNumberFormat="1" applyFont="1" applyFill="1" applyBorder="1" applyAlignment="1">
      <alignment horizontal="center" vertical="center" wrapText="1"/>
    </xf>
    <xf numFmtId="3" fontId="23" fillId="10" borderId="43" xfId="0" applyNumberFormat="1" applyFont="1" applyFill="1" applyBorder="1" applyAlignment="1">
      <alignment horizontal="center" vertical="center" wrapText="1"/>
    </xf>
    <xf numFmtId="3" fontId="23" fillId="10" borderId="44" xfId="0" applyNumberFormat="1" applyFont="1" applyFill="1" applyBorder="1" applyAlignment="1">
      <alignment horizontal="center" vertical="center" wrapText="1"/>
    </xf>
    <xf numFmtId="3" fontId="22" fillId="10" borderId="41" xfId="0" applyNumberFormat="1" applyFont="1" applyFill="1" applyBorder="1" applyAlignment="1">
      <alignment horizontal="center" vertical="center" wrapText="1"/>
    </xf>
    <xf numFmtId="3" fontId="24" fillId="10" borderId="41" xfId="0" applyNumberFormat="1" applyFont="1" applyFill="1" applyBorder="1" applyAlignment="1">
      <alignment horizontal="center" vertical="center" wrapText="1"/>
    </xf>
    <xf numFmtId="171" fontId="19" fillId="10" borderId="40" xfId="0" applyNumberFormat="1" applyFont="1" applyFill="1" applyBorder="1" applyAlignment="1">
      <alignment horizontal="right" vertical="center" wrapText="1" indent="1"/>
    </xf>
    <xf numFmtId="170" fontId="21" fillId="10" borderId="45" xfId="0" applyNumberFormat="1" applyFont="1" applyFill="1" applyBorder="1" applyAlignment="1">
      <alignment horizontal="right" vertical="center" wrapText="1" indent="1"/>
    </xf>
    <xf numFmtId="3" fontId="13" fillId="11" borderId="46" xfId="0" applyNumberFormat="1" applyFont="1" applyFill="1" applyBorder="1" applyAlignment="1">
      <alignment horizontal="center" vertical="center" wrapText="1"/>
    </xf>
    <xf numFmtId="3" fontId="2" fillId="11" borderId="47" xfId="0" applyNumberFormat="1" applyFont="1" applyFill="1" applyBorder="1" applyAlignment="1">
      <alignment horizontal="left" vertical="center" wrapText="1" indent="1"/>
    </xf>
    <xf numFmtId="3" fontId="2" fillId="11" borderId="48" xfId="0" applyNumberFormat="1" applyFont="1" applyFill="1" applyBorder="1" applyAlignment="1">
      <alignment horizontal="center" vertical="center" wrapText="1"/>
    </xf>
    <xf numFmtId="3" fontId="2" fillId="11" borderId="49" xfId="0" applyNumberFormat="1" applyFont="1" applyFill="1" applyBorder="1" applyAlignment="1">
      <alignment horizontal="center" vertical="center" wrapText="1"/>
    </xf>
    <xf numFmtId="3" fontId="2" fillId="11" borderId="50" xfId="0" applyNumberFormat="1" applyFont="1" applyFill="1" applyBorder="1" applyAlignment="1">
      <alignment horizontal="center" vertical="center" wrapText="1"/>
    </xf>
    <xf numFmtId="3" fontId="2" fillId="11" borderId="51" xfId="0" applyNumberFormat="1" applyFont="1" applyFill="1" applyBorder="1" applyAlignment="1">
      <alignment horizontal="center" vertical="center" wrapText="1"/>
    </xf>
    <xf numFmtId="3" fontId="13" fillId="11" borderId="48" xfId="0" applyNumberFormat="1" applyFont="1" applyFill="1" applyBorder="1" applyAlignment="1">
      <alignment horizontal="center" vertical="center" wrapText="1"/>
    </xf>
    <xf numFmtId="171" fontId="2" fillId="11" borderId="47" xfId="0" applyNumberFormat="1" applyFont="1" applyFill="1" applyBorder="1" applyAlignment="1">
      <alignment horizontal="right" vertical="center" wrapText="1" indent="1"/>
    </xf>
    <xf numFmtId="170" fontId="26" fillId="11" borderId="52" xfId="0" applyNumberFormat="1" applyFont="1" applyFill="1" applyBorder="1" applyAlignment="1">
      <alignment horizontal="right" vertical="center" wrapText="1" indent="1"/>
    </xf>
    <xf numFmtId="3" fontId="13" fillId="11" borderId="21" xfId="0" applyNumberFormat="1" applyFont="1" applyFill="1" applyBorder="1" applyAlignment="1">
      <alignment horizontal="center" vertical="center" wrapText="1"/>
    </xf>
    <xf numFmtId="3" fontId="2" fillId="11" borderId="22" xfId="0" applyNumberFormat="1" applyFont="1" applyFill="1" applyBorder="1" applyAlignment="1">
      <alignment horizontal="left" vertical="center" wrapText="1" indent="1"/>
    </xf>
    <xf numFmtId="3" fontId="2" fillId="11" borderId="23" xfId="0" applyNumberFormat="1" applyFont="1" applyFill="1" applyBorder="1" applyAlignment="1">
      <alignment horizontal="center" vertical="center" wrapText="1"/>
    </xf>
    <xf numFmtId="3" fontId="2" fillId="11" borderId="24" xfId="0" applyNumberFormat="1" applyFont="1" applyFill="1" applyBorder="1" applyAlignment="1">
      <alignment horizontal="center" vertical="center" wrapText="1"/>
    </xf>
    <xf numFmtId="3" fontId="2" fillId="11" borderId="38" xfId="0" applyNumberFormat="1" applyFont="1" applyFill="1" applyBorder="1" applyAlignment="1">
      <alignment horizontal="center" vertical="center" wrapText="1"/>
    </xf>
    <xf numFmtId="3" fontId="2" fillId="11" borderId="37" xfId="0" applyNumberFormat="1" applyFont="1" applyFill="1" applyBorder="1" applyAlignment="1">
      <alignment horizontal="center" vertical="center" wrapText="1"/>
    </xf>
    <xf numFmtId="3" fontId="13" fillId="11" borderId="23" xfId="0" applyNumberFormat="1" applyFont="1" applyFill="1" applyBorder="1" applyAlignment="1">
      <alignment horizontal="center" vertical="center" wrapText="1"/>
    </xf>
    <xf numFmtId="171" fontId="2" fillId="11" borderId="22" xfId="0" applyNumberFormat="1" applyFont="1" applyFill="1" applyBorder="1" applyAlignment="1">
      <alignment horizontal="right" vertical="center" wrapText="1" indent="1"/>
    </xf>
    <xf numFmtId="170" fontId="26" fillId="11" borderId="25" xfId="0" applyNumberFormat="1" applyFont="1" applyFill="1" applyBorder="1" applyAlignment="1">
      <alignment horizontal="right" vertical="center" wrapText="1" indent="1"/>
    </xf>
    <xf numFmtId="3" fontId="19" fillId="11" borderId="23" xfId="0" applyNumberFormat="1" applyFont="1" applyFill="1" applyBorder="1" applyAlignment="1">
      <alignment horizontal="center" vertical="center" wrapText="1"/>
    </xf>
    <xf numFmtId="3" fontId="19" fillId="11" borderId="24" xfId="0" applyNumberFormat="1" applyFont="1" applyFill="1" applyBorder="1" applyAlignment="1">
      <alignment horizontal="center" vertical="center" wrapText="1"/>
    </xf>
    <xf numFmtId="3" fontId="19" fillId="11" borderId="38" xfId="0" applyNumberFormat="1" applyFont="1" applyFill="1" applyBorder="1" applyAlignment="1">
      <alignment horizontal="center" vertical="center" wrapText="1"/>
    </xf>
    <xf numFmtId="3" fontId="19" fillId="11" borderId="37" xfId="0" applyNumberFormat="1" applyFont="1" applyFill="1" applyBorder="1" applyAlignment="1">
      <alignment horizontal="center" vertical="center" wrapText="1"/>
    </xf>
    <xf numFmtId="3" fontId="20" fillId="11" borderId="23" xfId="0" applyNumberFormat="1" applyFont="1" applyFill="1" applyBorder="1" applyAlignment="1">
      <alignment horizontal="center" vertical="center" wrapText="1"/>
    </xf>
    <xf numFmtId="170" fontId="19" fillId="11" borderId="22" xfId="0" applyNumberFormat="1" applyFont="1" applyFill="1" applyBorder="1" applyAlignment="1">
      <alignment horizontal="right" vertical="center" wrapText="1" indent="1"/>
    </xf>
    <xf numFmtId="170" fontId="21" fillId="11" borderId="25" xfId="0" applyNumberFormat="1" applyFont="1" applyFill="1" applyBorder="1" applyAlignment="1">
      <alignment horizontal="right" vertical="center" wrapText="1" indent="1"/>
    </xf>
    <xf numFmtId="3" fontId="13" fillId="11" borderId="27" xfId="0" applyNumberFormat="1" applyFont="1" applyFill="1" applyBorder="1" applyAlignment="1">
      <alignment horizontal="center" vertical="center" wrapText="1"/>
    </xf>
    <xf numFmtId="3" fontId="2" fillId="11" borderId="28" xfId="0" applyNumberFormat="1" applyFont="1" applyFill="1" applyBorder="1" applyAlignment="1">
      <alignment horizontal="left" vertical="center" wrapText="1" indent="1"/>
    </xf>
    <xf numFmtId="3" fontId="19" fillId="11" borderId="29" xfId="0" applyNumberFormat="1" applyFont="1" applyFill="1" applyBorder="1" applyAlignment="1">
      <alignment horizontal="center" vertical="center" wrapText="1"/>
    </xf>
    <xf numFmtId="3" fontId="19" fillId="11" borderId="30" xfId="0" applyNumberFormat="1" applyFont="1" applyFill="1" applyBorder="1" applyAlignment="1">
      <alignment horizontal="center" vertical="center" wrapText="1"/>
    </xf>
    <xf numFmtId="3" fontId="19" fillId="11" borderId="53" xfId="0" applyNumberFormat="1" applyFont="1" applyFill="1" applyBorder="1" applyAlignment="1">
      <alignment horizontal="center" vertical="center" wrapText="1"/>
    </xf>
    <xf numFmtId="3" fontId="19" fillId="11" borderId="54" xfId="0" applyNumberFormat="1" applyFont="1" applyFill="1" applyBorder="1" applyAlignment="1">
      <alignment horizontal="center" vertical="center" wrapText="1"/>
    </xf>
    <xf numFmtId="3" fontId="20" fillId="11" borderId="29" xfId="0" applyNumberFormat="1" applyFont="1" applyFill="1" applyBorder="1" applyAlignment="1">
      <alignment horizontal="center" vertical="center" wrapText="1"/>
    </xf>
    <xf numFmtId="170" fontId="19" fillId="11" borderId="28" xfId="0" applyNumberFormat="1" applyFont="1" applyFill="1" applyBorder="1" applyAlignment="1">
      <alignment horizontal="right" vertical="center" wrapText="1" indent="1"/>
    </xf>
    <xf numFmtId="170" fontId="21" fillId="11" borderId="31" xfId="0" applyNumberFormat="1" applyFont="1" applyFill="1" applyBorder="1" applyAlignment="1">
      <alignment horizontal="right" vertical="center" wrapText="1" indent="1"/>
    </xf>
    <xf numFmtId="170" fontId="13" fillId="11" borderId="21" xfId="0" applyNumberFormat="1" applyFont="1" applyFill="1" applyBorder="1" applyAlignment="1">
      <alignment horizontal="right" vertical="center" wrapText="1" indent="1"/>
    </xf>
    <xf numFmtId="170" fontId="13" fillId="12" borderId="21" xfId="0" applyNumberFormat="1" applyFont="1" applyFill="1" applyBorder="1" applyAlignment="1">
      <alignment horizontal="right" vertical="center" wrapText="1" indent="1"/>
    </xf>
    <xf numFmtId="3" fontId="13" fillId="12" borderId="32" xfId="0" applyNumberFormat="1" applyFont="1" applyFill="1" applyBorder="1" applyAlignment="1">
      <alignment horizontal="center" vertical="center" wrapText="1"/>
    </xf>
    <xf numFmtId="3" fontId="2" fillId="12" borderId="33" xfId="0" applyNumberFormat="1" applyFont="1" applyFill="1" applyBorder="1" applyAlignment="1">
      <alignment horizontal="left" vertical="center" wrapText="1" indent="1"/>
    </xf>
    <xf numFmtId="3" fontId="19" fillId="12" borderId="34" xfId="0" applyNumberFormat="1" applyFont="1" applyFill="1" applyBorder="1" applyAlignment="1">
      <alignment horizontal="center" vertical="center" wrapText="1"/>
    </xf>
    <xf numFmtId="3" fontId="19" fillId="12" borderId="35" xfId="0" applyNumberFormat="1" applyFont="1" applyFill="1" applyBorder="1" applyAlignment="1">
      <alignment horizontal="center" vertical="center" wrapText="1"/>
    </xf>
    <xf numFmtId="4" fontId="19" fillId="12" borderId="34" xfId="0" applyNumberFormat="1" applyFont="1" applyFill="1" applyBorder="1" applyAlignment="1">
      <alignment horizontal="center" vertical="center" wrapText="1"/>
    </xf>
    <xf numFmtId="3" fontId="20" fillId="12" borderId="34" xfId="0" applyNumberFormat="1" applyFont="1" applyFill="1" applyBorder="1" applyAlignment="1">
      <alignment horizontal="center" vertical="center" wrapText="1"/>
    </xf>
    <xf numFmtId="169" fontId="19" fillId="12" borderId="33" xfId="0" applyNumberFormat="1" applyFont="1" applyFill="1" applyBorder="1" applyAlignment="1">
      <alignment horizontal="right" vertical="center" wrapText="1" indent="1"/>
    </xf>
    <xf numFmtId="170" fontId="21" fillId="12" borderId="36" xfId="0" applyNumberFormat="1" applyFont="1" applyFill="1" applyBorder="1" applyAlignment="1">
      <alignment horizontal="right" vertical="center" wrapText="1" indent="1"/>
    </xf>
    <xf numFmtId="3" fontId="13" fillId="12" borderId="39" xfId="0" applyNumberFormat="1" applyFont="1" applyFill="1" applyBorder="1" applyAlignment="1">
      <alignment horizontal="center" vertical="center" wrapText="1"/>
    </xf>
    <xf numFmtId="3" fontId="2" fillId="12" borderId="40" xfId="0" applyNumberFormat="1" applyFont="1" applyFill="1" applyBorder="1" applyAlignment="1">
      <alignment horizontal="left" vertical="center" wrapText="1" indent="1"/>
    </xf>
    <xf numFmtId="3" fontId="19" fillId="12" borderId="41" xfId="0" applyNumberFormat="1" applyFont="1" applyFill="1" applyBorder="1" applyAlignment="1">
      <alignment horizontal="center" vertical="center" wrapText="1"/>
    </xf>
    <xf numFmtId="3" fontId="19" fillId="12" borderId="42" xfId="0" applyNumberFormat="1" applyFont="1" applyFill="1" applyBorder="1" applyAlignment="1">
      <alignment horizontal="center" vertical="center" wrapText="1"/>
    </xf>
    <xf numFmtId="4" fontId="19" fillId="12" borderId="41" xfId="0" applyNumberFormat="1" applyFont="1" applyFill="1" applyBorder="1" applyAlignment="1">
      <alignment horizontal="center" vertical="center" wrapText="1"/>
    </xf>
    <xf numFmtId="3" fontId="20" fillId="12" borderId="41" xfId="0" applyNumberFormat="1" applyFont="1" applyFill="1" applyBorder="1" applyAlignment="1">
      <alignment horizontal="center" vertical="center" wrapText="1"/>
    </xf>
    <xf numFmtId="169" fontId="19" fillId="12" borderId="40" xfId="0" applyNumberFormat="1" applyFont="1" applyFill="1" applyBorder="1" applyAlignment="1">
      <alignment horizontal="right" vertical="center" wrapText="1" indent="1"/>
    </xf>
    <xf numFmtId="170" fontId="21" fillId="12" borderId="45" xfId="0" applyNumberFormat="1" applyFont="1" applyFill="1" applyBorder="1" applyAlignment="1">
      <alignment horizontal="right" vertical="center" wrapText="1" indent="1"/>
    </xf>
    <xf numFmtId="170" fontId="13" fillId="6" borderId="21" xfId="0" applyNumberFormat="1" applyFont="1" applyFill="1" applyBorder="1" applyAlignment="1">
      <alignment horizontal="right" vertical="center" wrapText="1" indent="1"/>
    </xf>
    <xf numFmtId="3" fontId="13" fillId="6" borderId="46" xfId="0" applyNumberFormat="1" applyFont="1" applyFill="1" applyBorder="1" applyAlignment="1">
      <alignment horizontal="center" vertical="center" wrapText="1"/>
    </xf>
    <xf numFmtId="3" fontId="2" fillId="6" borderId="47" xfId="0" applyNumberFormat="1" applyFont="1" applyFill="1" applyBorder="1" applyAlignment="1">
      <alignment horizontal="left" vertical="center" wrapText="1" indent="1"/>
    </xf>
    <xf numFmtId="3" fontId="19" fillId="6" borderId="48" xfId="0" applyNumberFormat="1" applyFont="1" applyFill="1" applyBorder="1" applyAlignment="1">
      <alignment horizontal="center" vertical="center" wrapText="1"/>
    </xf>
    <xf numFmtId="3" fontId="19" fillId="6" borderId="49" xfId="0" applyNumberFormat="1" applyFont="1" applyFill="1" applyBorder="1" applyAlignment="1">
      <alignment horizontal="center" vertical="center" wrapText="1"/>
    </xf>
    <xf numFmtId="3" fontId="20" fillId="6" borderId="48" xfId="0" applyNumberFormat="1" applyFont="1" applyFill="1" applyBorder="1" applyAlignment="1">
      <alignment horizontal="center" vertical="center" wrapText="1"/>
    </xf>
    <xf numFmtId="170" fontId="19" fillId="6" borderId="47" xfId="0" applyNumberFormat="1" applyFont="1" applyFill="1" applyBorder="1" applyAlignment="1">
      <alignment horizontal="right" vertical="center" wrapText="1" indent="1"/>
    </xf>
    <xf numFmtId="170" fontId="21" fillId="6" borderId="52" xfId="0" applyNumberFormat="1" applyFont="1" applyFill="1" applyBorder="1" applyAlignment="1">
      <alignment horizontal="right" vertical="center" wrapText="1" indent="1"/>
    </xf>
    <xf numFmtId="3" fontId="13" fillId="6" borderId="21" xfId="0" applyNumberFormat="1" applyFont="1" applyFill="1" applyBorder="1" applyAlignment="1">
      <alignment horizontal="center" vertical="center" wrapText="1"/>
    </xf>
    <xf numFmtId="3" fontId="2" fillId="6" borderId="22" xfId="0" applyNumberFormat="1" applyFont="1" applyFill="1" applyBorder="1" applyAlignment="1">
      <alignment horizontal="left" vertical="center" wrapText="1" indent="1"/>
    </xf>
    <xf numFmtId="3" fontId="19" fillId="6" borderId="23" xfId="0" applyNumberFormat="1" applyFont="1" applyFill="1" applyBorder="1" applyAlignment="1">
      <alignment horizontal="center" vertical="center" wrapText="1"/>
    </xf>
    <xf numFmtId="3" fontId="19" fillId="6" borderId="24" xfId="0" applyNumberFormat="1" applyFont="1" applyFill="1" applyBorder="1" applyAlignment="1">
      <alignment horizontal="center" vertical="center" wrapText="1"/>
    </xf>
    <xf numFmtId="3" fontId="20" fillId="6" borderId="23" xfId="0" applyNumberFormat="1" applyFont="1" applyFill="1" applyBorder="1" applyAlignment="1">
      <alignment horizontal="center" vertical="center" wrapText="1"/>
    </xf>
    <xf numFmtId="170" fontId="19" fillId="6" borderId="22" xfId="0" applyNumberFormat="1" applyFont="1" applyFill="1" applyBorder="1" applyAlignment="1">
      <alignment horizontal="right" vertical="center" wrapText="1" indent="1"/>
    </xf>
    <xf numFmtId="170" fontId="21" fillId="6" borderId="25" xfId="0" applyNumberFormat="1" applyFont="1" applyFill="1" applyBorder="1" applyAlignment="1">
      <alignment horizontal="right" vertical="center" wrapText="1" indent="1"/>
    </xf>
    <xf numFmtId="3" fontId="13" fillId="6" borderId="27" xfId="0" applyNumberFormat="1" applyFont="1" applyFill="1" applyBorder="1" applyAlignment="1">
      <alignment horizontal="center" vertical="center" wrapText="1"/>
    </xf>
    <xf numFmtId="3" fontId="2" fillId="6" borderId="28" xfId="0" applyNumberFormat="1" applyFont="1" applyFill="1" applyBorder="1" applyAlignment="1">
      <alignment horizontal="left" vertical="center" wrapText="1" indent="1"/>
    </xf>
    <xf numFmtId="3" fontId="19" fillId="6" borderId="29" xfId="0" applyNumberFormat="1" applyFont="1" applyFill="1" applyBorder="1" applyAlignment="1">
      <alignment horizontal="center" vertical="center" wrapText="1"/>
    </xf>
    <xf numFmtId="3" fontId="19" fillId="6" borderId="30" xfId="0" applyNumberFormat="1" applyFont="1" applyFill="1" applyBorder="1" applyAlignment="1">
      <alignment horizontal="center" vertical="center" wrapText="1"/>
    </xf>
    <xf numFmtId="3" fontId="20" fillId="6" borderId="29" xfId="0" applyNumberFormat="1" applyFont="1" applyFill="1" applyBorder="1" applyAlignment="1">
      <alignment horizontal="center" vertical="center" wrapText="1"/>
    </xf>
    <xf numFmtId="170" fontId="19" fillId="6" borderId="28" xfId="0" applyNumberFormat="1" applyFont="1" applyFill="1" applyBorder="1" applyAlignment="1">
      <alignment horizontal="right" vertical="center" wrapText="1" indent="1"/>
    </xf>
    <xf numFmtId="170" fontId="21" fillId="6" borderId="31" xfId="0" applyNumberFormat="1" applyFont="1" applyFill="1" applyBorder="1" applyAlignment="1">
      <alignment horizontal="right" vertical="center" wrapText="1" indent="1"/>
    </xf>
    <xf numFmtId="3" fontId="13" fillId="5" borderId="32" xfId="0" applyNumberFormat="1" applyFont="1" applyFill="1" applyBorder="1" applyAlignment="1">
      <alignment horizontal="center" vertical="center" wrapText="1"/>
    </xf>
    <xf numFmtId="3" fontId="2" fillId="5" borderId="33" xfId="0" applyNumberFormat="1" applyFont="1" applyFill="1" applyBorder="1" applyAlignment="1">
      <alignment horizontal="left" vertical="center" wrapText="1" indent="1"/>
    </xf>
    <xf numFmtId="3" fontId="19" fillId="5" borderId="34" xfId="0" applyNumberFormat="1" applyFont="1" applyFill="1" applyBorder="1" applyAlignment="1">
      <alignment horizontal="center" vertical="center" wrapText="1"/>
    </xf>
    <xf numFmtId="3" fontId="19" fillId="5" borderId="35" xfId="0" applyNumberFormat="1" applyFont="1" applyFill="1" applyBorder="1" applyAlignment="1">
      <alignment horizontal="center" vertical="center" wrapText="1"/>
    </xf>
    <xf numFmtId="3" fontId="20" fillId="5" borderId="34" xfId="0" applyNumberFormat="1" applyFont="1" applyFill="1" applyBorder="1" applyAlignment="1">
      <alignment horizontal="center" vertical="center" wrapText="1"/>
    </xf>
    <xf numFmtId="170" fontId="19" fillId="5" borderId="33" xfId="0" applyNumberFormat="1" applyFont="1" applyFill="1" applyBorder="1" applyAlignment="1">
      <alignment horizontal="right" vertical="center" wrapText="1" indent="1"/>
    </xf>
    <xf numFmtId="170" fontId="21" fillId="5" borderId="36" xfId="0" applyNumberFormat="1" applyFont="1" applyFill="1" applyBorder="1" applyAlignment="1">
      <alignment horizontal="right" vertical="center" wrapText="1" indent="1"/>
    </xf>
    <xf numFmtId="3" fontId="13" fillId="5" borderId="46" xfId="0" applyNumberFormat="1" applyFont="1" applyFill="1" applyBorder="1" applyAlignment="1">
      <alignment horizontal="center" vertical="center" wrapText="1"/>
    </xf>
    <xf numFmtId="3" fontId="2" fillId="5" borderId="47" xfId="0" applyNumberFormat="1" applyFont="1" applyFill="1" applyBorder="1" applyAlignment="1">
      <alignment horizontal="left" vertical="center" wrapText="1" indent="1"/>
    </xf>
    <xf numFmtId="3" fontId="19" fillId="5" borderId="48" xfId="0" applyNumberFormat="1" applyFont="1" applyFill="1" applyBorder="1" applyAlignment="1">
      <alignment horizontal="center" vertical="center" wrapText="1"/>
    </xf>
    <xf numFmtId="3" fontId="19" fillId="5" borderId="49" xfId="0" applyNumberFormat="1" applyFont="1" applyFill="1" applyBorder="1" applyAlignment="1">
      <alignment horizontal="center" vertical="center" wrapText="1"/>
    </xf>
    <xf numFmtId="3" fontId="20" fillId="5" borderId="48" xfId="0" applyNumberFormat="1" applyFont="1" applyFill="1" applyBorder="1" applyAlignment="1">
      <alignment horizontal="center" vertical="center" wrapText="1"/>
    </xf>
    <xf numFmtId="170" fontId="19" fillId="5" borderId="47" xfId="0" applyNumberFormat="1" applyFont="1" applyFill="1" applyBorder="1" applyAlignment="1">
      <alignment horizontal="right" vertical="center" wrapText="1" indent="1"/>
    </xf>
    <xf numFmtId="170" fontId="21" fillId="5" borderId="52" xfId="0" applyNumberFormat="1" applyFont="1" applyFill="1" applyBorder="1" applyAlignment="1">
      <alignment horizontal="right" vertical="center" wrapText="1" indent="1"/>
    </xf>
    <xf numFmtId="3" fontId="13" fillId="5" borderId="39" xfId="0" applyNumberFormat="1" applyFont="1" applyFill="1" applyBorder="1" applyAlignment="1">
      <alignment horizontal="center" vertical="center" wrapText="1"/>
    </xf>
    <xf numFmtId="3" fontId="2" fillId="5" borderId="40" xfId="0" applyNumberFormat="1" applyFont="1" applyFill="1" applyBorder="1" applyAlignment="1">
      <alignment horizontal="left" vertical="center" wrapText="1" indent="1"/>
    </xf>
    <xf numFmtId="3" fontId="19" fillId="5" borderId="41" xfId="0" applyNumberFormat="1" applyFont="1" applyFill="1" applyBorder="1" applyAlignment="1">
      <alignment horizontal="center" vertical="center" wrapText="1"/>
    </xf>
    <xf numFmtId="3" fontId="19" fillId="5" borderId="42" xfId="0" applyNumberFormat="1" applyFont="1" applyFill="1" applyBorder="1" applyAlignment="1">
      <alignment horizontal="center" vertical="center" wrapText="1"/>
    </xf>
    <xf numFmtId="3" fontId="20" fillId="5" borderId="41" xfId="0" applyNumberFormat="1" applyFont="1" applyFill="1" applyBorder="1" applyAlignment="1">
      <alignment horizontal="center" vertical="center" wrapText="1"/>
    </xf>
    <xf numFmtId="170" fontId="19" fillId="5" borderId="40" xfId="0" applyNumberFormat="1" applyFont="1" applyFill="1" applyBorder="1" applyAlignment="1">
      <alignment horizontal="right" vertical="center" wrapText="1" indent="1"/>
    </xf>
    <xf numFmtId="170" fontId="21" fillId="5" borderId="45" xfId="0" applyNumberFormat="1" applyFont="1" applyFill="1" applyBorder="1" applyAlignment="1">
      <alignment horizontal="right" vertical="center" wrapText="1" indent="1"/>
    </xf>
    <xf numFmtId="170" fontId="13" fillId="5" borderId="21" xfId="0" applyNumberFormat="1" applyFont="1" applyFill="1" applyBorder="1" applyAlignment="1">
      <alignment horizontal="right" vertical="center" wrapText="1" indent="1"/>
    </xf>
    <xf numFmtId="170" fontId="13" fillId="13" borderId="21" xfId="0" applyNumberFormat="1" applyFont="1" applyFill="1" applyBorder="1" applyAlignment="1">
      <alignment horizontal="right" vertical="center" wrapText="1" indent="1"/>
    </xf>
    <xf numFmtId="3" fontId="13" fillId="13" borderId="46" xfId="0" applyNumberFormat="1" applyFont="1" applyFill="1" applyBorder="1" applyAlignment="1">
      <alignment horizontal="center" vertical="center" wrapText="1"/>
    </xf>
    <xf numFmtId="3" fontId="2" fillId="13" borderId="47" xfId="0" applyNumberFormat="1" applyFont="1" applyFill="1" applyBorder="1" applyAlignment="1">
      <alignment horizontal="left" vertical="center" wrapText="1" indent="1"/>
    </xf>
    <xf numFmtId="3" fontId="19" fillId="13" borderId="48" xfId="0" applyNumberFormat="1" applyFont="1" applyFill="1" applyBorder="1" applyAlignment="1">
      <alignment horizontal="center" vertical="center" wrapText="1"/>
    </xf>
    <xf numFmtId="3" fontId="19" fillId="13" borderId="49" xfId="0" applyNumberFormat="1" applyFont="1" applyFill="1" applyBorder="1" applyAlignment="1">
      <alignment horizontal="center" vertical="center" wrapText="1"/>
    </xf>
    <xf numFmtId="3" fontId="20" fillId="13" borderId="48" xfId="0" applyNumberFormat="1" applyFont="1" applyFill="1" applyBorder="1" applyAlignment="1">
      <alignment horizontal="center" vertical="center" wrapText="1"/>
    </xf>
    <xf numFmtId="170" fontId="19" fillId="13" borderId="47" xfId="0" applyNumberFormat="1" applyFont="1" applyFill="1" applyBorder="1" applyAlignment="1">
      <alignment horizontal="right" vertical="center" wrapText="1" indent="1"/>
    </xf>
    <xf numFmtId="170" fontId="21" fillId="13" borderId="52" xfId="0" applyNumberFormat="1" applyFont="1" applyFill="1" applyBorder="1" applyAlignment="1">
      <alignment horizontal="right" vertical="center" wrapText="1" indent="1"/>
    </xf>
    <xf numFmtId="3" fontId="13" fillId="13" borderId="21" xfId="0" applyNumberFormat="1" applyFont="1" applyFill="1" applyBorder="1" applyAlignment="1">
      <alignment horizontal="center" vertical="center" wrapText="1"/>
    </xf>
    <xf numFmtId="3" fontId="2" fillId="13" borderId="22" xfId="0" applyNumberFormat="1" applyFont="1" applyFill="1" applyBorder="1" applyAlignment="1">
      <alignment horizontal="left" vertical="center" wrapText="1" indent="1"/>
    </xf>
    <xf numFmtId="3" fontId="19" fillId="13" borderId="23" xfId="0" applyNumberFormat="1" applyFont="1" applyFill="1" applyBorder="1" applyAlignment="1">
      <alignment horizontal="center" vertical="center" wrapText="1"/>
    </xf>
    <xf numFmtId="3" fontId="19" fillId="13" borderId="24" xfId="0" applyNumberFormat="1" applyFont="1" applyFill="1" applyBorder="1" applyAlignment="1">
      <alignment horizontal="center" vertical="center" wrapText="1"/>
    </xf>
    <xf numFmtId="3" fontId="20" fillId="13" borderId="23" xfId="0" applyNumberFormat="1" applyFont="1" applyFill="1" applyBorder="1" applyAlignment="1">
      <alignment horizontal="center" vertical="center" wrapText="1"/>
    </xf>
    <xf numFmtId="170" fontId="19" fillId="13" borderId="22" xfId="0" applyNumberFormat="1" applyFont="1" applyFill="1" applyBorder="1" applyAlignment="1">
      <alignment horizontal="right" vertical="center" wrapText="1" indent="1"/>
    </xf>
    <xf numFmtId="170" fontId="21" fillId="13" borderId="25" xfId="0" applyNumberFormat="1" applyFont="1" applyFill="1" applyBorder="1" applyAlignment="1">
      <alignment horizontal="right" vertical="center" wrapText="1" indent="1"/>
    </xf>
    <xf numFmtId="3" fontId="13" fillId="13" borderId="27" xfId="0" applyNumberFormat="1" applyFont="1" applyFill="1" applyBorder="1" applyAlignment="1">
      <alignment horizontal="center" vertical="center" wrapText="1"/>
    </xf>
    <xf numFmtId="3" fontId="2" fillId="13" borderId="28" xfId="0" applyNumberFormat="1" applyFont="1" applyFill="1" applyBorder="1" applyAlignment="1">
      <alignment horizontal="left" vertical="center" wrapText="1" indent="1"/>
    </xf>
    <xf numFmtId="3" fontId="19" fillId="13" borderId="29" xfId="0" applyNumberFormat="1" applyFont="1" applyFill="1" applyBorder="1" applyAlignment="1">
      <alignment horizontal="center" vertical="center" wrapText="1"/>
    </xf>
    <xf numFmtId="3" fontId="19" fillId="13" borderId="30" xfId="0" applyNumberFormat="1" applyFont="1" applyFill="1" applyBorder="1" applyAlignment="1">
      <alignment horizontal="center" vertical="center" wrapText="1"/>
    </xf>
    <xf numFmtId="3" fontId="20" fillId="13" borderId="29" xfId="0" applyNumberFormat="1" applyFont="1" applyFill="1" applyBorder="1" applyAlignment="1">
      <alignment horizontal="center" vertical="center" wrapText="1"/>
    </xf>
    <xf numFmtId="170" fontId="19" fillId="13" borderId="28" xfId="0" applyNumberFormat="1" applyFont="1" applyFill="1" applyBorder="1" applyAlignment="1">
      <alignment horizontal="right" vertical="center" wrapText="1" indent="1"/>
    </xf>
    <xf numFmtId="170" fontId="21" fillId="13" borderId="31" xfId="0" applyNumberFormat="1" applyFont="1" applyFill="1" applyBorder="1" applyAlignment="1">
      <alignment horizontal="right" vertical="center" wrapText="1" indent="1"/>
    </xf>
    <xf numFmtId="3" fontId="13" fillId="14" borderId="32" xfId="0" applyNumberFormat="1" applyFont="1" applyFill="1" applyBorder="1" applyAlignment="1">
      <alignment horizontal="center" vertical="center" wrapText="1"/>
    </xf>
    <xf numFmtId="3" fontId="2" fillId="14" borderId="33" xfId="0" applyNumberFormat="1" applyFont="1" applyFill="1" applyBorder="1" applyAlignment="1">
      <alignment horizontal="left" vertical="center" wrapText="1" indent="1"/>
    </xf>
    <xf numFmtId="3" fontId="19" fillId="14" borderId="34" xfId="0" applyNumberFormat="1" applyFont="1" applyFill="1" applyBorder="1" applyAlignment="1">
      <alignment horizontal="center" vertical="center" wrapText="1"/>
    </xf>
    <xf numFmtId="3" fontId="19" fillId="14" borderId="35" xfId="0" applyNumberFormat="1" applyFont="1" applyFill="1" applyBorder="1" applyAlignment="1">
      <alignment horizontal="center" vertical="center" wrapText="1"/>
    </xf>
    <xf numFmtId="3" fontId="20" fillId="14" borderId="34" xfId="0" applyNumberFormat="1" applyFont="1" applyFill="1" applyBorder="1" applyAlignment="1">
      <alignment horizontal="center" vertical="center" wrapText="1"/>
    </xf>
    <xf numFmtId="170" fontId="19" fillId="14" borderId="33" xfId="0" applyNumberFormat="1" applyFont="1" applyFill="1" applyBorder="1" applyAlignment="1">
      <alignment horizontal="right" vertical="center" wrapText="1" indent="1"/>
    </xf>
    <xf numFmtId="170" fontId="21" fillId="14" borderId="36" xfId="0" applyNumberFormat="1" applyFont="1" applyFill="1" applyBorder="1" applyAlignment="1">
      <alignment horizontal="right" vertical="center" wrapText="1" indent="1"/>
    </xf>
    <xf numFmtId="3" fontId="13" fillId="14" borderId="21" xfId="0" applyNumberFormat="1" applyFont="1" applyFill="1" applyBorder="1" applyAlignment="1">
      <alignment horizontal="center" vertical="center" wrapText="1"/>
    </xf>
    <xf numFmtId="3" fontId="2" fillId="14" borderId="22" xfId="0" applyNumberFormat="1" applyFont="1" applyFill="1" applyBorder="1" applyAlignment="1">
      <alignment horizontal="left" vertical="center" wrapText="1" indent="1"/>
    </xf>
    <xf numFmtId="3" fontId="19" fillId="14" borderId="23" xfId="0" applyNumberFormat="1" applyFont="1" applyFill="1" applyBorder="1" applyAlignment="1">
      <alignment horizontal="center" vertical="center" wrapText="1"/>
    </xf>
    <xf numFmtId="3" fontId="19" fillId="14" borderId="24" xfId="0" applyNumberFormat="1" applyFont="1" applyFill="1" applyBorder="1" applyAlignment="1">
      <alignment horizontal="center" vertical="center" wrapText="1"/>
    </xf>
    <xf numFmtId="9" fontId="19" fillId="14" borderId="23" xfId="1" applyFont="1" applyFill="1" applyBorder="1" applyAlignment="1">
      <alignment horizontal="center" vertical="center" wrapText="1"/>
    </xf>
    <xf numFmtId="4" fontId="20" fillId="14" borderId="23" xfId="0" applyNumberFormat="1" applyFont="1" applyFill="1" applyBorder="1" applyAlignment="1">
      <alignment horizontal="center" vertical="center" wrapText="1"/>
    </xf>
    <xf numFmtId="169" fontId="19" fillId="14" borderId="22" xfId="0" applyNumberFormat="1" applyFont="1" applyFill="1" applyBorder="1" applyAlignment="1">
      <alignment horizontal="right" vertical="center" wrapText="1" indent="1"/>
    </xf>
    <xf numFmtId="170" fontId="21" fillId="14" borderId="25" xfId="0" applyNumberFormat="1" applyFont="1" applyFill="1" applyBorder="1" applyAlignment="1">
      <alignment horizontal="right" vertical="center" wrapText="1" indent="1"/>
    </xf>
    <xf numFmtId="3" fontId="20" fillId="14" borderId="23" xfId="0" applyNumberFormat="1" applyFont="1" applyFill="1" applyBorder="1" applyAlignment="1">
      <alignment horizontal="center" vertical="center" wrapText="1"/>
    </xf>
    <xf numFmtId="170" fontId="19" fillId="14" borderId="22" xfId="0" applyNumberFormat="1" applyFont="1" applyFill="1" applyBorder="1" applyAlignment="1">
      <alignment horizontal="right" vertical="center" wrapText="1" indent="1"/>
    </xf>
    <xf numFmtId="171" fontId="19" fillId="14" borderId="22" xfId="0" applyNumberFormat="1" applyFont="1" applyFill="1" applyBorder="1" applyAlignment="1">
      <alignment horizontal="right" vertical="center" wrapText="1" indent="1"/>
    </xf>
    <xf numFmtId="3" fontId="13" fillId="14" borderId="39" xfId="0" applyNumberFormat="1" applyFont="1" applyFill="1" applyBorder="1" applyAlignment="1">
      <alignment horizontal="center" vertical="center" wrapText="1"/>
    </xf>
    <xf numFmtId="3" fontId="2" fillId="14" borderId="40" xfId="0" applyNumberFormat="1" applyFont="1" applyFill="1" applyBorder="1" applyAlignment="1">
      <alignment horizontal="left" vertical="center" wrapText="1" indent="1"/>
    </xf>
    <xf numFmtId="3" fontId="19" fillId="14" borderId="41" xfId="0" applyNumberFormat="1" applyFont="1" applyFill="1" applyBorder="1" applyAlignment="1">
      <alignment horizontal="center" vertical="center" wrapText="1"/>
    </xf>
    <xf numFmtId="3" fontId="19" fillId="14" borderId="42" xfId="0" applyNumberFormat="1" applyFont="1" applyFill="1" applyBorder="1" applyAlignment="1">
      <alignment horizontal="center" vertical="center" wrapText="1"/>
    </xf>
    <xf numFmtId="3" fontId="20" fillId="14" borderId="41" xfId="0" applyNumberFormat="1" applyFont="1" applyFill="1" applyBorder="1" applyAlignment="1">
      <alignment horizontal="center" vertical="center" wrapText="1"/>
    </xf>
    <xf numFmtId="170" fontId="19" fillId="14" borderId="40" xfId="0" applyNumberFormat="1" applyFont="1" applyFill="1" applyBorder="1" applyAlignment="1">
      <alignment horizontal="right" vertical="center" wrapText="1" indent="1"/>
    </xf>
    <xf numFmtId="170" fontId="21" fillId="14" borderId="45" xfId="0" applyNumberFormat="1" applyFont="1" applyFill="1" applyBorder="1" applyAlignment="1">
      <alignment horizontal="right" vertical="center" wrapText="1" indent="1"/>
    </xf>
    <xf numFmtId="170" fontId="13" fillId="14" borderId="21" xfId="0" applyNumberFormat="1" applyFont="1" applyFill="1" applyBorder="1" applyAlignment="1">
      <alignment horizontal="right" vertical="center" wrapText="1" indent="1"/>
    </xf>
    <xf numFmtId="3" fontId="13" fillId="15" borderId="46" xfId="0" applyNumberFormat="1" applyFont="1" applyFill="1" applyBorder="1" applyAlignment="1">
      <alignment horizontal="center" vertical="center" wrapText="1"/>
    </xf>
    <xf numFmtId="3" fontId="2" fillId="15" borderId="47" xfId="0" applyNumberFormat="1" applyFont="1" applyFill="1" applyBorder="1" applyAlignment="1">
      <alignment horizontal="left" vertical="center" wrapText="1" indent="1"/>
    </xf>
    <xf numFmtId="3" fontId="19" fillId="15" borderId="48" xfId="0" applyNumberFormat="1" applyFont="1" applyFill="1" applyBorder="1" applyAlignment="1">
      <alignment horizontal="center" vertical="center" wrapText="1"/>
    </xf>
    <xf numFmtId="168" fontId="20" fillId="15" borderId="48" xfId="0" applyNumberFormat="1" applyFont="1" applyFill="1" applyBorder="1" applyAlignment="1">
      <alignment horizontal="center" vertical="center" wrapText="1"/>
    </xf>
    <xf numFmtId="168" fontId="2" fillId="15" borderId="48" xfId="0" applyNumberFormat="1" applyFont="1" applyFill="1" applyBorder="1" applyAlignment="1">
      <alignment horizontal="center" vertical="center" wrapText="1"/>
    </xf>
    <xf numFmtId="3" fontId="19" fillId="15" borderId="52" xfId="0" applyNumberFormat="1" applyFont="1" applyFill="1" applyBorder="1" applyAlignment="1">
      <alignment horizontal="center" vertical="center" wrapText="1"/>
    </xf>
    <xf numFmtId="169" fontId="2" fillId="15" borderId="47" xfId="0" applyNumberFormat="1" applyFont="1" applyFill="1" applyBorder="1" applyAlignment="1">
      <alignment horizontal="right" vertical="center" wrapText="1" indent="1"/>
    </xf>
    <xf numFmtId="170" fontId="21" fillId="15" borderId="52" xfId="0" applyNumberFormat="1" applyFont="1" applyFill="1" applyBorder="1" applyAlignment="1">
      <alignment horizontal="right" vertical="center" wrapText="1" indent="1"/>
    </xf>
    <xf numFmtId="3" fontId="13" fillId="15" borderId="21" xfId="0" applyNumberFormat="1" applyFont="1" applyFill="1" applyBorder="1" applyAlignment="1">
      <alignment horizontal="center" vertical="center" wrapText="1"/>
    </xf>
    <xf numFmtId="3" fontId="2" fillId="15" borderId="22" xfId="0" applyNumberFormat="1" applyFont="1" applyFill="1" applyBorder="1" applyAlignment="1">
      <alignment horizontal="left" vertical="center" wrapText="1" indent="1"/>
    </xf>
    <xf numFmtId="3" fontId="19" fillId="15" borderId="23" xfId="0" applyNumberFormat="1" applyFont="1" applyFill="1" applyBorder="1" applyAlignment="1">
      <alignment horizontal="center" vertical="center" wrapText="1"/>
    </xf>
    <xf numFmtId="168" fontId="20" fillId="15" borderId="23" xfId="0" applyNumberFormat="1" applyFont="1" applyFill="1" applyBorder="1" applyAlignment="1">
      <alignment horizontal="center" vertical="center" wrapText="1"/>
    </xf>
    <xf numFmtId="168" fontId="2" fillId="15" borderId="23" xfId="0" applyNumberFormat="1" applyFont="1" applyFill="1" applyBorder="1" applyAlignment="1">
      <alignment horizontal="center" vertical="center" wrapText="1"/>
    </xf>
    <xf numFmtId="3" fontId="19" fillId="15" borderId="25" xfId="0" applyNumberFormat="1" applyFont="1" applyFill="1" applyBorder="1" applyAlignment="1">
      <alignment horizontal="center" vertical="center" wrapText="1"/>
    </xf>
    <xf numFmtId="169" fontId="2" fillId="15" borderId="22" xfId="0" applyNumberFormat="1" applyFont="1" applyFill="1" applyBorder="1" applyAlignment="1">
      <alignment horizontal="right" vertical="center" wrapText="1" indent="1"/>
    </xf>
    <xf numFmtId="170" fontId="21" fillId="15" borderId="25" xfId="0" applyNumberFormat="1" applyFont="1" applyFill="1" applyBorder="1" applyAlignment="1">
      <alignment horizontal="right" vertical="center" wrapText="1" indent="1"/>
    </xf>
    <xf numFmtId="3" fontId="19" fillId="15" borderId="24" xfId="0" applyNumberFormat="1" applyFont="1" applyFill="1" applyBorder="1" applyAlignment="1">
      <alignment horizontal="center" vertical="center" wrapText="1"/>
    </xf>
    <xf numFmtId="3" fontId="20" fillId="15" borderId="23" xfId="0" applyNumberFormat="1" applyFont="1" applyFill="1" applyBorder="1" applyAlignment="1">
      <alignment horizontal="center" vertical="center" wrapText="1"/>
    </xf>
    <xf numFmtId="169" fontId="19" fillId="15" borderId="22" xfId="0" applyNumberFormat="1" applyFont="1" applyFill="1" applyBorder="1" applyAlignment="1">
      <alignment horizontal="right" vertical="center" wrapText="1" indent="1"/>
    </xf>
    <xf numFmtId="171" fontId="19" fillId="15" borderId="22" xfId="0" applyNumberFormat="1" applyFont="1" applyFill="1" applyBorder="1" applyAlignment="1">
      <alignment horizontal="right" vertical="center" wrapText="1" indent="1"/>
    </xf>
    <xf numFmtId="170" fontId="19" fillId="15" borderId="22" xfId="0" applyNumberFormat="1" applyFont="1" applyFill="1" applyBorder="1" applyAlignment="1">
      <alignment horizontal="right" vertical="center" wrapText="1" indent="1"/>
    </xf>
    <xf numFmtId="3" fontId="13" fillId="15" borderId="39" xfId="0" applyNumberFormat="1" applyFont="1" applyFill="1" applyBorder="1" applyAlignment="1">
      <alignment horizontal="center" vertical="center" wrapText="1"/>
    </xf>
    <xf numFmtId="3" fontId="2" fillId="15" borderId="40" xfId="0" applyNumberFormat="1" applyFont="1" applyFill="1" applyBorder="1" applyAlignment="1">
      <alignment horizontal="left" vertical="center" wrapText="1" indent="1"/>
    </xf>
    <xf numFmtId="3" fontId="19" fillId="15" borderId="41" xfId="0" applyNumberFormat="1" applyFont="1" applyFill="1" applyBorder="1" applyAlignment="1">
      <alignment horizontal="center" vertical="center" wrapText="1"/>
    </xf>
    <xf numFmtId="3" fontId="19" fillId="15" borderId="42" xfId="0" applyNumberFormat="1" applyFont="1" applyFill="1" applyBorder="1" applyAlignment="1">
      <alignment horizontal="center" vertical="center" wrapText="1"/>
    </xf>
    <xf numFmtId="3" fontId="20" fillId="15" borderId="41" xfId="0" applyNumberFormat="1" applyFont="1" applyFill="1" applyBorder="1" applyAlignment="1">
      <alignment horizontal="center" vertical="center" wrapText="1"/>
    </xf>
    <xf numFmtId="171" fontId="19" fillId="15" borderId="40" xfId="0" applyNumberFormat="1" applyFont="1" applyFill="1" applyBorder="1" applyAlignment="1">
      <alignment horizontal="right" vertical="center" wrapText="1" indent="1"/>
    </xf>
    <xf numFmtId="170" fontId="21" fillId="15" borderId="45" xfId="0" applyNumberFormat="1" applyFont="1" applyFill="1" applyBorder="1" applyAlignment="1">
      <alignment horizontal="right" vertical="center" wrapText="1" indent="1"/>
    </xf>
    <xf numFmtId="170" fontId="13" fillId="15" borderId="21" xfId="0" applyNumberFormat="1" applyFont="1" applyFill="1" applyBorder="1" applyAlignment="1">
      <alignment horizontal="right" vertical="center" wrapText="1" indent="1"/>
    </xf>
    <xf numFmtId="170" fontId="13" fillId="16" borderId="21" xfId="0" applyNumberFormat="1" applyFont="1" applyFill="1" applyBorder="1" applyAlignment="1">
      <alignment horizontal="right" vertical="center" wrapText="1" indent="1"/>
    </xf>
    <xf numFmtId="3" fontId="13" fillId="16" borderId="21" xfId="0" applyNumberFormat="1" applyFont="1" applyFill="1" applyBorder="1" applyAlignment="1">
      <alignment horizontal="center" vertical="center" wrapText="1"/>
    </xf>
    <xf numFmtId="3" fontId="2" fillId="16" borderId="22" xfId="0" applyNumberFormat="1" applyFont="1" applyFill="1" applyBorder="1" applyAlignment="1">
      <alignment horizontal="left" vertical="center" wrapText="1" indent="1"/>
    </xf>
    <xf numFmtId="3" fontId="19" fillId="16" borderId="23" xfId="0" applyNumberFormat="1" applyFont="1" applyFill="1" applyBorder="1" applyAlignment="1">
      <alignment horizontal="center" vertical="center" wrapText="1"/>
    </xf>
    <xf numFmtId="3" fontId="19" fillId="16" borderId="24" xfId="0" applyNumberFormat="1" applyFont="1" applyFill="1" applyBorder="1" applyAlignment="1">
      <alignment horizontal="center" vertical="center" wrapText="1"/>
    </xf>
    <xf numFmtId="3" fontId="20" fillId="16" borderId="23" xfId="0" applyNumberFormat="1" applyFont="1" applyFill="1" applyBorder="1" applyAlignment="1">
      <alignment horizontal="center" vertical="center" wrapText="1"/>
    </xf>
    <xf numFmtId="171" fontId="19" fillId="16" borderId="22" xfId="0" applyNumberFormat="1" applyFont="1" applyFill="1" applyBorder="1" applyAlignment="1">
      <alignment horizontal="right" vertical="center" wrapText="1" indent="1"/>
    </xf>
    <xf numFmtId="170" fontId="21" fillId="16" borderId="25" xfId="0" applyNumberFormat="1" applyFont="1" applyFill="1" applyBorder="1" applyAlignment="1">
      <alignment horizontal="right" vertical="center" wrapText="1" indent="1"/>
    </xf>
    <xf numFmtId="170" fontId="19" fillId="16" borderId="22" xfId="0" applyNumberFormat="1" applyFont="1" applyFill="1" applyBorder="1" applyAlignment="1">
      <alignment horizontal="right" vertical="center" wrapText="1" indent="1"/>
    </xf>
    <xf numFmtId="170" fontId="13" fillId="17" borderId="21" xfId="0" applyNumberFormat="1" applyFont="1" applyFill="1" applyBorder="1" applyAlignment="1">
      <alignment horizontal="right" vertical="center" wrapText="1" indent="1"/>
    </xf>
    <xf numFmtId="3" fontId="43" fillId="17" borderId="21" xfId="0" applyNumberFormat="1" applyFont="1" applyFill="1" applyBorder="1" applyAlignment="1">
      <alignment horizontal="center" vertical="center" wrapText="1"/>
    </xf>
    <xf numFmtId="3" fontId="44" fillId="17" borderId="22" xfId="0" applyNumberFormat="1" applyFont="1" applyFill="1" applyBorder="1" applyAlignment="1">
      <alignment horizontal="left" vertical="center" wrapText="1" indent="1"/>
    </xf>
    <xf numFmtId="3" fontId="44" fillId="17" borderId="23" xfId="0" applyNumberFormat="1" applyFont="1" applyFill="1" applyBorder="1" applyAlignment="1">
      <alignment horizontal="center" vertical="center" wrapText="1"/>
    </xf>
    <xf numFmtId="3" fontId="43" fillId="17" borderId="23" xfId="0" applyNumberFormat="1" applyFont="1" applyFill="1" applyBorder="1" applyAlignment="1">
      <alignment horizontal="center" vertical="center" wrapText="1"/>
    </xf>
    <xf numFmtId="3" fontId="44" fillId="17" borderId="24" xfId="0" applyNumberFormat="1" applyFont="1" applyFill="1" applyBorder="1" applyAlignment="1">
      <alignment horizontal="center" vertical="center" wrapText="1"/>
    </xf>
    <xf numFmtId="170" fontId="44" fillId="17" borderId="22" xfId="0" applyNumberFormat="1" applyFont="1" applyFill="1" applyBorder="1" applyAlignment="1">
      <alignment horizontal="right" vertical="center" wrapText="1" indent="1"/>
    </xf>
    <xf numFmtId="170" fontId="45" fillId="17" borderId="25" xfId="0" applyNumberFormat="1" applyFont="1" applyFill="1" applyBorder="1" applyAlignment="1">
      <alignment horizontal="right" vertical="center" wrapText="1" indent="1"/>
    </xf>
    <xf numFmtId="3" fontId="36" fillId="0" borderId="2" xfId="0" applyNumberFormat="1" applyFont="1" applyBorder="1" applyAlignment="1">
      <alignment horizontal="left" vertical="center" wrapText="1" indent="1"/>
    </xf>
    <xf numFmtId="3" fontId="36" fillId="0" borderId="7" xfId="0" applyNumberFormat="1" applyFont="1" applyBorder="1" applyAlignment="1">
      <alignment horizontal="left" vertical="center" wrapText="1" indent="1"/>
    </xf>
    <xf numFmtId="4" fontId="35" fillId="0" borderId="65" xfId="0" applyNumberFormat="1" applyFont="1" applyBorder="1" applyAlignment="1">
      <alignment horizontal="center" vertical="center" wrapText="1"/>
    </xf>
    <xf numFmtId="4" fontId="35" fillId="0" borderId="8" xfId="0" applyNumberFormat="1" applyFont="1" applyBorder="1" applyAlignment="1">
      <alignment horizontal="center" vertical="center" wrapText="1"/>
    </xf>
    <xf numFmtId="3" fontId="2" fillId="0" borderId="68" xfId="0" applyNumberFormat="1" applyFont="1" applyBorder="1" applyAlignment="1">
      <alignment horizontal="left" vertical="center" wrapText="1" indent="1"/>
    </xf>
    <xf numFmtId="3" fontId="2" fillId="0" borderId="66" xfId="0" applyNumberFormat="1" applyFont="1" applyBorder="1" applyAlignment="1">
      <alignment horizontal="left" vertical="center" wrapText="1" indent="1"/>
    </xf>
    <xf numFmtId="3" fontId="2" fillId="0" borderId="69" xfId="0" applyNumberFormat="1" applyFont="1" applyBorder="1" applyAlignment="1">
      <alignment horizontal="left" vertical="center" wrapText="1" indent="1"/>
    </xf>
    <xf numFmtId="3" fontId="2" fillId="0" borderId="71" xfId="0" applyNumberFormat="1" applyFont="1" applyBorder="1" applyAlignment="1">
      <alignment horizontal="left" vertical="center" wrapText="1" indent="1"/>
    </xf>
    <xf numFmtId="4" fontId="35" fillId="0" borderId="78" xfId="0" applyNumberFormat="1" applyFont="1" applyBorder="1" applyAlignment="1">
      <alignment horizontal="center" vertical="center" wrapText="1"/>
    </xf>
    <xf numFmtId="3" fontId="17" fillId="0" borderId="68" xfId="0" applyNumberFormat="1" applyFont="1" applyBorder="1" applyAlignment="1">
      <alignment horizontal="left" vertical="center" wrapText="1"/>
    </xf>
    <xf numFmtId="3" fontId="2" fillId="0" borderId="38" xfId="0" applyNumberFormat="1" applyFont="1" applyBorder="1" applyAlignment="1">
      <alignment horizontal="left" vertical="center" wrapText="1"/>
    </xf>
    <xf numFmtId="3" fontId="2" fillId="0" borderId="66" xfId="0" applyNumberFormat="1" applyFont="1" applyBorder="1" applyAlignment="1">
      <alignment horizontal="left" vertical="center" wrapText="1"/>
    </xf>
    <xf numFmtId="3" fontId="2" fillId="17" borderId="21" xfId="0" applyNumberFormat="1" applyFont="1" applyFill="1" applyBorder="1" applyAlignment="1">
      <alignment horizontal="left" vertical="center" wrapText="1" indent="1"/>
    </xf>
    <xf numFmtId="3" fontId="17" fillId="0" borderId="69" xfId="0" applyNumberFormat="1" applyFont="1" applyBorder="1" applyAlignment="1">
      <alignment horizontal="left" vertical="center" wrapText="1"/>
    </xf>
    <xf numFmtId="3" fontId="2" fillId="0" borderId="70" xfId="0" applyNumberFormat="1" applyFont="1" applyBorder="1" applyAlignment="1">
      <alignment horizontal="left" vertical="center" wrapText="1"/>
    </xf>
    <xf numFmtId="3" fontId="2" fillId="0" borderId="71" xfId="0" applyNumberFormat="1" applyFont="1" applyBorder="1" applyAlignment="1">
      <alignment horizontal="left" vertical="center" wrapText="1"/>
    </xf>
    <xf numFmtId="3" fontId="2" fillId="0" borderId="21" xfId="0" applyNumberFormat="1" applyFont="1" applyBorder="1" applyAlignment="1">
      <alignment horizontal="left" vertical="center" wrapText="1" indent="1"/>
    </xf>
    <xf numFmtId="3" fontId="2" fillId="15" borderId="21" xfId="0" applyNumberFormat="1" applyFont="1" applyFill="1" applyBorder="1" applyAlignment="1">
      <alignment horizontal="left" vertical="center" wrapText="1" indent="1"/>
    </xf>
    <xf numFmtId="3" fontId="2" fillId="16" borderId="21" xfId="0" applyNumberFormat="1" applyFont="1" applyFill="1" applyBorder="1" applyAlignment="1">
      <alignment horizontal="left" vertical="center" wrapText="1" indent="1"/>
    </xf>
    <xf numFmtId="3" fontId="2" fillId="5" borderId="21" xfId="0" applyNumberFormat="1" applyFont="1" applyFill="1" applyBorder="1" applyAlignment="1">
      <alignment horizontal="left" vertical="center" wrapText="1" indent="1"/>
    </xf>
    <xf numFmtId="3" fontId="2" fillId="13" borderId="21" xfId="0" applyNumberFormat="1" applyFont="1" applyFill="1" applyBorder="1" applyAlignment="1">
      <alignment horizontal="left" vertical="center" wrapText="1" indent="1"/>
    </xf>
    <xf numFmtId="3" fontId="2" fillId="14" borderId="21" xfId="0" applyNumberFormat="1" applyFont="1" applyFill="1" applyBorder="1" applyAlignment="1">
      <alignment horizontal="left" vertical="center" wrapText="1" indent="1"/>
    </xf>
    <xf numFmtId="3" fontId="19" fillId="0" borderId="24" xfId="0" applyNumberFormat="1" applyFont="1" applyBorder="1" applyAlignment="1">
      <alignment horizontal="center" vertical="center" wrapText="1"/>
    </xf>
    <xf numFmtId="3" fontId="19" fillId="0" borderId="38" xfId="0" applyNumberFormat="1" applyFont="1" applyBorder="1" applyAlignment="1">
      <alignment horizontal="center" vertical="center" wrapText="1"/>
    </xf>
    <xf numFmtId="3" fontId="19" fillId="0" borderId="37" xfId="0" applyNumberFormat="1" applyFont="1" applyBorder="1" applyAlignment="1">
      <alignment horizontal="center" vertical="center" wrapText="1"/>
    </xf>
    <xf numFmtId="3" fontId="2" fillId="8" borderId="10" xfId="0" applyNumberFormat="1" applyFont="1" applyFill="1" applyBorder="1" applyAlignment="1">
      <alignment horizontal="left" vertical="center" wrapText="1" indent="1"/>
    </xf>
    <xf numFmtId="3" fontId="4" fillId="0" borderId="53" xfId="0" applyNumberFormat="1" applyFont="1" applyBorder="1" applyAlignment="1">
      <alignment horizontal="center" vertical="center" wrapText="1"/>
    </xf>
    <xf numFmtId="3" fontId="4" fillId="0" borderId="0" xfId="0" applyNumberFormat="1" applyFont="1" applyAlignment="1">
      <alignment horizontal="center" vertical="center" wrapText="1"/>
    </xf>
    <xf numFmtId="3" fontId="4" fillId="0" borderId="50" xfId="0" applyNumberFormat="1" applyFont="1" applyBorder="1" applyAlignment="1">
      <alignment horizontal="center" vertical="center" wrapText="1"/>
    </xf>
    <xf numFmtId="3" fontId="2" fillId="10" borderId="21" xfId="0" applyNumberFormat="1" applyFont="1" applyFill="1" applyBorder="1" applyAlignment="1">
      <alignment horizontal="left" vertical="center" wrapText="1" indent="1"/>
    </xf>
    <xf numFmtId="3" fontId="2" fillId="11" borderId="21" xfId="0" applyNumberFormat="1" applyFont="1" applyFill="1" applyBorder="1" applyAlignment="1">
      <alignment horizontal="left" vertical="center" wrapText="1" indent="1"/>
    </xf>
    <xf numFmtId="3" fontId="2" fillId="12" borderId="21" xfId="0" applyNumberFormat="1" applyFont="1" applyFill="1" applyBorder="1" applyAlignment="1">
      <alignment horizontal="left" vertical="center" wrapText="1" indent="1"/>
    </xf>
    <xf numFmtId="3" fontId="2" fillId="6" borderId="21" xfId="0" applyNumberFormat="1" applyFont="1" applyFill="1" applyBorder="1" applyAlignment="1">
      <alignment horizontal="left" vertical="center" wrapText="1" indent="1"/>
    </xf>
    <xf numFmtId="3" fontId="19" fillId="16" borderId="24" xfId="0" applyNumberFormat="1" applyFont="1" applyFill="1" applyBorder="1" applyAlignment="1">
      <alignment horizontal="center" vertical="center" wrapText="1"/>
    </xf>
    <xf numFmtId="3" fontId="19" fillId="16" borderId="38" xfId="0" applyNumberFormat="1" applyFont="1" applyFill="1" applyBorder="1" applyAlignment="1">
      <alignment horizontal="center" vertical="center" wrapText="1"/>
    </xf>
    <xf numFmtId="3" fontId="19" fillId="16" borderId="37" xfId="0" applyNumberFormat="1" applyFont="1" applyFill="1" applyBorder="1" applyAlignment="1">
      <alignment horizontal="center" vertical="center" wrapText="1"/>
    </xf>
    <xf numFmtId="3" fontId="44" fillId="17" borderId="23" xfId="0" applyNumberFormat="1" applyFont="1" applyFill="1" applyBorder="1" applyAlignment="1">
      <alignment horizontal="center" vertical="center" wrapText="1"/>
    </xf>
    <xf numFmtId="3" fontId="27" fillId="0" borderId="23" xfId="0" applyNumberFormat="1" applyFont="1" applyBorder="1" applyAlignment="1">
      <alignment horizontal="center" vertical="center" wrapText="1"/>
    </xf>
    <xf numFmtId="3" fontId="19" fillId="15" borderId="24" xfId="0" applyNumberFormat="1" applyFont="1" applyFill="1" applyBorder="1" applyAlignment="1">
      <alignment horizontal="center" vertical="center" wrapText="1"/>
    </xf>
    <xf numFmtId="3" fontId="19" fillId="15" borderId="38" xfId="0" applyNumberFormat="1" applyFont="1" applyFill="1" applyBorder="1" applyAlignment="1">
      <alignment horizontal="center" vertical="center" wrapText="1"/>
    </xf>
    <xf numFmtId="3" fontId="19" fillId="15" borderId="37" xfId="0" applyNumberFormat="1" applyFont="1" applyFill="1" applyBorder="1" applyAlignment="1">
      <alignment horizontal="center" vertical="center" wrapText="1"/>
    </xf>
    <xf numFmtId="3" fontId="19" fillId="15" borderId="42" xfId="0" applyNumberFormat="1" applyFont="1" applyFill="1" applyBorder="1" applyAlignment="1">
      <alignment horizontal="center" vertical="center" wrapText="1"/>
    </xf>
    <xf numFmtId="3" fontId="19" fillId="15" borderId="43" xfId="0" applyNumberFormat="1" applyFont="1" applyFill="1" applyBorder="1" applyAlignment="1">
      <alignment horizontal="center" vertical="center" wrapText="1"/>
    </xf>
    <xf numFmtId="3" fontId="19" fillId="15" borderId="44" xfId="0" applyNumberFormat="1" applyFont="1" applyFill="1" applyBorder="1" applyAlignment="1">
      <alignment horizontal="center" vertical="center" wrapText="1"/>
    </xf>
    <xf numFmtId="3" fontId="19" fillId="0" borderId="49" xfId="0" applyNumberFormat="1" applyFont="1" applyBorder="1" applyAlignment="1">
      <alignment horizontal="center" vertical="center" wrapText="1"/>
    </xf>
    <xf numFmtId="3" fontId="19" fillId="0" borderId="50" xfId="0" applyNumberFormat="1" applyFont="1" applyBorder="1" applyAlignment="1">
      <alignment horizontal="center" vertical="center" wrapText="1"/>
    </xf>
    <xf numFmtId="3" fontId="19" fillId="0" borderId="51" xfId="0" applyNumberFormat="1" applyFont="1" applyBorder="1" applyAlignment="1">
      <alignment horizontal="center" vertical="center" wrapText="1"/>
    </xf>
    <xf numFmtId="3" fontId="19" fillId="15" borderId="48" xfId="0" applyNumberFormat="1" applyFont="1" applyFill="1" applyBorder="1" applyAlignment="1">
      <alignment horizontal="center" vertical="center" wrapText="1"/>
    </xf>
    <xf numFmtId="3" fontId="19" fillId="15" borderId="23" xfId="0" applyNumberFormat="1" applyFont="1" applyFill="1" applyBorder="1" applyAlignment="1">
      <alignment horizontal="center" vertical="center" wrapText="1"/>
    </xf>
    <xf numFmtId="3" fontId="19" fillId="13" borderId="30" xfId="0" applyNumberFormat="1" applyFont="1" applyFill="1" applyBorder="1" applyAlignment="1">
      <alignment horizontal="center" vertical="center" wrapText="1"/>
    </xf>
    <xf numFmtId="3" fontId="19" fillId="13" borderId="53" xfId="0" applyNumberFormat="1" applyFont="1" applyFill="1" applyBorder="1" applyAlignment="1">
      <alignment horizontal="center" vertical="center" wrapText="1"/>
    </xf>
    <xf numFmtId="3" fontId="19" fillId="13" borderId="54" xfId="0" applyNumberFormat="1" applyFont="1" applyFill="1" applyBorder="1" applyAlignment="1">
      <alignment horizontal="center" vertical="center" wrapText="1"/>
    </xf>
    <xf numFmtId="3" fontId="19" fillId="14" borderId="35" xfId="0" applyNumberFormat="1" applyFont="1" applyFill="1" applyBorder="1" applyAlignment="1">
      <alignment horizontal="center" vertical="center" wrapText="1"/>
    </xf>
    <xf numFmtId="3" fontId="19" fillId="14" borderId="56" xfId="0" applyNumberFormat="1" applyFont="1" applyFill="1" applyBorder="1" applyAlignment="1">
      <alignment horizontal="center" vertical="center" wrapText="1"/>
    </xf>
    <xf numFmtId="3" fontId="19" fillId="14" borderId="57" xfId="0" applyNumberFormat="1" applyFont="1" applyFill="1" applyBorder="1" applyAlignment="1">
      <alignment horizontal="center" vertical="center" wrapText="1"/>
    </xf>
    <xf numFmtId="3" fontId="19" fillId="14" borderId="24" xfId="0" applyNumberFormat="1" applyFont="1" applyFill="1" applyBorder="1" applyAlignment="1">
      <alignment horizontal="center" vertical="center" wrapText="1"/>
    </xf>
    <xf numFmtId="3" fontId="19" fillId="14" borderId="38" xfId="0" applyNumberFormat="1" applyFont="1" applyFill="1" applyBorder="1" applyAlignment="1">
      <alignment horizontal="center" vertical="center" wrapText="1"/>
    </xf>
    <xf numFmtId="3" fontId="19" fillId="14" borderId="37" xfId="0" applyNumberFormat="1" applyFont="1" applyFill="1" applyBorder="1" applyAlignment="1">
      <alignment horizontal="center" vertical="center" wrapText="1"/>
    </xf>
    <xf numFmtId="3" fontId="19" fillId="14" borderId="42" xfId="0" applyNumberFormat="1" applyFont="1" applyFill="1" applyBorder="1" applyAlignment="1">
      <alignment horizontal="center" vertical="center" wrapText="1"/>
    </xf>
    <xf numFmtId="3" fontId="19" fillId="14" borderId="43" xfId="0" applyNumberFormat="1" applyFont="1" applyFill="1" applyBorder="1" applyAlignment="1">
      <alignment horizontal="center" vertical="center" wrapText="1"/>
    </xf>
    <xf numFmtId="3" fontId="19" fillId="14" borderId="44" xfId="0" applyNumberFormat="1" applyFont="1" applyFill="1" applyBorder="1" applyAlignment="1">
      <alignment horizontal="center" vertical="center" wrapText="1"/>
    </xf>
    <xf numFmtId="3" fontId="19" fillId="13" borderId="24" xfId="0" applyNumberFormat="1" applyFont="1" applyFill="1" applyBorder="1" applyAlignment="1">
      <alignment horizontal="center" vertical="center" wrapText="1"/>
    </xf>
    <xf numFmtId="3" fontId="19" fillId="13" borderId="38" xfId="0" applyNumberFormat="1" applyFont="1" applyFill="1" applyBorder="1" applyAlignment="1">
      <alignment horizontal="center" vertical="center" wrapText="1"/>
    </xf>
    <xf numFmtId="3" fontId="19" fillId="13" borderId="37" xfId="0" applyNumberFormat="1" applyFont="1" applyFill="1" applyBorder="1" applyAlignment="1">
      <alignment horizontal="center" vertical="center" wrapText="1"/>
    </xf>
    <xf numFmtId="3" fontId="19" fillId="5" borderId="49" xfId="0" applyNumberFormat="1" applyFont="1" applyFill="1" applyBorder="1" applyAlignment="1">
      <alignment horizontal="center" vertical="center" wrapText="1"/>
    </xf>
    <xf numFmtId="3" fontId="19" fillId="5" borderId="50" xfId="0" applyNumberFormat="1" applyFont="1" applyFill="1" applyBorder="1" applyAlignment="1">
      <alignment horizontal="center" vertical="center" wrapText="1"/>
    </xf>
    <xf numFmtId="3" fontId="19" fillId="5" borderId="51" xfId="0" applyNumberFormat="1" applyFont="1" applyFill="1" applyBorder="1" applyAlignment="1">
      <alignment horizontal="center" vertical="center" wrapText="1"/>
    </xf>
    <xf numFmtId="3" fontId="19" fillId="5" borderId="42" xfId="0" applyNumberFormat="1" applyFont="1" applyFill="1" applyBorder="1" applyAlignment="1">
      <alignment horizontal="center" vertical="center" wrapText="1"/>
    </xf>
    <xf numFmtId="3" fontId="19" fillId="5" borderId="43" xfId="0" applyNumberFormat="1" applyFont="1" applyFill="1" applyBorder="1" applyAlignment="1">
      <alignment horizontal="center" vertical="center" wrapText="1"/>
    </xf>
    <xf numFmtId="3" fontId="19" fillId="5" borderId="44" xfId="0" applyNumberFormat="1" applyFont="1" applyFill="1" applyBorder="1" applyAlignment="1">
      <alignment horizontal="center" vertical="center" wrapText="1"/>
    </xf>
    <xf numFmtId="3" fontId="19" fillId="13" borderId="49" xfId="0" applyNumberFormat="1" applyFont="1" applyFill="1" applyBorder="1" applyAlignment="1">
      <alignment horizontal="center" vertical="center" wrapText="1"/>
    </xf>
    <xf numFmtId="3" fontId="19" fillId="13" borderId="50" xfId="0" applyNumberFormat="1" applyFont="1" applyFill="1" applyBorder="1" applyAlignment="1">
      <alignment horizontal="center" vertical="center" wrapText="1"/>
    </xf>
    <xf numFmtId="3" fontId="19" fillId="13" borderId="51" xfId="0" applyNumberFormat="1" applyFont="1" applyFill="1" applyBorder="1" applyAlignment="1">
      <alignment horizontal="center" vertical="center" wrapText="1"/>
    </xf>
    <xf numFmtId="3" fontId="19" fillId="12" borderId="42" xfId="0" applyNumberFormat="1" applyFont="1" applyFill="1" applyBorder="1" applyAlignment="1">
      <alignment horizontal="center" vertical="center" wrapText="1"/>
    </xf>
    <xf numFmtId="3" fontId="19" fillId="12" borderId="43" xfId="0" applyNumberFormat="1" applyFont="1" applyFill="1" applyBorder="1" applyAlignment="1">
      <alignment horizontal="center" vertical="center" wrapText="1"/>
    </xf>
    <xf numFmtId="3" fontId="19" fillId="12" borderId="44" xfId="0" applyNumberFormat="1" applyFont="1" applyFill="1" applyBorder="1" applyAlignment="1">
      <alignment horizontal="center" vertical="center" wrapText="1"/>
    </xf>
    <xf numFmtId="3" fontId="19" fillId="6" borderId="49" xfId="0" applyNumberFormat="1" applyFont="1" applyFill="1" applyBorder="1" applyAlignment="1">
      <alignment horizontal="center" vertical="center" wrapText="1"/>
    </xf>
    <xf numFmtId="3" fontId="19" fillId="6" borderId="50" xfId="0" applyNumberFormat="1" applyFont="1" applyFill="1" applyBorder="1" applyAlignment="1">
      <alignment horizontal="center" vertical="center" wrapText="1"/>
    </xf>
    <xf numFmtId="3" fontId="19" fillId="6" borderId="51" xfId="0" applyNumberFormat="1" applyFont="1" applyFill="1" applyBorder="1" applyAlignment="1">
      <alignment horizontal="center" vertical="center" wrapText="1"/>
    </xf>
    <xf numFmtId="3" fontId="19" fillId="6" borderId="24" xfId="0" applyNumberFormat="1" applyFont="1" applyFill="1" applyBorder="1" applyAlignment="1">
      <alignment horizontal="center" vertical="center" wrapText="1"/>
    </xf>
    <xf numFmtId="3" fontId="19" fillId="6" borderId="38" xfId="0" applyNumberFormat="1" applyFont="1" applyFill="1" applyBorder="1" applyAlignment="1">
      <alignment horizontal="center" vertical="center" wrapText="1"/>
    </xf>
    <xf numFmtId="3" fontId="19" fillId="6" borderId="37" xfId="0" applyNumberFormat="1" applyFont="1" applyFill="1" applyBorder="1" applyAlignment="1">
      <alignment horizontal="center" vertical="center" wrapText="1"/>
    </xf>
    <xf numFmtId="3" fontId="19" fillId="6" borderId="30" xfId="0" applyNumberFormat="1" applyFont="1" applyFill="1" applyBorder="1" applyAlignment="1">
      <alignment horizontal="center" vertical="center" wrapText="1"/>
    </xf>
    <xf numFmtId="3" fontId="19" fillId="6" borderId="53" xfId="0" applyNumberFormat="1" applyFont="1" applyFill="1" applyBorder="1" applyAlignment="1">
      <alignment horizontal="center" vertical="center" wrapText="1"/>
    </xf>
    <xf numFmtId="3" fontId="19" fillId="6" borderId="54" xfId="0" applyNumberFormat="1" applyFont="1" applyFill="1" applyBorder="1" applyAlignment="1">
      <alignment horizontal="center" vertical="center" wrapText="1"/>
    </xf>
    <xf numFmtId="3" fontId="19" fillId="5" borderId="35" xfId="0" applyNumberFormat="1" applyFont="1" applyFill="1" applyBorder="1" applyAlignment="1">
      <alignment horizontal="center" vertical="center" wrapText="1"/>
    </xf>
    <xf numFmtId="3" fontId="19" fillId="5" borderId="56" xfId="0" applyNumberFormat="1" applyFont="1" applyFill="1" applyBorder="1" applyAlignment="1">
      <alignment horizontal="center" vertical="center" wrapText="1"/>
    </xf>
    <xf numFmtId="3" fontId="19" fillId="5" borderId="57" xfId="0" applyNumberFormat="1" applyFont="1" applyFill="1" applyBorder="1" applyAlignment="1">
      <alignment horizontal="center" vertical="center" wrapText="1"/>
    </xf>
    <xf numFmtId="3" fontId="17" fillId="0" borderId="11" xfId="0" applyNumberFormat="1" applyFont="1" applyBorder="1" applyAlignment="1">
      <alignment horizontal="center" vertical="center" wrapText="1"/>
    </xf>
    <xf numFmtId="3" fontId="17" fillId="0" borderId="12" xfId="0" applyNumberFormat="1" applyFont="1" applyBorder="1" applyAlignment="1">
      <alignment horizontal="center" vertical="center" wrapText="1"/>
    </xf>
    <xf numFmtId="3" fontId="19" fillId="10" borderId="24" xfId="0" applyNumberFormat="1" applyFont="1" applyFill="1" applyBorder="1" applyAlignment="1">
      <alignment horizontal="center" vertical="center" wrapText="1"/>
    </xf>
    <xf numFmtId="3" fontId="19" fillId="10" borderId="37" xfId="0" applyNumberFormat="1" applyFont="1" applyFill="1" applyBorder="1" applyAlignment="1">
      <alignment horizontal="center" vertical="center" wrapText="1"/>
    </xf>
    <xf numFmtId="3" fontId="19" fillId="12" borderId="35" xfId="0" applyNumberFormat="1" applyFont="1" applyFill="1" applyBorder="1" applyAlignment="1">
      <alignment horizontal="center" vertical="center" wrapText="1"/>
    </xf>
    <xf numFmtId="3" fontId="19" fillId="12" borderId="56" xfId="0" applyNumberFormat="1" applyFont="1" applyFill="1" applyBorder="1" applyAlignment="1">
      <alignment horizontal="center" vertical="center" wrapText="1"/>
    </xf>
    <xf numFmtId="3" fontId="19" fillId="12" borderId="57" xfId="0" applyNumberFormat="1" applyFont="1" applyFill="1" applyBorder="1" applyAlignment="1">
      <alignment horizontal="center" vertical="center" wrapText="1"/>
    </xf>
    <xf numFmtId="3" fontId="15" fillId="0" borderId="1" xfId="0" applyNumberFormat="1" applyFont="1" applyBorder="1" applyAlignment="1">
      <alignment horizontal="center" vertical="center" wrapText="1"/>
    </xf>
    <xf numFmtId="3" fontId="15" fillId="0" borderId="9" xfId="0" applyNumberFormat="1" applyFont="1" applyBorder="1" applyAlignment="1">
      <alignment horizontal="center" vertical="center" wrapText="1"/>
    </xf>
    <xf numFmtId="3" fontId="16" fillId="0" borderId="1" xfId="0" applyNumberFormat="1" applyFont="1" applyBorder="1" applyAlignment="1">
      <alignment horizontal="center" vertical="center" wrapText="1"/>
    </xf>
    <xf numFmtId="3" fontId="16" fillId="0" borderId="9" xfId="0" applyNumberFormat="1" applyFont="1" applyBorder="1" applyAlignment="1">
      <alignment horizontal="center" vertical="center" wrapText="1"/>
    </xf>
    <xf numFmtId="3" fontId="13" fillId="3" borderId="1" xfId="0" applyNumberFormat="1" applyFont="1" applyFill="1" applyBorder="1" applyAlignment="1">
      <alignment horizontal="center" vertical="center" wrapText="1"/>
    </xf>
    <xf numFmtId="3" fontId="13" fillId="3" borderId="9" xfId="0" applyNumberFormat="1" applyFont="1" applyFill="1" applyBorder="1" applyAlignment="1">
      <alignment horizontal="center" vertical="center" wrapText="1"/>
    </xf>
    <xf numFmtId="3" fontId="14" fillId="0" borderId="10" xfId="0" applyNumberFormat="1" applyFont="1" applyBorder="1" applyAlignment="1">
      <alignment horizontal="center" vertical="center" wrapText="1"/>
    </xf>
    <xf numFmtId="3" fontId="14" fillId="0" borderId="13"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9" xfId="0" applyNumberFormat="1" applyFont="1" applyBorder="1" applyAlignment="1">
      <alignment horizontal="center" vertical="center" wrapText="1"/>
    </xf>
    <xf numFmtId="166" fontId="8" fillId="0" borderId="2" xfId="0" applyNumberFormat="1" applyFont="1" applyBorder="1" applyAlignment="1">
      <alignment horizontal="center" vertical="center" wrapText="1"/>
    </xf>
    <xf numFmtId="166" fontId="8" fillId="0" borderId="7" xfId="0" applyNumberFormat="1" applyFont="1" applyBorder="1" applyAlignment="1">
      <alignment horizontal="center" vertical="center" wrapText="1"/>
    </xf>
    <xf numFmtId="3" fontId="5" fillId="0" borderId="2" xfId="0" applyNumberFormat="1" applyFont="1" applyBorder="1" applyAlignment="1">
      <alignment horizontal="center" vertical="center" wrapText="1"/>
    </xf>
    <xf numFmtId="3" fontId="5" fillId="0" borderId="7" xfId="0" applyNumberFormat="1" applyFont="1" applyBorder="1" applyAlignment="1">
      <alignment horizontal="center" vertical="center" wrapText="1"/>
    </xf>
    <xf numFmtId="3" fontId="10" fillId="2" borderId="2" xfId="0" applyNumberFormat="1" applyFont="1" applyFill="1" applyBorder="1" applyAlignment="1">
      <alignment horizontal="center" vertical="center" wrapText="1"/>
    </xf>
    <xf numFmtId="3" fontId="10" fillId="2" borderId="3" xfId="0" applyNumberFormat="1" applyFont="1" applyFill="1" applyBorder="1" applyAlignment="1">
      <alignment horizontal="center" vertical="center" wrapText="1"/>
    </xf>
    <xf numFmtId="3" fontId="10" fillId="2" borderId="7" xfId="0" applyNumberFormat="1" applyFont="1" applyFill="1" applyBorder="1" applyAlignment="1">
      <alignment horizontal="center" vertical="center" wrapText="1"/>
    </xf>
    <xf numFmtId="164" fontId="5" fillId="2" borderId="2" xfId="0" applyNumberFormat="1" applyFont="1" applyFill="1" applyBorder="1" applyAlignment="1">
      <alignment vertical="center" wrapText="1"/>
    </xf>
    <xf numFmtId="3" fontId="6" fillId="2" borderId="2" xfId="0" applyNumberFormat="1" applyFont="1" applyFill="1" applyBorder="1" applyAlignment="1">
      <alignment horizontal="center" vertical="center" wrapText="1"/>
    </xf>
    <xf numFmtId="3" fontId="6" fillId="2" borderId="7" xfId="0" applyNumberFormat="1" applyFont="1" applyFill="1" applyBorder="1" applyAlignment="1">
      <alignment horizontal="center" vertical="center" wrapText="1"/>
    </xf>
    <xf numFmtId="3" fontId="5" fillId="2" borderId="2" xfId="0" applyNumberFormat="1" applyFont="1" applyFill="1" applyBorder="1" applyAlignment="1">
      <alignment vertical="center" wrapText="1"/>
    </xf>
    <xf numFmtId="49" fontId="6" fillId="2" borderId="2" xfId="0" applyNumberFormat="1" applyFont="1" applyFill="1" applyBorder="1" applyAlignment="1">
      <alignment horizontal="center" vertical="center" wrapText="1"/>
    </xf>
    <xf numFmtId="49" fontId="6" fillId="2" borderId="7" xfId="0" applyNumberFormat="1" applyFont="1" applyFill="1" applyBorder="1" applyAlignment="1">
      <alignment horizontal="center" vertical="center" wrapText="1"/>
    </xf>
    <xf numFmtId="3" fontId="9" fillId="0" borderId="8" xfId="0" applyNumberFormat="1" applyFont="1" applyFill="1" applyBorder="1" applyAlignment="1">
      <alignment vertical="center" wrapText="1"/>
    </xf>
    <xf numFmtId="165" fontId="6" fillId="2" borderId="7" xfId="0" applyNumberFormat="1" applyFont="1" applyFill="1" applyBorder="1" applyAlignment="1">
      <alignment vertical="center" wrapText="1"/>
    </xf>
    <xf numFmtId="3" fontId="36" fillId="2" borderId="2" xfId="0" applyNumberFormat="1" applyFont="1" applyFill="1" applyBorder="1" applyAlignment="1">
      <alignment horizontal="left" vertical="center" wrapText="1" indent="1"/>
    </xf>
    <xf numFmtId="3" fontId="36" fillId="2" borderId="7" xfId="0" applyNumberFormat="1" applyFont="1" applyFill="1" applyBorder="1" applyAlignment="1">
      <alignment horizontal="left" vertical="center" wrapText="1" indent="1"/>
    </xf>
    <xf numFmtId="4" fontId="36" fillId="2" borderId="3" xfId="0" applyNumberFormat="1" applyFont="1" applyFill="1" applyBorder="1" applyAlignment="1">
      <alignment horizontal="right" vertical="center" wrapText="1" indent="1"/>
    </xf>
  </cellXfs>
  <cellStyles count="3">
    <cellStyle name="Hyperlink" xfId="2" builtinId="8"/>
    <cellStyle name="Normal" xfId="0" builtinId="0"/>
    <cellStyle name="Percent" xfId="1" builtinId="5"/>
  </cellStyles>
  <dxfs count="3">
    <dxf>
      <font>
        <condense val="0"/>
        <extend val="0"/>
        <color indexed="9"/>
      </font>
    </dxf>
    <dxf>
      <font>
        <condense val="0"/>
        <extend val="0"/>
        <color indexed="9"/>
      </font>
    </dxf>
    <dxf>
      <font>
        <b/>
        <i val="0"/>
        <color rgb="FF0000CC"/>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72E64-B9DF-49C0-AE6D-554BD0D964A6}">
  <sheetPr>
    <tabColor rgb="FFFFFF00"/>
    <pageSetUpPr fitToPage="1"/>
  </sheetPr>
  <dimension ref="B1:W200"/>
  <sheetViews>
    <sheetView tabSelected="1" zoomScale="70" zoomScaleNormal="70" workbookViewId="0">
      <pane ySplit="7" topLeftCell="A8" activePane="bottomLeft" state="frozen"/>
      <selection activeCell="N161" sqref="N161"/>
      <selection pane="bottomLeft" activeCell="L164" sqref="L164"/>
    </sheetView>
  </sheetViews>
  <sheetFormatPr defaultColWidth="9.140625" defaultRowHeight="18" customHeight="1" x14ac:dyDescent="0.2"/>
  <cols>
    <col min="1" max="1" width="2.42578125" style="1" customWidth="1"/>
    <col min="2" max="2" width="5.42578125" style="1" bestFit="1" customWidth="1"/>
    <col min="3" max="3" width="9.5703125" style="1" customWidth="1"/>
    <col min="4" max="4" width="55.140625" style="1" customWidth="1"/>
    <col min="5" max="5" width="15.7109375" style="1" customWidth="1"/>
    <col min="6" max="6" width="15.5703125" style="1" customWidth="1"/>
    <col min="7" max="7" width="14.42578125" style="1" customWidth="1"/>
    <col min="8" max="8" width="12.28515625" style="1" customWidth="1"/>
    <col min="9" max="9" width="12.7109375" style="1" customWidth="1"/>
    <col min="10" max="10" width="12.28515625" style="1" customWidth="1"/>
    <col min="11" max="11" width="17" style="1" customWidth="1"/>
    <col min="12" max="12" width="11.7109375" style="1" customWidth="1"/>
    <col min="13" max="14" width="14.85546875" style="1" customWidth="1"/>
    <col min="15" max="15" width="25.140625" style="1" bestFit="1" customWidth="1"/>
    <col min="16" max="16" width="16.7109375" style="1" customWidth="1"/>
    <col min="17" max="19" width="12.42578125" style="1" customWidth="1"/>
    <col min="20" max="22" width="12.7109375" style="1" customWidth="1"/>
    <col min="23" max="23" width="12.42578125" style="1" customWidth="1"/>
    <col min="24" max="16384" width="9.140625" style="1"/>
  </cols>
  <sheetData>
    <row r="1" spans="2:21" ht="52.5" customHeight="1" thickBot="1" x14ac:dyDescent="0.25">
      <c r="D1" s="2">
        <f>F171</f>
        <v>0</v>
      </c>
      <c r="E1" s="451" t="s">
        <v>0</v>
      </c>
      <c r="F1" s="451"/>
      <c r="G1" s="451"/>
      <c r="H1" s="451"/>
      <c r="I1" s="451"/>
      <c r="J1" s="451"/>
      <c r="K1" s="451"/>
      <c r="L1" s="451"/>
      <c r="M1" s="451"/>
      <c r="N1" s="451"/>
      <c r="O1" s="451"/>
    </row>
    <row r="2" spans="2:21" ht="30" customHeight="1" thickBot="1" x14ac:dyDescent="0.25">
      <c r="C2" s="529">
        <v>1</v>
      </c>
      <c r="D2" s="3" t="s">
        <v>1</v>
      </c>
      <c r="E2" s="4">
        <v>1</v>
      </c>
      <c r="F2" s="5" t="s">
        <v>2</v>
      </c>
      <c r="G2" s="6" t="s">
        <v>3</v>
      </c>
      <c r="H2" s="7"/>
      <c r="I2" s="538">
        <v>2250</v>
      </c>
      <c r="J2" s="545" t="s">
        <v>4</v>
      </c>
      <c r="K2" s="541">
        <v>5000</v>
      </c>
      <c r="L2" s="545" t="s">
        <v>4</v>
      </c>
      <c r="M2" s="1">
        <f>+I2*PI()</f>
        <v>7068.5834705770349</v>
      </c>
      <c r="N2" s="531">
        <v>45245</v>
      </c>
      <c r="O2" s="532"/>
      <c r="P2" s="544">
        <f>+O188</f>
        <v>90642.836710769931</v>
      </c>
      <c r="Q2" s="533" t="s">
        <v>5</v>
      </c>
      <c r="R2" s="534"/>
    </row>
    <row r="3" spans="2:21" ht="46.5" customHeight="1" thickBot="1" x14ac:dyDescent="0.25">
      <c r="C3" s="530"/>
      <c r="D3" s="3" t="s">
        <v>6</v>
      </c>
      <c r="E3" s="535" t="s">
        <v>7</v>
      </c>
      <c r="F3" s="536" t="s">
        <v>7</v>
      </c>
      <c r="G3" s="537" t="s">
        <v>8</v>
      </c>
      <c r="H3" s="9">
        <f>+I2*I2*PI()*K2/4/1000000000</f>
        <v>19.880391010997908</v>
      </c>
      <c r="I3" s="539" t="s">
        <v>9</v>
      </c>
      <c r="J3" s="540"/>
      <c r="K3" s="542" t="s">
        <v>10</v>
      </c>
      <c r="L3" s="543"/>
      <c r="M3" s="10" t="s">
        <v>11</v>
      </c>
      <c r="N3" s="11" t="s">
        <v>12</v>
      </c>
      <c r="O3" s="12" t="s">
        <v>13</v>
      </c>
      <c r="P3" s="8">
        <f>+O190</f>
        <v>5528.1659189998099</v>
      </c>
      <c r="Q3" s="13" t="s">
        <v>14</v>
      </c>
      <c r="R3" s="14" t="s">
        <v>15</v>
      </c>
    </row>
    <row r="4" spans="2:21" ht="18" customHeight="1" thickBot="1" x14ac:dyDescent="0.25">
      <c r="P4" s="15"/>
    </row>
    <row r="5" spans="2:21" ht="37.5" customHeight="1" thickBot="1" x14ac:dyDescent="0.25">
      <c r="B5" s="525" t="s">
        <v>16</v>
      </c>
      <c r="C5" s="527" t="s">
        <v>17</v>
      </c>
      <c r="D5" s="519" t="s">
        <v>18</v>
      </c>
      <c r="E5" s="519" t="s">
        <v>19</v>
      </c>
      <c r="F5" s="519" t="s">
        <v>20</v>
      </c>
      <c r="G5" s="519" t="s">
        <v>21</v>
      </c>
      <c r="H5" s="519"/>
      <c r="I5" s="519"/>
      <c r="J5" s="519"/>
      <c r="K5" s="519" t="s">
        <v>22</v>
      </c>
      <c r="L5" s="519" t="s">
        <v>23</v>
      </c>
      <c r="M5" s="519" t="s">
        <v>24</v>
      </c>
      <c r="N5" s="519" t="s">
        <v>25</v>
      </c>
      <c r="O5" s="521" t="s">
        <v>26</v>
      </c>
      <c r="P5" s="523" t="s">
        <v>27</v>
      </c>
      <c r="Q5" s="512" t="s">
        <v>28</v>
      </c>
      <c r="R5" s="513"/>
      <c r="S5" s="18"/>
      <c r="T5" s="512" t="s">
        <v>28</v>
      </c>
      <c r="U5" s="513"/>
    </row>
    <row r="6" spans="2:21" ht="37.5" customHeight="1" thickBot="1" x14ac:dyDescent="0.25">
      <c r="B6" s="526"/>
      <c r="C6" s="528"/>
      <c r="D6" s="520"/>
      <c r="E6" s="520"/>
      <c r="F6" s="520"/>
      <c r="G6" s="19" t="s">
        <v>4</v>
      </c>
      <c r="H6" s="19" t="s">
        <v>4</v>
      </c>
      <c r="I6" s="19" t="s">
        <v>29</v>
      </c>
      <c r="J6" s="19" t="s">
        <v>30</v>
      </c>
      <c r="K6" s="520"/>
      <c r="L6" s="520"/>
      <c r="M6" s="520"/>
      <c r="N6" s="520"/>
      <c r="O6" s="522"/>
      <c r="P6" s="524"/>
      <c r="Q6" s="20" t="s">
        <v>31</v>
      </c>
      <c r="R6" s="21" t="s">
        <v>32</v>
      </c>
      <c r="S6" s="18"/>
      <c r="T6" s="20" t="s">
        <v>31</v>
      </c>
      <c r="U6" s="21" t="s">
        <v>32</v>
      </c>
    </row>
    <row r="7" spans="2:21" ht="18.75" thickBot="1" x14ac:dyDescent="0.25">
      <c r="C7" s="22"/>
      <c r="D7" s="23"/>
      <c r="E7" s="24"/>
      <c r="F7" s="24"/>
      <c r="G7" s="25"/>
      <c r="H7" s="25"/>
      <c r="I7" s="25"/>
      <c r="J7" s="25"/>
      <c r="K7" s="24"/>
      <c r="L7" s="24"/>
      <c r="M7" s="24"/>
      <c r="N7" s="23"/>
      <c r="O7" s="26"/>
      <c r="P7" s="27"/>
      <c r="Q7" s="16"/>
      <c r="R7" s="17"/>
      <c r="S7" s="18"/>
      <c r="T7" s="16"/>
      <c r="U7" s="17"/>
    </row>
    <row r="8" spans="2:21" ht="24.95" customHeight="1" x14ac:dyDescent="0.2">
      <c r="B8" s="28">
        <v>1</v>
      </c>
      <c r="C8" s="29">
        <v>1</v>
      </c>
      <c r="D8" s="178" t="s">
        <v>33</v>
      </c>
      <c r="E8" s="179" t="s">
        <v>34</v>
      </c>
      <c r="F8" s="180" t="s">
        <v>35</v>
      </c>
      <c r="G8" s="180">
        <v>1500</v>
      </c>
      <c r="H8" s="180">
        <v>7500</v>
      </c>
      <c r="I8" s="180">
        <v>6</v>
      </c>
      <c r="J8" s="180">
        <f t="shared" ref="J8:J48" si="0">G8*H8*I8*8/1000000</f>
        <v>540</v>
      </c>
      <c r="K8" s="180">
        <v>1</v>
      </c>
      <c r="L8" s="181">
        <f t="shared" ref="L8:L68" si="1">J8*K8</f>
        <v>540</v>
      </c>
      <c r="M8" s="182" t="s">
        <v>36</v>
      </c>
      <c r="N8" s="183">
        <v>9</v>
      </c>
      <c r="O8" s="184">
        <f t="shared" ref="O8:O71" si="2">N8*L8</f>
        <v>4860</v>
      </c>
      <c r="P8" s="30"/>
      <c r="Q8" s="31"/>
      <c r="R8" s="32">
        <v>1</v>
      </c>
      <c r="T8" s="33">
        <f t="shared" ref="T8:T71" si="3">+O8*Q8</f>
        <v>0</v>
      </c>
      <c r="U8" s="34">
        <f t="shared" ref="U8:U71" si="4">+O8*R8</f>
        <v>4860</v>
      </c>
    </row>
    <row r="9" spans="2:21" ht="24.95" customHeight="1" x14ac:dyDescent="0.2">
      <c r="B9" s="28">
        <v>1</v>
      </c>
      <c r="C9" s="35">
        <v>2</v>
      </c>
      <c r="D9" s="185" t="s">
        <v>37</v>
      </c>
      <c r="E9" s="186" t="s">
        <v>34</v>
      </c>
      <c r="F9" s="187" t="s">
        <v>35</v>
      </c>
      <c r="G9" s="187">
        <v>1000</v>
      </c>
      <c r="H9" s="187">
        <v>5000</v>
      </c>
      <c r="I9" s="187">
        <v>6</v>
      </c>
      <c r="J9" s="187">
        <f t="shared" si="0"/>
        <v>240</v>
      </c>
      <c r="K9" s="187">
        <v>1</v>
      </c>
      <c r="L9" s="188">
        <f t="shared" si="1"/>
        <v>240</v>
      </c>
      <c r="M9" s="189" t="s">
        <v>36</v>
      </c>
      <c r="N9" s="190">
        <v>9</v>
      </c>
      <c r="O9" s="191">
        <f t="shared" si="2"/>
        <v>2160</v>
      </c>
      <c r="P9" s="41"/>
      <c r="Q9" s="42"/>
      <c r="R9" s="43">
        <v>1</v>
      </c>
      <c r="T9" s="44">
        <f t="shared" si="3"/>
        <v>0</v>
      </c>
      <c r="U9" s="45">
        <f t="shared" si="4"/>
        <v>2160</v>
      </c>
    </row>
    <row r="10" spans="2:21" ht="24.95" customHeight="1" x14ac:dyDescent="0.2">
      <c r="B10" s="28">
        <v>1</v>
      </c>
      <c r="C10" s="35">
        <v>3</v>
      </c>
      <c r="D10" s="185" t="s">
        <v>38</v>
      </c>
      <c r="E10" s="186" t="s">
        <v>34</v>
      </c>
      <c r="F10" s="187" t="s">
        <v>35</v>
      </c>
      <c r="G10" s="187">
        <v>1500</v>
      </c>
      <c r="H10" s="187">
        <v>3000</v>
      </c>
      <c r="I10" s="187">
        <v>6</v>
      </c>
      <c r="J10" s="187">
        <f t="shared" si="0"/>
        <v>216</v>
      </c>
      <c r="K10" s="187">
        <v>3</v>
      </c>
      <c r="L10" s="188">
        <f t="shared" si="1"/>
        <v>648</v>
      </c>
      <c r="M10" s="189" t="s">
        <v>36</v>
      </c>
      <c r="N10" s="190">
        <v>9</v>
      </c>
      <c r="O10" s="191">
        <f t="shared" si="2"/>
        <v>5832</v>
      </c>
      <c r="P10" s="41"/>
      <c r="Q10" s="42"/>
      <c r="R10" s="43">
        <v>1</v>
      </c>
      <c r="T10" s="44">
        <f t="shared" si="3"/>
        <v>0</v>
      </c>
      <c r="U10" s="45">
        <f t="shared" si="4"/>
        <v>5832</v>
      </c>
    </row>
    <row r="11" spans="2:21" ht="24.95" customHeight="1" x14ac:dyDescent="0.2">
      <c r="B11" s="28">
        <v>1</v>
      </c>
      <c r="C11" s="35">
        <v>4</v>
      </c>
      <c r="D11" s="185"/>
      <c r="E11" s="186" t="s">
        <v>34</v>
      </c>
      <c r="F11" s="187" t="s">
        <v>35</v>
      </c>
      <c r="G11" s="187"/>
      <c r="H11" s="187"/>
      <c r="I11" s="187"/>
      <c r="J11" s="187">
        <f t="shared" si="0"/>
        <v>0</v>
      </c>
      <c r="K11" s="187">
        <v>4</v>
      </c>
      <c r="L11" s="188">
        <f t="shared" si="1"/>
        <v>0</v>
      </c>
      <c r="M11" s="189" t="s">
        <v>36</v>
      </c>
      <c r="N11" s="190">
        <v>9</v>
      </c>
      <c r="O11" s="191">
        <f t="shared" si="2"/>
        <v>0</v>
      </c>
      <c r="P11" s="41"/>
      <c r="Q11" s="42"/>
      <c r="R11" s="43">
        <v>1</v>
      </c>
      <c r="T11" s="44">
        <f t="shared" si="3"/>
        <v>0</v>
      </c>
      <c r="U11" s="45">
        <f t="shared" si="4"/>
        <v>0</v>
      </c>
    </row>
    <row r="12" spans="2:21" ht="24.95" customHeight="1" x14ac:dyDescent="0.2">
      <c r="B12" s="28">
        <v>1</v>
      </c>
      <c r="C12" s="35">
        <v>5</v>
      </c>
      <c r="D12" s="185" t="s">
        <v>33</v>
      </c>
      <c r="E12" s="186" t="s">
        <v>34</v>
      </c>
      <c r="F12" s="187" t="s">
        <v>35</v>
      </c>
      <c r="G12" s="187"/>
      <c r="H12" s="187"/>
      <c r="I12" s="187"/>
      <c r="J12" s="187">
        <f t="shared" si="0"/>
        <v>0</v>
      </c>
      <c r="K12" s="187"/>
      <c r="L12" s="188">
        <f t="shared" si="1"/>
        <v>0</v>
      </c>
      <c r="M12" s="189" t="s">
        <v>36</v>
      </c>
      <c r="N12" s="190"/>
      <c r="O12" s="191">
        <f t="shared" si="2"/>
        <v>0</v>
      </c>
      <c r="P12" s="41"/>
      <c r="Q12" s="42"/>
      <c r="R12" s="43">
        <v>1</v>
      </c>
      <c r="T12" s="44">
        <f t="shared" si="3"/>
        <v>0</v>
      </c>
      <c r="U12" s="45">
        <f t="shared" si="4"/>
        <v>0</v>
      </c>
    </row>
    <row r="13" spans="2:21" ht="24.95" customHeight="1" x14ac:dyDescent="0.2">
      <c r="B13" s="28">
        <v>1</v>
      </c>
      <c r="C13" s="35">
        <v>6</v>
      </c>
      <c r="D13" s="185" t="s">
        <v>33</v>
      </c>
      <c r="E13" s="186" t="s">
        <v>34</v>
      </c>
      <c r="F13" s="187" t="s">
        <v>35</v>
      </c>
      <c r="G13" s="187"/>
      <c r="H13" s="187"/>
      <c r="I13" s="187"/>
      <c r="J13" s="187">
        <f t="shared" si="0"/>
        <v>0</v>
      </c>
      <c r="K13" s="187"/>
      <c r="L13" s="188">
        <f t="shared" si="1"/>
        <v>0</v>
      </c>
      <c r="M13" s="189" t="s">
        <v>36</v>
      </c>
      <c r="N13" s="190"/>
      <c r="O13" s="191">
        <f t="shared" si="2"/>
        <v>0</v>
      </c>
      <c r="P13" s="41"/>
      <c r="Q13" s="42"/>
      <c r="R13" s="43">
        <v>1</v>
      </c>
      <c r="T13" s="44">
        <f t="shared" si="3"/>
        <v>0</v>
      </c>
      <c r="U13" s="45">
        <f t="shared" si="4"/>
        <v>0</v>
      </c>
    </row>
    <row r="14" spans="2:21" ht="24.95" customHeight="1" x14ac:dyDescent="0.2">
      <c r="B14" s="28">
        <v>1</v>
      </c>
      <c r="C14" s="35">
        <v>7</v>
      </c>
      <c r="D14" s="185" t="s">
        <v>33</v>
      </c>
      <c r="E14" s="186" t="s">
        <v>34</v>
      </c>
      <c r="F14" s="187" t="s">
        <v>35</v>
      </c>
      <c r="G14" s="187"/>
      <c r="H14" s="187"/>
      <c r="I14" s="187"/>
      <c r="J14" s="187">
        <f t="shared" si="0"/>
        <v>0</v>
      </c>
      <c r="K14" s="187"/>
      <c r="L14" s="188">
        <f t="shared" si="1"/>
        <v>0</v>
      </c>
      <c r="M14" s="189" t="s">
        <v>36</v>
      </c>
      <c r="N14" s="190"/>
      <c r="O14" s="191">
        <f t="shared" si="2"/>
        <v>0</v>
      </c>
      <c r="P14" s="41"/>
      <c r="Q14" s="42"/>
      <c r="R14" s="43">
        <v>1</v>
      </c>
      <c r="T14" s="44">
        <f t="shared" si="3"/>
        <v>0</v>
      </c>
      <c r="U14" s="45">
        <f t="shared" si="4"/>
        <v>0</v>
      </c>
    </row>
    <row r="15" spans="2:21" ht="24.95" customHeight="1" x14ac:dyDescent="0.2">
      <c r="B15" s="28">
        <v>1</v>
      </c>
      <c r="C15" s="35">
        <v>8</v>
      </c>
      <c r="D15" s="185" t="s">
        <v>33</v>
      </c>
      <c r="E15" s="186" t="s">
        <v>34</v>
      </c>
      <c r="F15" s="187" t="s">
        <v>35</v>
      </c>
      <c r="G15" s="187"/>
      <c r="H15" s="187"/>
      <c r="I15" s="187"/>
      <c r="J15" s="187">
        <f t="shared" si="0"/>
        <v>0</v>
      </c>
      <c r="K15" s="187"/>
      <c r="L15" s="188">
        <f t="shared" si="1"/>
        <v>0</v>
      </c>
      <c r="M15" s="189" t="s">
        <v>36</v>
      </c>
      <c r="N15" s="190"/>
      <c r="O15" s="191">
        <f t="shared" si="2"/>
        <v>0</v>
      </c>
      <c r="P15" s="41"/>
      <c r="Q15" s="42"/>
      <c r="R15" s="43">
        <v>1</v>
      </c>
      <c r="T15" s="44">
        <f t="shared" si="3"/>
        <v>0</v>
      </c>
      <c r="U15" s="45">
        <f t="shared" si="4"/>
        <v>0</v>
      </c>
    </row>
    <row r="16" spans="2:21" ht="24.95" customHeight="1" x14ac:dyDescent="0.2">
      <c r="B16" s="28">
        <v>1</v>
      </c>
      <c r="C16" s="35">
        <v>9</v>
      </c>
      <c r="D16" s="185" t="s">
        <v>33</v>
      </c>
      <c r="E16" s="186" t="s">
        <v>34</v>
      </c>
      <c r="F16" s="187" t="s">
        <v>35</v>
      </c>
      <c r="G16" s="187"/>
      <c r="H16" s="187"/>
      <c r="I16" s="187"/>
      <c r="J16" s="187">
        <f t="shared" si="0"/>
        <v>0</v>
      </c>
      <c r="K16" s="187"/>
      <c r="L16" s="188">
        <f t="shared" si="1"/>
        <v>0</v>
      </c>
      <c r="M16" s="189" t="s">
        <v>36</v>
      </c>
      <c r="N16" s="190"/>
      <c r="O16" s="191">
        <f t="shared" si="2"/>
        <v>0</v>
      </c>
      <c r="P16" s="41"/>
      <c r="Q16" s="42"/>
      <c r="R16" s="43">
        <v>1</v>
      </c>
      <c r="T16" s="44">
        <f t="shared" si="3"/>
        <v>0</v>
      </c>
      <c r="U16" s="45">
        <f t="shared" si="4"/>
        <v>0</v>
      </c>
    </row>
    <row r="17" spans="2:21" ht="24.95" customHeight="1" x14ac:dyDescent="0.2">
      <c r="B17" s="28">
        <v>1</v>
      </c>
      <c r="C17" s="35">
        <v>10</v>
      </c>
      <c r="D17" s="185" t="s">
        <v>33</v>
      </c>
      <c r="E17" s="186" t="s">
        <v>34</v>
      </c>
      <c r="F17" s="187" t="s">
        <v>35</v>
      </c>
      <c r="G17" s="187"/>
      <c r="H17" s="187"/>
      <c r="I17" s="187"/>
      <c r="J17" s="187">
        <f t="shared" si="0"/>
        <v>0</v>
      </c>
      <c r="K17" s="187"/>
      <c r="L17" s="188">
        <f t="shared" si="1"/>
        <v>0</v>
      </c>
      <c r="M17" s="189" t="s">
        <v>36</v>
      </c>
      <c r="N17" s="190"/>
      <c r="O17" s="191">
        <f t="shared" si="2"/>
        <v>0</v>
      </c>
      <c r="P17" s="41"/>
      <c r="Q17" s="42"/>
      <c r="R17" s="43">
        <v>1</v>
      </c>
      <c r="T17" s="44">
        <f t="shared" si="3"/>
        <v>0</v>
      </c>
      <c r="U17" s="45">
        <f t="shared" si="4"/>
        <v>0</v>
      </c>
    </row>
    <row r="18" spans="2:21" ht="24.95" customHeight="1" x14ac:dyDescent="0.2">
      <c r="B18" s="28">
        <v>1</v>
      </c>
      <c r="C18" s="35">
        <v>11</v>
      </c>
      <c r="D18" s="187" t="s">
        <v>39</v>
      </c>
      <c r="E18" s="186" t="s">
        <v>34</v>
      </c>
      <c r="F18" s="187" t="s">
        <v>35</v>
      </c>
      <c r="G18" s="187">
        <v>1500</v>
      </c>
      <c r="H18" s="187">
        <v>3000</v>
      </c>
      <c r="I18" s="187">
        <v>8</v>
      </c>
      <c r="J18" s="187">
        <f t="shared" si="0"/>
        <v>288</v>
      </c>
      <c r="K18" s="187">
        <v>4</v>
      </c>
      <c r="L18" s="188">
        <f t="shared" si="1"/>
        <v>1152</v>
      </c>
      <c r="M18" s="189" t="s">
        <v>36</v>
      </c>
      <c r="N18" s="190">
        <v>9</v>
      </c>
      <c r="O18" s="191">
        <f t="shared" si="2"/>
        <v>10368</v>
      </c>
      <c r="P18" s="41"/>
      <c r="Q18" s="42"/>
      <c r="R18" s="43">
        <v>1</v>
      </c>
      <c r="T18" s="44">
        <f t="shared" si="3"/>
        <v>0</v>
      </c>
      <c r="U18" s="45">
        <f t="shared" si="4"/>
        <v>10368</v>
      </c>
    </row>
    <row r="19" spans="2:21" ht="24.95" customHeight="1" x14ac:dyDescent="0.2">
      <c r="B19" s="28">
        <v>1</v>
      </c>
      <c r="C19" s="35">
        <v>12</v>
      </c>
      <c r="D19" s="187" t="s">
        <v>40</v>
      </c>
      <c r="E19" s="186" t="s">
        <v>34</v>
      </c>
      <c r="F19" s="187" t="s">
        <v>35</v>
      </c>
      <c r="G19" s="187">
        <v>1500</v>
      </c>
      <c r="H19" s="187">
        <v>3000</v>
      </c>
      <c r="I19" s="187">
        <v>8</v>
      </c>
      <c r="J19" s="187">
        <f t="shared" si="0"/>
        <v>288</v>
      </c>
      <c r="K19" s="187">
        <v>1</v>
      </c>
      <c r="L19" s="188">
        <f t="shared" si="1"/>
        <v>288</v>
      </c>
      <c r="M19" s="189" t="s">
        <v>36</v>
      </c>
      <c r="N19" s="190">
        <v>9</v>
      </c>
      <c r="O19" s="191">
        <f t="shared" si="2"/>
        <v>2592</v>
      </c>
      <c r="P19" s="41"/>
      <c r="Q19" s="42"/>
      <c r="R19" s="43">
        <v>1</v>
      </c>
      <c r="T19" s="44">
        <f t="shared" si="3"/>
        <v>0</v>
      </c>
      <c r="U19" s="45">
        <f t="shared" si="4"/>
        <v>2592</v>
      </c>
    </row>
    <row r="20" spans="2:21" ht="24.95" customHeight="1" x14ac:dyDescent="0.2">
      <c r="B20" s="28">
        <v>1</v>
      </c>
      <c r="C20" s="35">
        <v>13</v>
      </c>
      <c r="D20" s="185" t="s">
        <v>41</v>
      </c>
      <c r="E20" s="186" t="s">
        <v>34</v>
      </c>
      <c r="F20" s="187" t="s">
        <v>35</v>
      </c>
      <c r="G20" s="187">
        <v>2000</v>
      </c>
      <c r="H20" s="187">
        <v>7500</v>
      </c>
      <c r="I20" s="187">
        <v>12</v>
      </c>
      <c r="J20" s="187">
        <f t="shared" si="0"/>
        <v>1440</v>
      </c>
      <c r="K20" s="187">
        <v>1</v>
      </c>
      <c r="L20" s="188">
        <f t="shared" si="1"/>
        <v>1440</v>
      </c>
      <c r="M20" s="189" t="s">
        <v>36</v>
      </c>
      <c r="N20" s="190">
        <v>4</v>
      </c>
      <c r="O20" s="191">
        <f t="shared" si="2"/>
        <v>5760</v>
      </c>
      <c r="P20" s="41"/>
      <c r="Q20" s="42"/>
      <c r="R20" s="43">
        <v>1</v>
      </c>
      <c r="T20" s="44">
        <f t="shared" si="3"/>
        <v>0</v>
      </c>
      <c r="U20" s="45">
        <f t="shared" si="4"/>
        <v>5760</v>
      </c>
    </row>
    <row r="21" spans="2:21" ht="24.95" customHeight="1" x14ac:dyDescent="0.2">
      <c r="B21" s="28">
        <v>1</v>
      </c>
      <c r="C21" s="35">
        <v>14</v>
      </c>
      <c r="D21" s="185" t="s">
        <v>39</v>
      </c>
      <c r="E21" s="186"/>
      <c r="F21" s="187" t="s">
        <v>35</v>
      </c>
      <c r="G21" s="187"/>
      <c r="H21" s="187"/>
      <c r="I21" s="187"/>
      <c r="J21" s="187">
        <f t="shared" si="0"/>
        <v>0</v>
      </c>
      <c r="K21" s="187"/>
      <c r="L21" s="188">
        <f t="shared" si="1"/>
        <v>0</v>
      </c>
      <c r="M21" s="189" t="s">
        <v>36</v>
      </c>
      <c r="N21" s="190">
        <v>4.2</v>
      </c>
      <c r="O21" s="191">
        <f t="shared" si="2"/>
        <v>0</v>
      </c>
      <c r="P21" s="41"/>
      <c r="Q21" s="42"/>
      <c r="R21" s="43">
        <v>1</v>
      </c>
      <c r="T21" s="44">
        <f t="shared" si="3"/>
        <v>0</v>
      </c>
      <c r="U21" s="45">
        <f t="shared" si="4"/>
        <v>0</v>
      </c>
    </row>
    <row r="22" spans="2:21" ht="24.95" customHeight="1" x14ac:dyDescent="0.2">
      <c r="B22" s="28">
        <v>1</v>
      </c>
      <c r="C22" s="35">
        <v>15</v>
      </c>
      <c r="D22" s="185" t="s">
        <v>39</v>
      </c>
      <c r="E22" s="186"/>
      <c r="F22" s="187" t="s">
        <v>35</v>
      </c>
      <c r="G22" s="187"/>
      <c r="H22" s="187"/>
      <c r="I22" s="187"/>
      <c r="J22" s="187">
        <f t="shared" si="0"/>
        <v>0</v>
      </c>
      <c r="K22" s="187"/>
      <c r="L22" s="188">
        <f t="shared" si="1"/>
        <v>0</v>
      </c>
      <c r="M22" s="189" t="s">
        <v>36</v>
      </c>
      <c r="N22" s="190">
        <v>4.2</v>
      </c>
      <c r="O22" s="191">
        <f t="shared" si="2"/>
        <v>0</v>
      </c>
      <c r="P22" s="46"/>
      <c r="Q22" s="42"/>
      <c r="R22" s="43">
        <v>1</v>
      </c>
      <c r="T22" s="44">
        <f t="shared" si="3"/>
        <v>0</v>
      </c>
      <c r="U22" s="45">
        <f t="shared" si="4"/>
        <v>0</v>
      </c>
    </row>
    <row r="23" spans="2:21" ht="24.95" customHeight="1" x14ac:dyDescent="0.2">
      <c r="B23" s="28">
        <v>1</v>
      </c>
      <c r="C23" s="35">
        <v>16</v>
      </c>
      <c r="D23" s="185" t="s">
        <v>39</v>
      </c>
      <c r="E23" s="186"/>
      <c r="F23" s="187" t="s">
        <v>35</v>
      </c>
      <c r="G23" s="187"/>
      <c r="H23" s="187"/>
      <c r="I23" s="187"/>
      <c r="J23" s="187">
        <f t="shared" si="0"/>
        <v>0</v>
      </c>
      <c r="K23" s="187"/>
      <c r="L23" s="188">
        <f t="shared" si="1"/>
        <v>0</v>
      </c>
      <c r="M23" s="189" t="s">
        <v>36</v>
      </c>
      <c r="N23" s="190">
        <v>4.2</v>
      </c>
      <c r="O23" s="191">
        <f t="shared" si="2"/>
        <v>0</v>
      </c>
      <c r="P23" s="46"/>
      <c r="Q23" s="42"/>
      <c r="R23" s="43">
        <v>1</v>
      </c>
      <c r="T23" s="44">
        <f t="shared" si="3"/>
        <v>0</v>
      </c>
      <c r="U23" s="45">
        <f t="shared" si="4"/>
        <v>0</v>
      </c>
    </row>
    <row r="24" spans="2:21" ht="24.95" customHeight="1" x14ac:dyDescent="0.2">
      <c r="B24" s="28">
        <v>1</v>
      </c>
      <c r="C24" s="35">
        <v>17</v>
      </c>
      <c r="D24" s="185" t="s">
        <v>42</v>
      </c>
      <c r="E24" s="186" t="s">
        <v>43</v>
      </c>
      <c r="F24" s="187" t="s">
        <v>35</v>
      </c>
      <c r="G24" s="187">
        <v>1500</v>
      </c>
      <c r="H24" s="187">
        <v>3000</v>
      </c>
      <c r="I24" s="187">
        <v>25</v>
      </c>
      <c r="J24" s="187">
        <f t="shared" si="0"/>
        <v>900</v>
      </c>
      <c r="K24" s="187">
        <v>1</v>
      </c>
      <c r="L24" s="188">
        <f t="shared" si="1"/>
        <v>900</v>
      </c>
      <c r="M24" s="189" t="s">
        <v>36</v>
      </c>
      <c r="N24" s="190">
        <v>2</v>
      </c>
      <c r="O24" s="191">
        <f t="shared" si="2"/>
        <v>1800</v>
      </c>
      <c r="P24" s="46"/>
      <c r="Q24" s="42"/>
      <c r="R24" s="43">
        <v>1</v>
      </c>
      <c r="T24" s="44">
        <f t="shared" si="3"/>
        <v>0</v>
      </c>
      <c r="U24" s="45">
        <f t="shared" si="4"/>
        <v>1800</v>
      </c>
    </row>
    <row r="25" spans="2:21" ht="24.95" customHeight="1" x14ac:dyDescent="0.2">
      <c r="B25" s="28">
        <v>1</v>
      </c>
      <c r="C25" s="35">
        <v>18</v>
      </c>
      <c r="D25" s="185" t="s">
        <v>42</v>
      </c>
      <c r="E25" s="186"/>
      <c r="F25" s="187" t="s">
        <v>35</v>
      </c>
      <c r="G25" s="187">
        <v>1000</v>
      </c>
      <c r="H25" s="187">
        <v>1000</v>
      </c>
      <c r="I25" s="187">
        <v>25</v>
      </c>
      <c r="J25" s="187">
        <f t="shared" si="0"/>
        <v>200</v>
      </c>
      <c r="K25" s="187">
        <v>1</v>
      </c>
      <c r="L25" s="188">
        <f t="shared" si="1"/>
        <v>200</v>
      </c>
      <c r="M25" s="189" t="s">
        <v>36</v>
      </c>
      <c r="N25" s="190">
        <v>2</v>
      </c>
      <c r="O25" s="191">
        <f t="shared" si="2"/>
        <v>400</v>
      </c>
      <c r="P25" s="46"/>
      <c r="Q25" s="42"/>
      <c r="R25" s="43">
        <v>1</v>
      </c>
      <c r="T25" s="44">
        <f t="shared" si="3"/>
        <v>0</v>
      </c>
      <c r="U25" s="45">
        <f t="shared" si="4"/>
        <v>400</v>
      </c>
    </row>
    <row r="26" spans="2:21" ht="24.95" customHeight="1" x14ac:dyDescent="0.2">
      <c r="B26" s="28">
        <v>1</v>
      </c>
      <c r="C26" s="35">
        <v>19</v>
      </c>
      <c r="D26" s="185" t="s">
        <v>44</v>
      </c>
      <c r="E26" s="186"/>
      <c r="F26" s="187" t="s">
        <v>35</v>
      </c>
      <c r="G26" s="187"/>
      <c r="H26" s="187"/>
      <c r="I26" s="187"/>
      <c r="J26" s="187">
        <f t="shared" si="0"/>
        <v>0</v>
      </c>
      <c r="K26" s="187"/>
      <c r="L26" s="188">
        <f t="shared" si="1"/>
        <v>0</v>
      </c>
      <c r="M26" s="189" t="s">
        <v>36</v>
      </c>
      <c r="N26" s="190"/>
      <c r="O26" s="191">
        <f t="shared" si="2"/>
        <v>0</v>
      </c>
      <c r="P26" s="46"/>
      <c r="Q26" s="42"/>
      <c r="R26" s="43">
        <v>1</v>
      </c>
      <c r="T26" s="44">
        <f t="shared" si="3"/>
        <v>0</v>
      </c>
      <c r="U26" s="45">
        <f t="shared" si="4"/>
        <v>0</v>
      </c>
    </row>
    <row r="27" spans="2:21" ht="24.95" customHeight="1" x14ac:dyDescent="0.2">
      <c r="B27" s="28">
        <v>1</v>
      </c>
      <c r="C27" s="35">
        <v>20</v>
      </c>
      <c r="D27" s="185" t="s">
        <v>45</v>
      </c>
      <c r="E27" s="186"/>
      <c r="F27" s="187" t="s">
        <v>35</v>
      </c>
      <c r="G27" s="187"/>
      <c r="H27" s="187"/>
      <c r="I27" s="187"/>
      <c r="J27" s="187">
        <f t="shared" si="0"/>
        <v>0</v>
      </c>
      <c r="K27" s="187"/>
      <c r="L27" s="188">
        <f t="shared" si="1"/>
        <v>0</v>
      </c>
      <c r="M27" s="189" t="s">
        <v>36</v>
      </c>
      <c r="N27" s="190"/>
      <c r="O27" s="191">
        <f t="shared" si="2"/>
        <v>0</v>
      </c>
      <c r="P27" s="46"/>
      <c r="Q27" s="42"/>
      <c r="R27" s="43">
        <v>1</v>
      </c>
      <c r="T27" s="44">
        <f t="shared" si="3"/>
        <v>0</v>
      </c>
      <c r="U27" s="45">
        <f t="shared" si="4"/>
        <v>0</v>
      </c>
    </row>
    <row r="28" spans="2:21" ht="24.95" customHeight="1" x14ac:dyDescent="0.2">
      <c r="B28" s="28">
        <v>1</v>
      </c>
      <c r="C28" s="35">
        <v>21</v>
      </c>
      <c r="D28" s="185" t="s">
        <v>45</v>
      </c>
      <c r="E28" s="186"/>
      <c r="F28" s="187" t="s">
        <v>35</v>
      </c>
      <c r="G28" s="187"/>
      <c r="H28" s="187"/>
      <c r="I28" s="187"/>
      <c r="J28" s="187">
        <f t="shared" si="0"/>
        <v>0</v>
      </c>
      <c r="K28" s="187"/>
      <c r="L28" s="188">
        <f t="shared" si="1"/>
        <v>0</v>
      </c>
      <c r="M28" s="189" t="s">
        <v>36</v>
      </c>
      <c r="N28" s="190"/>
      <c r="O28" s="191">
        <f t="shared" si="2"/>
        <v>0</v>
      </c>
      <c r="P28" s="46"/>
      <c r="Q28" s="42"/>
      <c r="R28" s="43">
        <v>1</v>
      </c>
      <c r="T28" s="44">
        <f t="shared" si="3"/>
        <v>0</v>
      </c>
      <c r="U28" s="45">
        <f t="shared" si="4"/>
        <v>0</v>
      </c>
    </row>
    <row r="29" spans="2:21" ht="24.95" customHeight="1" x14ac:dyDescent="0.2">
      <c r="B29" s="28">
        <v>1</v>
      </c>
      <c r="C29" s="47">
        <v>22</v>
      </c>
      <c r="D29" s="185" t="s">
        <v>46</v>
      </c>
      <c r="E29" s="187"/>
      <c r="F29" s="187" t="s">
        <v>35</v>
      </c>
      <c r="G29" s="187"/>
      <c r="H29" s="187"/>
      <c r="I29" s="187"/>
      <c r="J29" s="187">
        <f t="shared" si="0"/>
        <v>0</v>
      </c>
      <c r="K29" s="187"/>
      <c r="L29" s="188">
        <f t="shared" si="1"/>
        <v>0</v>
      </c>
      <c r="M29" s="189" t="s">
        <v>36</v>
      </c>
      <c r="N29" s="190"/>
      <c r="O29" s="191">
        <f t="shared" si="2"/>
        <v>0</v>
      </c>
      <c r="P29" s="46"/>
      <c r="Q29" s="42"/>
      <c r="R29" s="43">
        <v>1</v>
      </c>
      <c r="T29" s="44">
        <f t="shared" si="3"/>
        <v>0</v>
      </c>
      <c r="U29" s="45">
        <f t="shared" si="4"/>
        <v>0</v>
      </c>
    </row>
    <row r="30" spans="2:21" ht="24.95" customHeight="1" x14ac:dyDescent="0.2">
      <c r="B30" s="28">
        <v>1</v>
      </c>
      <c r="C30" s="47">
        <v>23</v>
      </c>
      <c r="D30" s="185" t="s">
        <v>46</v>
      </c>
      <c r="E30" s="187"/>
      <c r="F30" s="187" t="s">
        <v>35</v>
      </c>
      <c r="G30" s="187"/>
      <c r="H30" s="187"/>
      <c r="I30" s="187"/>
      <c r="J30" s="187">
        <f t="shared" si="0"/>
        <v>0</v>
      </c>
      <c r="K30" s="187"/>
      <c r="L30" s="188">
        <f t="shared" si="1"/>
        <v>0</v>
      </c>
      <c r="M30" s="189" t="s">
        <v>36</v>
      </c>
      <c r="N30" s="190"/>
      <c r="O30" s="191">
        <f t="shared" si="2"/>
        <v>0</v>
      </c>
      <c r="P30" s="46"/>
      <c r="Q30" s="42"/>
      <c r="R30" s="43">
        <v>1</v>
      </c>
      <c r="T30" s="44">
        <f t="shared" si="3"/>
        <v>0</v>
      </c>
      <c r="U30" s="45">
        <f t="shared" si="4"/>
        <v>0</v>
      </c>
    </row>
    <row r="31" spans="2:21" ht="24.95" customHeight="1" x14ac:dyDescent="0.2">
      <c r="B31" s="28">
        <v>1</v>
      </c>
      <c r="C31" s="47">
        <v>24</v>
      </c>
      <c r="D31" s="185" t="s">
        <v>46</v>
      </c>
      <c r="E31" s="187"/>
      <c r="F31" s="187" t="s">
        <v>35</v>
      </c>
      <c r="G31" s="187"/>
      <c r="H31" s="187"/>
      <c r="I31" s="187"/>
      <c r="J31" s="187">
        <f t="shared" si="0"/>
        <v>0</v>
      </c>
      <c r="K31" s="187"/>
      <c r="L31" s="188">
        <f t="shared" si="1"/>
        <v>0</v>
      </c>
      <c r="M31" s="189" t="s">
        <v>36</v>
      </c>
      <c r="N31" s="190"/>
      <c r="O31" s="191">
        <f t="shared" si="2"/>
        <v>0</v>
      </c>
      <c r="P31" s="46"/>
      <c r="Q31" s="42"/>
      <c r="R31" s="43">
        <v>1</v>
      </c>
      <c r="T31" s="44">
        <f t="shared" si="3"/>
        <v>0</v>
      </c>
      <c r="U31" s="45">
        <f t="shared" si="4"/>
        <v>0</v>
      </c>
    </row>
    <row r="32" spans="2:21" ht="24.95" customHeight="1" x14ac:dyDescent="0.2">
      <c r="B32" s="28">
        <v>1</v>
      </c>
      <c r="C32" s="35">
        <v>25</v>
      </c>
      <c r="D32" s="185" t="s">
        <v>47</v>
      </c>
      <c r="E32" s="187"/>
      <c r="F32" s="187" t="s">
        <v>35</v>
      </c>
      <c r="G32" s="187"/>
      <c r="H32" s="187"/>
      <c r="I32" s="187"/>
      <c r="J32" s="187">
        <f t="shared" si="0"/>
        <v>0</v>
      </c>
      <c r="K32" s="187"/>
      <c r="L32" s="188">
        <f t="shared" si="1"/>
        <v>0</v>
      </c>
      <c r="M32" s="189" t="s">
        <v>36</v>
      </c>
      <c r="N32" s="190"/>
      <c r="O32" s="191">
        <f t="shared" si="2"/>
        <v>0</v>
      </c>
      <c r="P32" s="46"/>
      <c r="Q32" s="42"/>
      <c r="R32" s="43">
        <v>1</v>
      </c>
      <c r="T32" s="44">
        <f t="shared" si="3"/>
        <v>0</v>
      </c>
      <c r="U32" s="45">
        <f t="shared" si="4"/>
        <v>0</v>
      </c>
    </row>
    <row r="33" spans="2:21" ht="24.95" customHeight="1" x14ac:dyDescent="0.2">
      <c r="B33" s="28">
        <v>1</v>
      </c>
      <c r="C33" s="35">
        <v>26</v>
      </c>
      <c r="D33" s="185" t="s">
        <v>47</v>
      </c>
      <c r="E33" s="187"/>
      <c r="F33" s="187" t="s">
        <v>35</v>
      </c>
      <c r="G33" s="187"/>
      <c r="H33" s="187"/>
      <c r="I33" s="187"/>
      <c r="J33" s="187">
        <f t="shared" si="0"/>
        <v>0</v>
      </c>
      <c r="K33" s="187"/>
      <c r="L33" s="188">
        <f t="shared" si="1"/>
        <v>0</v>
      </c>
      <c r="M33" s="189" t="s">
        <v>36</v>
      </c>
      <c r="N33" s="190"/>
      <c r="O33" s="191">
        <f t="shared" si="2"/>
        <v>0</v>
      </c>
      <c r="P33" s="46"/>
      <c r="Q33" s="42"/>
      <c r="R33" s="43">
        <v>1</v>
      </c>
      <c r="T33" s="44">
        <f t="shared" si="3"/>
        <v>0</v>
      </c>
      <c r="U33" s="45">
        <f t="shared" si="4"/>
        <v>0</v>
      </c>
    </row>
    <row r="34" spans="2:21" ht="24.95" customHeight="1" x14ac:dyDescent="0.2">
      <c r="B34" s="28">
        <v>1</v>
      </c>
      <c r="C34" s="35">
        <v>27</v>
      </c>
      <c r="D34" s="185" t="s">
        <v>47</v>
      </c>
      <c r="E34" s="187"/>
      <c r="F34" s="187" t="s">
        <v>35</v>
      </c>
      <c r="G34" s="187"/>
      <c r="H34" s="187"/>
      <c r="I34" s="187"/>
      <c r="J34" s="187">
        <f t="shared" si="0"/>
        <v>0</v>
      </c>
      <c r="K34" s="187"/>
      <c r="L34" s="188">
        <f t="shared" si="1"/>
        <v>0</v>
      </c>
      <c r="M34" s="189" t="s">
        <v>36</v>
      </c>
      <c r="N34" s="190"/>
      <c r="O34" s="191">
        <f t="shared" si="2"/>
        <v>0</v>
      </c>
      <c r="P34" s="46"/>
      <c r="Q34" s="42"/>
      <c r="R34" s="43">
        <v>1</v>
      </c>
      <c r="T34" s="44">
        <f t="shared" si="3"/>
        <v>0</v>
      </c>
      <c r="U34" s="45">
        <f t="shared" si="4"/>
        <v>0</v>
      </c>
    </row>
    <row r="35" spans="2:21" ht="24.95" customHeight="1" x14ac:dyDescent="0.2">
      <c r="B35" s="28">
        <v>1</v>
      </c>
      <c r="C35" s="35">
        <v>28</v>
      </c>
      <c r="D35" s="185" t="s">
        <v>47</v>
      </c>
      <c r="E35" s="187"/>
      <c r="F35" s="187" t="s">
        <v>35</v>
      </c>
      <c r="G35" s="187"/>
      <c r="H35" s="187"/>
      <c r="I35" s="187"/>
      <c r="J35" s="187">
        <f t="shared" si="0"/>
        <v>0</v>
      </c>
      <c r="K35" s="187"/>
      <c r="L35" s="188">
        <f t="shared" si="1"/>
        <v>0</v>
      </c>
      <c r="M35" s="189" t="s">
        <v>36</v>
      </c>
      <c r="N35" s="190"/>
      <c r="O35" s="191">
        <f t="shared" si="2"/>
        <v>0</v>
      </c>
      <c r="P35" s="46"/>
      <c r="Q35" s="42"/>
      <c r="R35" s="43">
        <v>1</v>
      </c>
      <c r="T35" s="44">
        <f t="shared" si="3"/>
        <v>0</v>
      </c>
      <c r="U35" s="45">
        <f t="shared" si="4"/>
        <v>0</v>
      </c>
    </row>
    <row r="36" spans="2:21" ht="24.95" customHeight="1" x14ac:dyDescent="0.2">
      <c r="B36" s="28">
        <v>1</v>
      </c>
      <c r="C36" s="35">
        <v>29</v>
      </c>
      <c r="D36" s="185" t="s">
        <v>48</v>
      </c>
      <c r="E36" s="187"/>
      <c r="F36" s="187" t="s">
        <v>35</v>
      </c>
      <c r="G36" s="187"/>
      <c r="H36" s="187"/>
      <c r="I36" s="187"/>
      <c r="J36" s="187">
        <f t="shared" si="0"/>
        <v>0</v>
      </c>
      <c r="K36" s="187"/>
      <c r="L36" s="188">
        <f t="shared" si="1"/>
        <v>0</v>
      </c>
      <c r="M36" s="189" t="s">
        <v>36</v>
      </c>
      <c r="N36" s="190"/>
      <c r="O36" s="191">
        <f t="shared" si="2"/>
        <v>0</v>
      </c>
      <c r="P36" s="46"/>
      <c r="Q36" s="42"/>
      <c r="R36" s="43">
        <v>1</v>
      </c>
      <c r="T36" s="44">
        <f t="shared" si="3"/>
        <v>0</v>
      </c>
      <c r="U36" s="45">
        <f t="shared" si="4"/>
        <v>0</v>
      </c>
    </row>
    <row r="37" spans="2:21" ht="24.95" customHeight="1" x14ac:dyDescent="0.2">
      <c r="B37" s="28">
        <v>1</v>
      </c>
      <c r="C37" s="35">
        <v>30</v>
      </c>
      <c r="D37" s="185" t="s">
        <v>48</v>
      </c>
      <c r="E37" s="187"/>
      <c r="F37" s="187" t="s">
        <v>35</v>
      </c>
      <c r="G37" s="187"/>
      <c r="H37" s="187"/>
      <c r="I37" s="187"/>
      <c r="J37" s="187">
        <f t="shared" si="0"/>
        <v>0</v>
      </c>
      <c r="K37" s="187"/>
      <c r="L37" s="188">
        <f t="shared" si="1"/>
        <v>0</v>
      </c>
      <c r="M37" s="189" t="s">
        <v>36</v>
      </c>
      <c r="N37" s="190"/>
      <c r="O37" s="191">
        <f t="shared" si="2"/>
        <v>0</v>
      </c>
      <c r="P37" s="46"/>
      <c r="Q37" s="42"/>
      <c r="R37" s="43">
        <v>1</v>
      </c>
      <c r="T37" s="44">
        <f t="shared" si="3"/>
        <v>0</v>
      </c>
      <c r="U37" s="45">
        <f t="shared" si="4"/>
        <v>0</v>
      </c>
    </row>
    <row r="38" spans="2:21" ht="24.95" customHeight="1" x14ac:dyDescent="0.2">
      <c r="B38" s="28">
        <v>1</v>
      </c>
      <c r="C38" s="35">
        <v>31</v>
      </c>
      <c r="D38" s="185" t="s">
        <v>49</v>
      </c>
      <c r="E38" s="187"/>
      <c r="F38" s="187" t="s">
        <v>35</v>
      </c>
      <c r="G38" s="187"/>
      <c r="H38" s="187"/>
      <c r="I38" s="187"/>
      <c r="J38" s="187">
        <f t="shared" si="0"/>
        <v>0</v>
      </c>
      <c r="K38" s="187"/>
      <c r="L38" s="188">
        <f t="shared" si="1"/>
        <v>0</v>
      </c>
      <c r="M38" s="189" t="s">
        <v>36</v>
      </c>
      <c r="N38" s="190"/>
      <c r="O38" s="191">
        <f t="shared" si="2"/>
        <v>0</v>
      </c>
      <c r="P38" s="46"/>
      <c r="Q38" s="42"/>
      <c r="R38" s="43">
        <v>1</v>
      </c>
      <c r="T38" s="44">
        <f t="shared" si="3"/>
        <v>0</v>
      </c>
      <c r="U38" s="45">
        <f t="shared" si="4"/>
        <v>0</v>
      </c>
    </row>
    <row r="39" spans="2:21" ht="24.95" customHeight="1" x14ac:dyDescent="0.2">
      <c r="B39" s="28">
        <v>1</v>
      </c>
      <c r="C39" s="35">
        <v>32</v>
      </c>
      <c r="D39" s="185" t="s">
        <v>49</v>
      </c>
      <c r="E39" s="187"/>
      <c r="F39" s="187" t="s">
        <v>35</v>
      </c>
      <c r="G39" s="187"/>
      <c r="H39" s="187"/>
      <c r="I39" s="187"/>
      <c r="J39" s="187">
        <f t="shared" si="0"/>
        <v>0</v>
      </c>
      <c r="K39" s="187"/>
      <c r="L39" s="188">
        <f t="shared" si="1"/>
        <v>0</v>
      </c>
      <c r="M39" s="189" t="s">
        <v>36</v>
      </c>
      <c r="N39" s="190"/>
      <c r="O39" s="191">
        <f t="shared" si="2"/>
        <v>0</v>
      </c>
      <c r="P39" s="46"/>
      <c r="Q39" s="42"/>
      <c r="R39" s="43">
        <v>1</v>
      </c>
      <c r="T39" s="44">
        <f t="shared" si="3"/>
        <v>0</v>
      </c>
      <c r="U39" s="45">
        <f t="shared" si="4"/>
        <v>0</v>
      </c>
    </row>
    <row r="40" spans="2:21" ht="24.95" customHeight="1" x14ac:dyDescent="0.2">
      <c r="B40" s="28">
        <v>1</v>
      </c>
      <c r="C40" s="35">
        <v>33</v>
      </c>
      <c r="D40" s="185" t="s">
        <v>50</v>
      </c>
      <c r="E40" s="187"/>
      <c r="F40" s="187" t="s">
        <v>35</v>
      </c>
      <c r="G40" s="187"/>
      <c r="H40" s="187"/>
      <c r="I40" s="187"/>
      <c r="J40" s="187">
        <f t="shared" si="0"/>
        <v>0</v>
      </c>
      <c r="K40" s="187"/>
      <c r="L40" s="188">
        <f t="shared" si="1"/>
        <v>0</v>
      </c>
      <c r="M40" s="189" t="s">
        <v>36</v>
      </c>
      <c r="N40" s="190"/>
      <c r="O40" s="191">
        <f t="shared" si="2"/>
        <v>0</v>
      </c>
      <c r="P40" s="46"/>
      <c r="Q40" s="42"/>
      <c r="R40" s="43">
        <v>1</v>
      </c>
      <c r="T40" s="44">
        <f t="shared" si="3"/>
        <v>0</v>
      </c>
      <c r="U40" s="45">
        <f t="shared" si="4"/>
        <v>0</v>
      </c>
    </row>
    <row r="41" spans="2:21" ht="24.95" customHeight="1" x14ac:dyDescent="0.2">
      <c r="B41" s="28">
        <v>1</v>
      </c>
      <c r="C41" s="35">
        <v>34</v>
      </c>
      <c r="D41" s="185" t="s">
        <v>50</v>
      </c>
      <c r="E41" s="187"/>
      <c r="F41" s="187" t="s">
        <v>35</v>
      </c>
      <c r="G41" s="187"/>
      <c r="H41" s="187"/>
      <c r="I41" s="187"/>
      <c r="J41" s="187">
        <f t="shared" si="0"/>
        <v>0</v>
      </c>
      <c r="K41" s="187"/>
      <c r="L41" s="188">
        <f t="shared" si="1"/>
        <v>0</v>
      </c>
      <c r="M41" s="189" t="s">
        <v>36</v>
      </c>
      <c r="N41" s="190"/>
      <c r="O41" s="191">
        <f t="shared" si="2"/>
        <v>0</v>
      </c>
      <c r="P41" s="46"/>
      <c r="Q41" s="42"/>
      <c r="R41" s="43">
        <v>1</v>
      </c>
      <c r="T41" s="44">
        <f t="shared" si="3"/>
        <v>0</v>
      </c>
      <c r="U41" s="45">
        <f t="shared" si="4"/>
        <v>0</v>
      </c>
    </row>
    <row r="42" spans="2:21" ht="24.95" customHeight="1" x14ac:dyDescent="0.2">
      <c r="B42" s="28">
        <v>1</v>
      </c>
      <c r="C42" s="35">
        <v>35</v>
      </c>
      <c r="D42" s="185" t="s">
        <v>51</v>
      </c>
      <c r="E42" s="187"/>
      <c r="F42" s="187" t="s">
        <v>35</v>
      </c>
      <c r="G42" s="187"/>
      <c r="H42" s="187"/>
      <c r="I42" s="187"/>
      <c r="J42" s="187">
        <f t="shared" si="0"/>
        <v>0</v>
      </c>
      <c r="K42" s="187"/>
      <c r="L42" s="188">
        <f t="shared" si="1"/>
        <v>0</v>
      </c>
      <c r="M42" s="189" t="s">
        <v>36</v>
      </c>
      <c r="N42" s="190"/>
      <c r="O42" s="191">
        <f t="shared" si="2"/>
        <v>0</v>
      </c>
      <c r="P42" s="46"/>
      <c r="Q42" s="42"/>
      <c r="R42" s="43">
        <v>1</v>
      </c>
      <c r="T42" s="44">
        <f t="shared" si="3"/>
        <v>0</v>
      </c>
      <c r="U42" s="45">
        <f t="shared" si="4"/>
        <v>0</v>
      </c>
    </row>
    <row r="43" spans="2:21" ht="24.95" customHeight="1" x14ac:dyDescent="0.2">
      <c r="B43" s="28">
        <v>1</v>
      </c>
      <c r="C43" s="35">
        <v>36</v>
      </c>
      <c r="D43" s="185" t="s">
        <v>51</v>
      </c>
      <c r="E43" s="187"/>
      <c r="F43" s="187" t="s">
        <v>35</v>
      </c>
      <c r="G43" s="187"/>
      <c r="H43" s="187"/>
      <c r="I43" s="187"/>
      <c r="J43" s="187">
        <f t="shared" si="0"/>
        <v>0</v>
      </c>
      <c r="K43" s="187"/>
      <c r="L43" s="188">
        <f t="shared" si="1"/>
        <v>0</v>
      </c>
      <c r="M43" s="189" t="s">
        <v>36</v>
      </c>
      <c r="N43" s="190"/>
      <c r="O43" s="191">
        <f t="shared" si="2"/>
        <v>0</v>
      </c>
      <c r="P43" s="46"/>
      <c r="Q43" s="42"/>
      <c r="R43" s="43">
        <v>1</v>
      </c>
      <c r="T43" s="44">
        <f t="shared" si="3"/>
        <v>0</v>
      </c>
      <c r="U43" s="45">
        <f t="shared" si="4"/>
        <v>0</v>
      </c>
    </row>
    <row r="44" spans="2:21" ht="24.95" customHeight="1" x14ac:dyDescent="0.2">
      <c r="B44" s="28">
        <v>1</v>
      </c>
      <c r="C44" s="35">
        <v>37</v>
      </c>
      <c r="D44" s="185" t="s">
        <v>52</v>
      </c>
      <c r="E44" s="187"/>
      <c r="F44" s="187" t="s">
        <v>35</v>
      </c>
      <c r="G44" s="187"/>
      <c r="H44" s="187"/>
      <c r="I44" s="187"/>
      <c r="J44" s="187">
        <f t="shared" si="0"/>
        <v>0</v>
      </c>
      <c r="K44" s="187"/>
      <c r="L44" s="188">
        <f t="shared" si="1"/>
        <v>0</v>
      </c>
      <c r="M44" s="189" t="s">
        <v>36</v>
      </c>
      <c r="N44" s="190"/>
      <c r="O44" s="191">
        <f t="shared" si="2"/>
        <v>0</v>
      </c>
      <c r="P44" s="46"/>
      <c r="Q44" s="42"/>
      <c r="R44" s="43">
        <v>1</v>
      </c>
      <c r="T44" s="44">
        <f t="shared" si="3"/>
        <v>0</v>
      </c>
      <c r="U44" s="45">
        <f t="shared" si="4"/>
        <v>0</v>
      </c>
    </row>
    <row r="45" spans="2:21" ht="24.95" customHeight="1" x14ac:dyDescent="0.2">
      <c r="B45" s="28">
        <v>1</v>
      </c>
      <c r="C45" s="35">
        <v>38</v>
      </c>
      <c r="D45" s="185" t="s">
        <v>52</v>
      </c>
      <c r="E45" s="187"/>
      <c r="F45" s="187" t="s">
        <v>35</v>
      </c>
      <c r="G45" s="187"/>
      <c r="H45" s="187"/>
      <c r="I45" s="187"/>
      <c r="J45" s="187">
        <f t="shared" si="0"/>
        <v>0</v>
      </c>
      <c r="K45" s="187"/>
      <c r="L45" s="188">
        <f t="shared" si="1"/>
        <v>0</v>
      </c>
      <c r="M45" s="189" t="s">
        <v>36</v>
      </c>
      <c r="N45" s="190"/>
      <c r="O45" s="191">
        <f t="shared" si="2"/>
        <v>0</v>
      </c>
      <c r="P45" s="46"/>
      <c r="Q45" s="42"/>
      <c r="R45" s="43">
        <v>1</v>
      </c>
      <c r="T45" s="44">
        <f t="shared" si="3"/>
        <v>0</v>
      </c>
      <c r="U45" s="45">
        <f t="shared" si="4"/>
        <v>0</v>
      </c>
    </row>
    <row r="46" spans="2:21" ht="24.95" customHeight="1" x14ac:dyDescent="0.2">
      <c r="B46" s="28">
        <v>1</v>
      </c>
      <c r="C46" s="35">
        <v>39</v>
      </c>
      <c r="D46" s="185" t="s">
        <v>40</v>
      </c>
      <c r="E46" s="187"/>
      <c r="F46" s="187" t="s">
        <v>35</v>
      </c>
      <c r="G46" s="187"/>
      <c r="H46" s="187"/>
      <c r="I46" s="187"/>
      <c r="J46" s="187">
        <f t="shared" si="0"/>
        <v>0</v>
      </c>
      <c r="K46" s="187"/>
      <c r="L46" s="188">
        <f t="shared" si="1"/>
        <v>0</v>
      </c>
      <c r="M46" s="189" t="s">
        <v>36</v>
      </c>
      <c r="N46" s="190"/>
      <c r="O46" s="191">
        <f t="shared" si="2"/>
        <v>0</v>
      </c>
      <c r="P46" s="46"/>
      <c r="Q46" s="42"/>
      <c r="R46" s="43">
        <v>1</v>
      </c>
      <c r="T46" s="44">
        <f t="shared" si="3"/>
        <v>0</v>
      </c>
      <c r="U46" s="45">
        <f t="shared" si="4"/>
        <v>0</v>
      </c>
    </row>
    <row r="47" spans="2:21" ht="24.95" customHeight="1" x14ac:dyDescent="0.2">
      <c r="B47" s="28">
        <v>1</v>
      </c>
      <c r="C47" s="35">
        <v>40</v>
      </c>
      <c r="D47" s="185" t="s">
        <v>40</v>
      </c>
      <c r="E47" s="187"/>
      <c r="F47" s="187" t="s">
        <v>35</v>
      </c>
      <c r="G47" s="187"/>
      <c r="H47" s="187"/>
      <c r="I47" s="187"/>
      <c r="J47" s="187">
        <f t="shared" si="0"/>
        <v>0</v>
      </c>
      <c r="K47" s="187"/>
      <c r="L47" s="188">
        <f t="shared" si="1"/>
        <v>0</v>
      </c>
      <c r="M47" s="189" t="s">
        <v>36</v>
      </c>
      <c r="N47" s="190"/>
      <c r="O47" s="191">
        <f t="shared" si="2"/>
        <v>0</v>
      </c>
      <c r="P47" s="46"/>
      <c r="Q47" s="42"/>
      <c r="R47" s="43">
        <v>1</v>
      </c>
      <c r="T47" s="44">
        <f t="shared" si="3"/>
        <v>0</v>
      </c>
      <c r="U47" s="45">
        <f t="shared" si="4"/>
        <v>0</v>
      </c>
    </row>
    <row r="48" spans="2:21" ht="24.95" customHeight="1" x14ac:dyDescent="0.2">
      <c r="B48" s="48">
        <v>1</v>
      </c>
      <c r="C48" s="49">
        <v>41</v>
      </c>
      <c r="D48" s="192" t="s">
        <v>40</v>
      </c>
      <c r="E48" s="193"/>
      <c r="F48" s="193" t="s">
        <v>35</v>
      </c>
      <c r="G48" s="193"/>
      <c r="H48" s="193"/>
      <c r="I48" s="193"/>
      <c r="J48" s="193">
        <f t="shared" si="0"/>
        <v>0</v>
      </c>
      <c r="K48" s="193"/>
      <c r="L48" s="194">
        <f t="shared" si="1"/>
        <v>0</v>
      </c>
      <c r="M48" s="195" t="s">
        <v>36</v>
      </c>
      <c r="N48" s="196"/>
      <c r="O48" s="197">
        <f t="shared" si="2"/>
        <v>0</v>
      </c>
      <c r="P48" s="50"/>
      <c r="Q48" s="51"/>
      <c r="R48" s="52">
        <v>1</v>
      </c>
      <c r="T48" s="53">
        <f t="shared" si="3"/>
        <v>0</v>
      </c>
      <c r="U48" s="54">
        <f t="shared" si="4"/>
        <v>0</v>
      </c>
    </row>
    <row r="49" spans="2:21" ht="24.95" customHeight="1" x14ac:dyDescent="0.2">
      <c r="B49" s="28">
        <v>2</v>
      </c>
      <c r="C49" s="55">
        <v>42</v>
      </c>
      <c r="D49" s="199" t="s">
        <v>53</v>
      </c>
      <c r="E49" s="200"/>
      <c r="F49" s="200" t="s">
        <v>54</v>
      </c>
      <c r="G49" s="200"/>
      <c r="H49" s="200"/>
      <c r="I49" s="200"/>
      <c r="J49" s="200">
        <f t="shared" ref="J49:J57" si="5">((((G49*G49)-(H49*H49))*PI())/4)*I49*8/1000000</f>
        <v>0</v>
      </c>
      <c r="K49" s="201"/>
      <c r="L49" s="202">
        <f t="shared" si="1"/>
        <v>0</v>
      </c>
      <c r="M49" s="203" t="s">
        <v>36</v>
      </c>
      <c r="N49" s="204"/>
      <c r="O49" s="205">
        <f t="shared" si="2"/>
        <v>0</v>
      </c>
      <c r="P49" s="56"/>
      <c r="Q49" s="57"/>
      <c r="R49" s="58">
        <v>1</v>
      </c>
      <c r="T49" s="59">
        <f t="shared" si="3"/>
        <v>0</v>
      </c>
      <c r="U49" s="60">
        <f t="shared" si="4"/>
        <v>0</v>
      </c>
    </row>
    <row r="50" spans="2:21" ht="24.95" customHeight="1" x14ac:dyDescent="0.2">
      <c r="B50" s="28">
        <v>2</v>
      </c>
      <c r="C50" s="35">
        <v>43</v>
      </c>
      <c r="D50" s="206" t="s">
        <v>55</v>
      </c>
      <c r="E50" s="207"/>
      <c r="F50" s="207" t="s">
        <v>54</v>
      </c>
      <c r="G50" s="207">
        <v>1350</v>
      </c>
      <c r="H50" s="207">
        <v>1200</v>
      </c>
      <c r="I50" s="207">
        <v>50</v>
      </c>
      <c r="J50" s="207">
        <f t="shared" si="5"/>
        <v>120.16591899980959</v>
      </c>
      <c r="K50" s="208">
        <v>1</v>
      </c>
      <c r="L50" s="209">
        <f t="shared" si="1"/>
        <v>120.16591899980959</v>
      </c>
      <c r="M50" s="210" t="s">
        <v>36</v>
      </c>
      <c r="N50" s="211">
        <v>1</v>
      </c>
      <c r="O50" s="212">
        <f t="shared" si="2"/>
        <v>120.16591899980959</v>
      </c>
      <c r="P50" s="46"/>
      <c r="Q50" s="42"/>
      <c r="R50" s="43">
        <v>1</v>
      </c>
      <c r="T50" s="44">
        <f t="shared" si="3"/>
        <v>0</v>
      </c>
      <c r="U50" s="45">
        <f t="shared" si="4"/>
        <v>120.16591899980959</v>
      </c>
    </row>
    <row r="51" spans="2:21" ht="24.95" customHeight="1" x14ac:dyDescent="0.2">
      <c r="B51" s="28">
        <v>2</v>
      </c>
      <c r="C51" s="35">
        <v>44</v>
      </c>
      <c r="D51" s="206" t="s">
        <v>56</v>
      </c>
      <c r="E51" s="207"/>
      <c r="F51" s="207" t="s">
        <v>54</v>
      </c>
      <c r="G51" s="207"/>
      <c r="H51" s="207"/>
      <c r="I51" s="207"/>
      <c r="J51" s="207">
        <f t="shared" si="5"/>
        <v>0</v>
      </c>
      <c r="K51" s="208"/>
      <c r="L51" s="209">
        <f t="shared" si="1"/>
        <v>0</v>
      </c>
      <c r="M51" s="210" t="s">
        <v>36</v>
      </c>
      <c r="N51" s="211"/>
      <c r="O51" s="212">
        <f t="shared" si="2"/>
        <v>0</v>
      </c>
      <c r="P51" s="46"/>
      <c r="Q51" s="42"/>
      <c r="R51" s="43">
        <v>1</v>
      </c>
      <c r="T51" s="44">
        <f t="shared" si="3"/>
        <v>0</v>
      </c>
      <c r="U51" s="45">
        <f t="shared" si="4"/>
        <v>0</v>
      </c>
    </row>
    <row r="52" spans="2:21" ht="24.95" customHeight="1" x14ac:dyDescent="0.2">
      <c r="B52" s="28">
        <v>2</v>
      </c>
      <c r="C52" s="35">
        <v>45</v>
      </c>
      <c r="D52" s="206" t="s">
        <v>57</v>
      </c>
      <c r="E52" s="207"/>
      <c r="F52" s="207" t="s">
        <v>54</v>
      </c>
      <c r="G52" s="207"/>
      <c r="H52" s="207"/>
      <c r="I52" s="207"/>
      <c r="J52" s="207">
        <f t="shared" si="5"/>
        <v>0</v>
      </c>
      <c r="K52" s="208"/>
      <c r="L52" s="209">
        <f t="shared" si="1"/>
        <v>0</v>
      </c>
      <c r="M52" s="210" t="s">
        <v>36</v>
      </c>
      <c r="N52" s="211"/>
      <c r="O52" s="212">
        <f t="shared" si="2"/>
        <v>0</v>
      </c>
      <c r="P52" s="46"/>
      <c r="Q52" s="42"/>
      <c r="R52" s="43">
        <v>1</v>
      </c>
      <c r="T52" s="44">
        <f t="shared" si="3"/>
        <v>0</v>
      </c>
      <c r="U52" s="45">
        <f t="shared" si="4"/>
        <v>0</v>
      </c>
    </row>
    <row r="53" spans="2:21" ht="24.95" customHeight="1" x14ac:dyDescent="0.2">
      <c r="B53" s="28">
        <v>2</v>
      </c>
      <c r="C53" s="35">
        <v>46</v>
      </c>
      <c r="D53" s="206" t="s">
        <v>58</v>
      </c>
      <c r="E53" s="207"/>
      <c r="F53" s="207" t="s">
        <v>54</v>
      </c>
      <c r="G53" s="207"/>
      <c r="H53" s="207"/>
      <c r="I53" s="207"/>
      <c r="J53" s="207">
        <f t="shared" si="5"/>
        <v>0</v>
      </c>
      <c r="K53" s="208"/>
      <c r="L53" s="209">
        <f t="shared" si="1"/>
        <v>0</v>
      </c>
      <c r="M53" s="210" t="s">
        <v>36</v>
      </c>
      <c r="N53" s="211"/>
      <c r="O53" s="212">
        <f t="shared" si="2"/>
        <v>0</v>
      </c>
      <c r="P53" s="46"/>
      <c r="Q53" s="42"/>
      <c r="R53" s="43">
        <v>1</v>
      </c>
      <c r="T53" s="44">
        <f t="shared" si="3"/>
        <v>0</v>
      </c>
      <c r="U53" s="45">
        <f t="shared" si="4"/>
        <v>0</v>
      </c>
    </row>
    <row r="54" spans="2:21" ht="24.95" customHeight="1" x14ac:dyDescent="0.2">
      <c r="B54" s="28">
        <v>2</v>
      </c>
      <c r="C54" s="35">
        <v>47</v>
      </c>
      <c r="D54" s="206" t="s">
        <v>58</v>
      </c>
      <c r="E54" s="207"/>
      <c r="F54" s="207" t="s">
        <v>54</v>
      </c>
      <c r="G54" s="207"/>
      <c r="H54" s="207"/>
      <c r="I54" s="207"/>
      <c r="J54" s="207">
        <f>((((G54*G54)-(H54*H54))*PI())/4)*I54*8/1000000</f>
        <v>0</v>
      </c>
      <c r="K54" s="208"/>
      <c r="L54" s="209">
        <f t="shared" si="1"/>
        <v>0</v>
      </c>
      <c r="M54" s="210" t="s">
        <v>36</v>
      </c>
      <c r="N54" s="211">
        <v>0</v>
      </c>
      <c r="O54" s="212">
        <f t="shared" si="2"/>
        <v>0</v>
      </c>
      <c r="P54" s="46"/>
      <c r="Q54" s="42"/>
      <c r="R54" s="43">
        <v>1</v>
      </c>
      <c r="T54" s="44">
        <f>+O54*Q54</f>
        <v>0</v>
      </c>
      <c r="U54" s="45">
        <f>+O54*R54</f>
        <v>0</v>
      </c>
    </row>
    <row r="55" spans="2:21" ht="24.95" customHeight="1" x14ac:dyDescent="0.2">
      <c r="B55" s="28">
        <v>2</v>
      </c>
      <c r="C55" s="35">
        <v>48</v>
      </c>
      <c r="D55" s="206" t="s">
        <v>59</v>
      </c>
      <c r="E55" s="207"/>
      <c r="F55" s="207" t="s">
        <v>54</v>
      </c>
      <c r="G55" s="207"/>
      <c r="H55" s="207"/>
      <c r="I55" s="207"/>
      <c r="J55" s="207">
        <f>((((G55*G55)-(H55*H55))*PI())/4)*I55*8/1000000</f>
        <v>0</v>
      </c>
      <c r="K55" s="208"/>
      <c r="L55" s="209">
        <f t="shared" si="1"/>
        <v>0</v>
      </c>
      <c r="M55" s="210" t="s">
        <v>36</v>
      </c>
      <c r="N55" s="211">
        <v>0</v>
      </c>
      <c r="O55" s="212">
        <f t="shared" si="2"/>
        <v>0</v>
      </c>
      <c r="P55" s="46"/>
      <c r="Q55" s="42"/>
      <c r="R55" s="43">
        <v>1</v>
      </c>
      <c r="T55" s="44">
        <f>+O55*Q55</f>
        <v>0</v>
      </c>
      <c r="U55" s="45">
        <f>+O55*R55</f>
        <v>0</v>
      </c>
    </row>
    <row r="56" spans="2:21" ht="24.95" customHeight="1" x14ac:dyDescent="0.2">
      <c r="B56" s="28">
        <v>2</v>
      </c>
      <c r="C56" s="35">
        <v>49</v>
      </c>
      <c r="D56" s="206" t="s">
        <v>60</v>
      </c>
      <c r="E56" s="207"/>
      <c r="F56" s="207" t="s">
        <v>54</v>
      </c>
      <c r="G56" s="207"/>
      <c r="H56" s="207"/>
      <c r="I56" s="207"/>
      <c r="J56" s="207">
        <f t="shared" si="5"/>
        <v>0</v>
      </c>
      <c r="K56" s="208"/>
      <c r="L56" s="209">
        <f t="shared" si="1"/>
        <v>0</v>
      </c>
      <c r="M56" s="210" t="s">
        <v>36</v>
      </c>
      <c r="N56" s="211">
        <v>0</v>
      </c>
      <c r="O56" s="212">
        <f t="shared" si="2"/>
        <v>0</v>
      </c>
      <c r="P56" s="46"/>
      <c r="Q56" s="42"/>
      <c r="R56" s="43">
        <v>1</v>
      </c>
      <c r="T56" s="44">
        <f t="shared" si="3"/>
        <v>0</v>
      </c>
      <c r="U56" s="45">
        <f t="shared" si="4"/>
        <v>0</v>
      </c>
    </row>
    <row r="57" spans="2:21" ht="24.95" customHeight="1" x14ac:dyDescent="0.2">
      <c r="B57" s="28">
        <v>2</v>
      </c>
      <c r="C57" s="35">
        <v>50</v>
      </c>
      <c r="D57" s="206" t="s">
        <v>61</v>
      </c>
      <c r="E57" s="207"/>
      <c r="F57" s="207" t="s">
        <v>54</v>
      </c>
      <c r="G57" s="207"/>
      <c r="H57" s="207"/>
      <c r="I57" s="207"/>
      <c r="J57" s="207">
        <f t="shared" si="5"/>
        <v>0</v>
      </c>
      <c r="K57" s="208"/>
      <c r="L57" s="209">
        <f t="shared" si="1"/>
        <v>0</v>
      </c>
      <c r="M57" s="210" t="s">
        <v>36</v>
      </c>
      <c r="N57" s="211">
        <v>0</v>
      </c>
      <c r="O57" s="212">
        <f t="shared" si="2"/>
        <v>0</v>
      </c>
      <c r="P57" s="46"/>
      <c r="Q57" s="42"/>
      <c r="R57" s="43">
        <v>1</v>
      </c>
      <c r="T57" s="44">
        <f t="shared" si="3"/>
        <v>0</v>
      </c>
      <c r="U57" s="45">
        <f t="shared" si="4"/>
        <v>0</v>
      </c>
    </row>
    <row r="58" spans="2:21" ht="24.95" customHeight="1" x14ac:dyDescent="0.2">
      <c r="B58" s="28">
        <v>2</v>
      </c>
      <c r="C58" s="35">
        <v>51</v>
      </c>
      <c r="D58" s="206" t="s">
        <v>62</v>
      </c>
      <c r="E58" s="213"/>
      <c r="F58" s="213" t="s">
        <v>63</v>
      </c>
      <c r="G58" s="213"/>
      <c r="H58" s="213"/>
      <c r="I58" s="213">
        <v>1</v>
      </c>
      <c r="J58" s="213">
        <f t="shared" ref="J58:J68" si="6">(((G58*G58*PI())/4)*H58*8/1000000)*I58</f>
        <v>0</v>
      </c>
      <c r="K58" s="208"/>
      <c r="L58" s="214">
        <f t="shared" si="1"/>
        <v>0</v>
      </c>
      <c r="M58" s="215" t="s">
        <v>36</v>
      </c>
      <c r="N58" s="216"/>
      <c r="O58" s="212">
        <f t="shared" si="2"/>
        <v>0</v>
      </c>
      <c r="P58" s="46"/>
      <c r="Q58" s="42"/>
      <c r="R58" s="43">
        <v>1</v>
      </c>
      <c r="T58" s="44">
        <f t="shared" si="3"/>
        <v>0</v>
      </c>
      <c r="U58" s="45">
        <f t="shared" si="4"/>
        <v>0</v>
      </c>
    </row>
    <row r="59" spans="2:21" ht="24.95" customHeight="1" x14ac:dyDescent="0.2">
      <c r="B59" s="28">
        <v>2</v>
      </c>
      <c r="C59" s="35">
        <v>52</v>
      </c>
      <c r="D59" s="206" t="s">
        <v>62</v>
      </c>
      <c r="E59" s="213"/>
      <c r="F59" s="213" t="s">
        <v>63</v>
      </c>
      <c r="G59" s="213"/>
      <c r="H59" s="213"/>
      <c r="I59" s="213">
        <v>1</v>
      </c>
      <c r="J59" s="213">
        <f t="shared" si="6"/>
        <v>0</v>
      </c>
      <c r="K59" s="208"/>
      <c r="L59" s="214">
        <f t="shared" si="1"/>
        <v>0</v>
      </c>
      <c r="M59" s="215" t="s">
        <v>36</v>
      </c>
      <c r="N59" s="216"/>
      <c r="O59" s="212">
        <f t="shared" si="2"/>
        <v>0</v>
      </c>
      <c r="P59" s="46"/>
      <c r="Q59" s="42"/>
      <c r="R59" s="43">
        <v>1</v>
      </c>
      <c r="T59" s="44">
        <f t="shared" si="3"/>
        <v>0</v>
      </c>
      <c r="U59" s="45">
        <f t="shared" si="4"/>
        <v>0</v>
      </c>
    </row>
    <row r="60" spans="2:21" ht="24.95" customHeight="1" x14ac:dyDescent="0.2">
      <c r="B60" s="28">
        <v>2</v>
      </c>
      <c r="C60" s="35">
        <v>53</v>
      </c>
      <c r="D60" s="206" t="s">
        <v>64</v>
      </c>
      <c r="E60" s="213"/>
      <c r="F60" s="213" t="s">
        <v>63</v>
      </c>
      <c r="G60" s="213"/>
      <c r="H60" s="213"/>
      <c r="I60" s="213">
        <v>1</v>
      </c>
      <c r="J60" s="213">
        <f t="shared" si="6"/>
        <v>0</v>
      </c>
      <c r="K60" s="208"/>
      <c r="L60" s="214">
        <f t="shared" si="1"/>
        <v>0</v>
      </c>
      <c r="M60" s="215" t="s">
        <v>36</v>
      </c>
      <c r="N60" s="216"/>
      <c r="O60" s="212">
        <f t="shared" si="2"/>
        <v>0</v>
      </c>
      <c r="P60" s="46"/>
      <c r="Q60" s="42"/>
      <c r="R60" s="43">
        <v>1</v>
      </c>
      <c r="T60" s="44">
        <f t="shared" si="3"/>
        <v>0</v>
      </c>
      <c r="U60" s="45">
        <f t="shared" si="4"/>
        <v>0</v>
      </c>
    </row>
    <row r="61" spans="2:21" ht="24.95" customHeight="1" x14ac:dyDescent="0.2">
      <c r="B61" s="28">
        <v>2</v>
      </c>
      <c r="C61" s="35">
        <v>54</v>
      </c>
      <c r="D61" s="206" t="s">
        <v>65</v>
      </c>
      <c r="E61" s="213"/>
      <c r="F61" s="213" t="s">
        <v>63</v>
      </c>
      <c r="G61" s="213"/>
      <c r="H61" s="213"/>
      <c r="I61" s="213">
        <v>1</v>
      </c>
      <c r="J61" s="213">
        <f t="shared" si="6"/>
        <v>0</v>
      </c>
      <c r="K61" s="208"/>
      <c r="L61" s="214">
        <f t="shared" si="1"/>
        <v>0</v>
      </c>
      <c r="M61" s="215" t="s">
        <v>36</v>
      </c>
      <c r="N61" s="216"/>
      <c r="O61" s="212">
        <f t="shared" si="2"/>
        <v>0</v>
      </c>
      <c r="P61" s="46"/>
      <c r="Q61" s="42"/>
      <c r="R61" s="43">
        <v>1</v>
      </c>
      <c r="T61" s="44">
        <f t="shared" si="3"/>
        <v>0</v>
      </c>
      <c r="U61" s="45">
        <f t="shared" si="4"/>
        <v>0</v>
      </c>
    </row>
    <row r="62" spans="2:21" ht="24.95" customHeight="1" x14ac:dyDescent="0.2">
      <c r="B62" s="28">
        <v>2</v>
      </c>
      <c r="C62" s="35">
        <v>55</v>
      </c>
      <c r="D62" s="206" t="s">
        <v>66</v>
      </c>
      <c r="E62" s="213"/>
      <c r="F62" s="213" t="s">
        <v>63</v>
      </c>
      <c r="G62" s="213"/>
      <c r="H62" s="213"/>
      <c r="I62" s="213">
        <v>1</v>
      </c>
      <c r="J62" s="213">
        <f t="shared" si="6"/>
        <v>0</v>
      </c>
      <c r="K62" s="208"/>
      <c r="L62" s="214">
        <f t="shared" si="1"/>
        <v>0</v>
      </c>
      <c r="M62" s="215" t="s">
        <v>36</v>
      </c>
      <c r="N62" s="216"/>
      <c r="O62" s="212">
        <f t="shared" si="2"/>
        <v>0</v>
      </c>
      <c r="P62" s="46"/>
      <c r="Q62" s="42"/>
      <c r="R62" s="43">
        <v>1</v>
      </c>
      <c r="T62" s="44">
        <f t="shared" si="3"/>
        <v>0</v>
      </c>
      <c r="U62" s="45">
        <f t="shared" si="4"/>
        <v>0</v>
      </c>
    </row>
    <row r="63" spans="2:21" ht="24.95" customHeight="1" x14ac:dyDescent="0.2">
      <c r="B63" s="28">
        <v>2</v>
      </c>
      <c r="C63" s="35">
        <v>56</v>
      </c>
      <c r="D63" s="206" t="s">
        <v>67</v>
      </c>
      <c r="E63" s="207"/>
      <c r="F63" s="207" t="s">
        <v>54</v>
      </c>
      <c r="G63" s="207"/>
      <c r="H63" s="207"/>
      <c r="I63" s="207"/>
      <c r="J63" s="207">
        <f>((((G63*G63)-(H63*H63))*PI())/4)*I63*8/1000000</f>
        <v>0</v>
      </c>
      <c r="K63" s="208"/>
      <c r="L63" s="209">
        <f t="shared" si="1"/>
        <v>0</v>
      </c>
      <c r="M63" s="210" t="s">
        <v>36</v>
      </c>
      <c r="N63" s="211">
        <v>0</v>
      </c>
      <c r="O63" s="212">
        <f t="shared" si="2"/>
        <v>0</v>
      </c>
      <c r="P63" s="46"/>
      <c r="Q63" s="42"/>
      <c r="R63" s="43">
        <v>1</v>
      </c>
      <c r="T63" s="44">
        <f t="shared" si="3"/>
        <v>0</v>
      </c>
      <c r="U63" s="45">
        <f t="shared" si="4"/>
        <v>0</v>
      </c>
    </row>
    <row r="64" spans="2:21" ht="24.95" customHeight="1" x14ac:dyDescent="0.2">
      <c r="B64" s="28">
        <v>2</v>
      </c>
      <c r="C64" s="35">
        <v>57</v>
      </c>
      <c r="D64" s="206" t="s">
        <v>67</v>
      </c>
      <c r="E64" s="207"/>
      <c r="F64" s="207" t="s">
        <v>54</v>
      </c>
      <c r="G64" s="207"/>
      <c r="H64" s="207"/>
      <c r="I64" s="207"/>
      <c r="J64" s="207">
        <f>((((G64*G64)-(H64*H64))*PI())/4)*I64*8/1000000</f>
        <v>0</v>
      </c>
      <c r="K64" s="208"/>
      <c r="L64" s="209">
        <f t="shared" si="1"/>
        <v>0</v>
      </c>
      <c r="M64" s="210" t="s">
        <v>36</v>
      </c>
      <c r="N64" s="211">
        <v>0</v>
      </c>
      <c r="O64" s="212">
        <f t="shared" si="2"/>
        <v>0</v>
      </c>
      <c r="P64" s="46"/>
      <c r="Q64" s="42"/>
      <c r="R64" s="43">
        <v>1</v>
      </c>
      <c r="T64" s="44">
        <f t="shared" si="3"/>
        <v>0</v>
      </c>
      <c r="U64" s="45">
        <f t="shared" si="4"/>
        <v>0</v>
      </c>
    </row>
    <row r="65" spans="2:21" ht="24.95" customHeight="1" x14ac:dyDescent="0.2">
      <c r="B65" s="28">
        <v>2</v>
      </c>
      <c r="C65" s="35">
        <v>58</v>
      </c>
      <c r="D65" s="206" t="s">
        <v>66</v>
      </c>
      <c r="E65" s="213"/>
      <c r="F65" s="213" t="s">
        <v>63</v>
      </c>
      <c r="G65" s="213"/>
      <c r="H65" s="213"/>
      <c r="I65" s="213">
        <v>1</v>
      </c>
      <c r="J65" s="213">
        <f>(((G65*G65*PI())/4)*H65*8/1000000)*I65</f>
        <v>0</v>
      </c>
      <c r="K65" s="208"/>
      <c r="L65" s="214">
        <f>J65*K65</f>
        <v>0</v>
      </c>
      <c r="M65" s="215" t="s">
        <v>36</v>
      </c>
      <c r="N65" s="216">
        <v>0</v>
      </c>
      <c r="O65" s="212">
        <f t="shared" si="2"/>
        <v>0</v>
      </c>
      <c r="P65" s="46"/>
      <c r="Q65" s="42"/>
      <c r="R65" s="43">
        <v>1</v>
      </c>
      <c r="T65" s="44">
        <f t="shared" si="3"/>
        <v>0</v>
      </c>
      <c r="U65" s="45">
        <f t="shared" si="4"/>
        <v>0</v>
      </c>
    </row>
    <row r="66" spans="2:21" ht="24.95" customHeight="1" x14ac:dyDescent="0.2">
      <c r="B66" s="28">
        <v>2</v>
      </c>
      <c r="C66" s="35">
        <v>59</v>
      </c>
      <c r="D66" s="206" t="s">
        <v>68</v>
      </c>
      <c r="E66" s="207"/>
      <c r="F66" s="207" t="s">
        <v>54</v>
      </c>
      <c r="G66" s="207"/>
      <c r="H66" s="207"/>
      <c r="I66" s="207"/>
      <c r="J66" s="207">
        <f>((((G66*G66)-(H66*H66))*PI())/4)*I66*8/1000000</f>
        <v>0</v>
      </c>
      <c r="K66" s="208"/>
      <c r="L66" s="209">
        <f>J66*K66</f>
        <v>0</v>
      </c>
      <c r="M66" s="210" t="s">
        <v>36</v>
      </c>
      <c r="N66" s="216">
        <v>0</v>
      </c>
      <c r="O66" s="212">
        <f t="shared" si="2"/>
        <v>0</v>
      </c>
      <c r="P66" s="46"/>
      <c r="Q66" s="42"/>
      <c r="R66" s="43">
        <v>1</v>
      </c>
      <c r="T66" s="44">
        <f>+O66*Q66</f>
        <v>0</v>
      </c>
      <c r="U66" s="45">
        <f>+O66*R66</f>
        <v>0</v>
      </c>
    </row>
    <row r="67" spans="2:21" ht="24.95" customHeight="1" x14ac:dyDescent="0.2">
      <c r="B67" s="28">
        <v>2</v>
      </c>
      <c r="C67" s="35">
        <v>60</v>
      </c>
      <c r="D67" s="217" t="s">
        <v>66</v>
      </c>
      <c r="E67" s="208" t="s">
        <v>69</v>
      </c>
      <c r="F67" s="208" t="s">
        <v>63</v>
      </c>
      <c r="G67" s="208"/>
      <c r="H67" s="208"/>
      <c r="I67" s="208">
        <v>1</v>
      </c>
      <c r="J67" s="208">
        <f>(((G67*G67*PI())/4)*H67*3/1000000)*I67</f>
        <v>0</v>
      </c>
      <c r="K67" s="208"/>
      <c r="L67" s="218">
        <f t="shared" si="1"/>
        <v>0</v>
      </c>
      <c r="M67" s="219" t="s">
        <v>36</v>
      </c>
      <c r="N67" s="216">
        <v>0</v>
      </c>
      <c r="O67" s="212">
        <f t="shared" si="2"/>
        <v>0</v>
      </c>
      <c r="P67" s="46"/>
      <c r="Q67" s="42"/>
      <c r="R67" s="43">
        <v>1</v>
      </c>
      <c r="T67" s="44">
        <f t="shared" si="3"/>
        <v>0</v>
      </c>
      <c r="U67" s="45">
        <f t="shared" si="4"/>
        <v>0</v>
      </c>
    </row>
    <row r="68" spans="2:21" ht="24.95" customHeight="1" x14ac:dyDescent="0.2">
      <c r="B68" s="28">
        <v>2</v>
      </c>
      <c r="C68" s="35">
        <v>61</v>
      </c>
      <c r="D68" s="206" t="s">
        <v>40</v>
      </c>
      <c r="E68" s="213"/>
      <c r="F68" s="213" t="s">
        <v>63</v>
      </c>
      <c r="G68" s="213"/>
      <c r="H68" s="213"/>
      <c r="I68" s="213">
        <v>1</v>
      </c>
      <c r="J68" s="213">
        <f t="shared" si="6"/>
        <v>0</v>
      </c>
      <c r="K68" s="208"/>
      <c r="L68" s="214">
        <f t="shared" si="1"/>
        <v>0</v>
      </c>
      <c r="M68" s="215" t="s">
        <v>36</v>
      </c>
      <c r="N68" s="216">
        <v>0</v>
      </c>
      <c r="O68" s="212">
        <f t="shared" si="2"/>
        <v>0</v>
      </c>
      <c r="P68" s="46"/>
      <c r="Q68" s="42"/>
      <c r="R68" s="43">
        <v>1</v>
      </c>
      <c r="T68" s="44">
        <f t="shared" si="3"/>
        <v>0</v>
      </c>
      <c r="U68" s="45">
        <f t="shared" si="4"/>
        <v>0</v>
      </c>
    </row>
    <row r="69" spans="2:21" ht="24.95" customHeight="1" x14ac:dyDescent="0.2">
      <c r="B69" s="28">
        <v>2</v>
      </c>
      <c r="C69" s="35">
        <v>62</v>
      </c>
      <c r="D69" s="206"/>
      <c r="E69" s="207"/>
      <c r="F69" s="207" t="s">
        <v>70</v>
      </c>
      <c r="G69" s="514" t="s">
        <v>71</v>
      </c>
      <c r="H69" s="515"/>
      <c r="I69" s="220">
        <v>18.8</v>
      </c>
      <c r="J69" s="207">
        <v>6</v>
      </c>
      <c r="K69" s="207"/>
      <c r="L69" s="209">
        <f>J69*K69*I69</f>
        <v>0</v>
      </c>
      <c r="M69" s="210" t="s">
        <v>36</v>
      </c>
      <c r="N69" s="211">
        <v>0</v>
      </c>
      <c r="O69" s="212">
        <f t="shared" si="2"/>
        <v>0</v>
      </c>
      <c r="P69" s="46"/>
      <c r="Q69" s="42"/>
      <c r="R69" s="43">
        <v>1</v>
      </c>
      <c r="T69" s="44">
        <f t="shared" si="3"/>
        <v>0</v>
      </c>
      <c r="U69" s="45">
        <f t="shared" si="4"/>
        <v>0</v>
      </c>
    </row>
    <row r="70" spans="2:21" ht="24.95" customHeight="1" x14ac:dyDescent="0.2">
      <c r="B70" s="28">
        <v>2</v>
      </c>
      <c r="C70" s="35">
        <v>63</v>
      </c>
      <c r="D70" s="206"/>
      <c r="E70" s="207"/>
      <c r="F70" s="207" t="s">
        <v>70</v>
      </c>
      <c r="G70" s="514" t="s">
        <v>72</v>
      </c>
      <c r="H70" s="515"/>
      <c r="I70" s="220">
        <v>16</v>
      </c>
      <c r="J70" s="207">
        <v>6</v>
      </c>
      <c r="K70" s="207"/>
      <c r="L70" s="209">
        <f>J70*K70*I70</f>
        <v>0</v>
      </c>
      <c r="M70" s="210" t="s">
        <v>36</v>
      </c>
      <c r="N70" s="211">
        <v>0</v>
      </c>
      <c r="O70" s="212">
        <f t="shared" si="2"/>
        <v>0</v>
      </c>
      <c r="P70" s="46"/>
      <c r="Q70" s="42"/>
      <c r="R70" s="43">
        <v>1</v>
      </c>
      <c r="T70" s="44">
        <f t="shared" si="3"/>
        <v>0</v>
      </c>
      <c r="U70" s="45">
        <f t="shared" si="4"/>
        <v>0</v>
      </c>
    </row>
    <row r="71" spans="2:21" ht="24.95" customHeight="1" x14ac:dyDescent="0.2">
      <c r="B71" s="28">
        <v>2</v>
      </c>
      <c r="C71" s="35">
        <v>64</v>
      </c>
      <c r="D71" s="206"/>
      <c r="E71" s="207"/>
      <c r="F71" s="207" t="s">
        <v>70</v>
      </c>
      <c r="G71" s="514" t="s">
        <v>73</v>
      </c>
      <c r="H71" s="515"/>
      <c r="I71" s="220">
        <v>10.6</v>
      </c>
      <c r="J71" s="207">
        <v>6</v>
      </c>
      <c r="K71" s="207"/>
      <c r="L71" s="209">
        <f>J71*K71*I71</f>
        <v>0</v>
      </c>
      <c r="M71" s="210" t="s">
        <v>36</v>
      </c>
      <c r="N71" s="211">
        <v>0</v>
      </c>
      <c r="O71" s="212">
        <f t="shared" si="2"/>
        <v>0</v>
      </c>
      <c r="P71" s="46"/>
      <c r="Q71" s="42"/>
      <c r="R71" s="43">
        <v>1</v>
      </c>
      <c r="T71" s="44">
        <f t="shared" si="3"/>
        <v>0</v>
      </c>
      <c r="U71" s="45">
        <f t="shared" si="4"/>
        <v>0</v>
      </c>
    </row>
    <row r="72" spans="2:21" ht="24.95" customHeight="1" x14ac:dyDescent="0.2">
      <c r="B72" s="28">
        <v>2</v>
      </c>
      <c r="C72" s="35">
        <v>65</v>
      </c>
      <c r="D72" s="206"/>
      <c r="E72" s="207"/>
      <c r="F72" s="213" t="s">
        <v>74</v>
      </c>
      <c r="G72" s="213"/>
      <c r="H72" s="213"/>
      <c r="I72" s="213"/>
      <c r="J72" s="221"/>
      <c r="K72" s="207">
        <v>1</v>
      </c>
      <c r="L72" s="209">
        <f>+((((G72+H72)*1.82)*I72*J72)/1000000)*8*K72</f>
        <v>0</v>
      </c>
      <c r="M72" s="210" t="s">
        <v>36</v>
      </c>
      <c r="N72" s="211">
        <v>0</v>
      </c>
      <c r="O72" s="212">
        <f t="shared" ref="O72:O87" si="7">N72*L72</f>
        <v>0</v>
      </c>
      <c r="P72" s="62"/>
      <c r="Q72" s="42"/>
      <c r="R72" s="43">
        <v>1</v>
      </c>
      <c r="T72" s="44">
        <f t="shared" ref="T72:T135" si="8">+O72*Q72</f>
        <v>0</v>
      </c>
      <c r="U72" s="45">
        <f t="shared" ref="U72:U135" si="9">+O72*R72</f>
        <v>0</v>
      </c>
    </row>
    <row r="73" spans="2:21" ht="24.95" customHeight="1" x14ac:dyDescent="0.2">
      <c r="B73" s="28">
        <v>2</v>
      </c>
      <c r="C73" s="35">
        <v>66</v>
      </c>
      <c r="D73" s="206"/>
      <c r="E73" s="207"/>
      <c r="F73" s="213" t="s">
        <v>74</v>
      </c>
      <c r="G73" s="213"/>
      <c r="H73" s="213"/>
      <c r="I73" s="213"/>
      <c r="J73" s="221"/>
      <c r="K73" s="207"/>
      <c r="L73" s="209">
        <f>+((((G73+H73)*1.82)*I73*J73)/1000000)*8*K73</f>
        <v>0</v>
      </c>
      <c r="M73" s="210" t="s">
        <v>36</v>
      </c>
      <c r="N73" s="211">
        <v>0</v>
      </c>
      <c r="O73" s="212">
        <f t="shared" si="7"/>
        <v>0</v>
      </c>
      <c r="P73" s="62"/>
      <c r="Q73" s="42"/>
      <c r="R73" s="43">
        <v>1</v>
      </c>
      <c r="T73" s="44">
        <f t="shared" si="8"/>
        <v>0</v>
      </c>
      <c r="U73" s="45">
        <f t="shared" si="9"/>
        <v>0</v>
      </c>
    </row>
    <row r="74" spans="2:21" ht="24.95" customHeight="1" x14ac:dyDescent="0.2">
      <c r="B74" s="28">
        <v>2</v>
      </c>
      <c r="C74" s="35">
        <v>67</v>
      </c>
      <c r="D74" s="206"/>
      <c r="E74" s="207"/>
      <c r="F74" s="213" t="s">
        <v>74</v>
      </c>
      <c r="G74" s="213"/>
      <c r="H74" s="213"/>
      <c r="I74" s="213"/>
      <c r="J74" s="221"/>
      <c r="K74" s="207"/>
      <c r="L74" s="209">
        <f>+((((G74+H74)*1.82)*I74*J74)/1000000)*8*K74</f>
        <v>0</v>
      </c>
      <c r="M74" s="210" t="s">
        <v>36</v>
      </c>
      <c r="N74" s="211">
        <v>0</v>
      </c>
      <c r="O74" s="212">
        <f t="shared" si="7"/>
        <v>0</v>
      </c>
      <c r="P74" s="62"/>
      <c r="Q74" s="42"/>
      <c r="R74" s="43">
        <v>1</v>
      </c>
      <c r="T74" s="44">
        <f>+O74*Q74</f>
        <v>0</v>
      </c>
      <c r="U74" s="45">
        <f>+O74*R74</f>
        <v>0</v>
      </c>
    </row>
    <row r="75" spans="2:21" ht="24.95" customHeight="1" x14ac:dyDescent="0.2">
      <c r="B75" s="28">
        <v>2</v>
      </c>
      <c r="C75" s="35">
        <v>68</v>
      </c>
      <c r="D75" s="206"/>
      <c r="E75" s="207"/>
      <c r="F75" s="207" t="s">
        <v>75</v>
      </c>
      <c r="G75" s="207"/>
      <c r="H75" s="207"/>
      <c r="I75" s="207"/>
      <c r="J75" s="220"/>
      <c r="K75" s="207"/>
      <c r="L75" s="209">
        <f>+(((G75+H75)*I75*J75)/1000000)*8*K75</f>
        <v>0</v>
      </c>
      <c r="M75" s="210" t="s">
        <v>36</v>
      </c>
      <c r="N75" s="211">
        <v>0</v>
      </c>
      <c r="O75" s="212">
        <f t="shared" si="7"/>
        <v>0</v>
      </c>
      <c r="P75" s="62"/>
      <c r="Q75" s="42"/>
      <c r="R75" s="43">
        <v>1</v>
      </c>
      <c r="T75" s="44">
        <f t="shared" si="8"/>
        <v>0</v>
      </c>
      <c r="U75" s="45">
        <f t="shared" si="9"/>
        <v>0</v>
      </c>
    </row>
    <row r="76" spans="2:21" ht="24.95" customHeight="1" x14ac:dyDescent="0.2">
      <c r="B76" s="28">
        <v>2</v>
      </c>
      <c r="C76" s="35">
        <v>69</v>
      </c>
      <c r="D76" s="206"/>
      <c r="E76" s="207"/>
      <c r="F76" s="207" t="s">
        <v>75</v>
      </c>
      <c r="G76" s="207"/>
      <c r="H76" s="207"/>
      <c r="I76" s="207"/>
      <c r="J76" s="220"/>
      <c r="K76" s="207"/>
      <c r="L76" s="209">
        <f>+(((G76+H76)*I76*J76)/1000000)*8*K76</f>
        <v>0</v>
      </c>
      <c r="M76" s="210" t="s">
        <v>36</v>
      </c>
      <c r="N76" s="211">
        <v>0</v>
      </c>
      <c r="O76" s="212">
        <f t="shared" si="7"/>
        <v>0</v>
      </c>
      <c r="P76" s="62"/>
      <c r="Q76" s="42"/>
      <c r="R76" s="43">
        <v>1</v>
      </c>
      <c r="T76" s="44">
        <f t="shared" si="8"/>
        <v>0</v>
      </c>
      <c r="U76" s="45">
        <f t="shared" si="9"/>
        <v>0</v>
      </c>
    </row>
    <row r="77" spans="2:21" ht="24.95" customHeight="1" x14ac:dyDescent="0.2">
      <c r="B77" s="28">
        <v>2</v>
      </c>
      <c r="C77" s="35">
        <v>70</v>
      </c>
      <c r="D77" s="206"/>
      <c r="E77" s="207"/>
      <c r="F77" s="207" t="s">
        <v>75</v>
      </c>
      <c r="G77" s="207"/>
      <c r="H77" s="207"/>
      <c r="I77" s="207"/>
      <c r="J77" s="220"/>
      <c r="K77" s="207"/>
      <c r="L77" s="209">
        <f>+(((G77+H77)*I77*J77)/1000000)*8*K77</f>
        <v>0</v>
      </c>
      <c r="M77" s="210" t="s">
        <v>36</v>
      </c>
      <c r="N77" s="211">
        <v>0</v>
      </c>
      <c r="O77" s="212">
        <f t="shared" si="7"/>
        <v>0</v>
      </c>
      <c r="P77" s="62"/>
      <c r="Q77" s="42"/>
      <c r="R77" s="43">
        <v>1</v>
      </c>
      <c r="T77" s="44">
        <f t="shared" si="8"/>
        <v>0</v>
      </c>
      <c r="U77" s="45">
        <f t="shared" si="9"/>
        <v>0</v>
      </c>
    </row>
    <row r="78" spans="2:21" ht="24.95" customHeight="1" x14ac:dyDescent="0.2">
      <c r="B78" s="28">
        <v>2</v>
      </c>
      <c r="C78" s="63">
        <v>71</v>
      </c>
      <c r="D78" s="206" t="s">
        <v>76</v>
      </c>
      <c r="E78" s="213"/>
      <c r="F78" s="213" t="s">
        <v>77</v>
      </c>
      <c r="G78" s="222" t="s">
        <v>78</v>
      </c>
      <c r="H78" s="223"/>
      <c r="I78" s="224"/>
      <c r="J78" s="213"/>
      <c r="K78" s="208"/>
      <c r="L78" s="214">
        <f t="shared" ref="L78:L141" si="10">+K78*J78</f>
        <v>0</v>
      </c>
      <c r="M78" s="222" t="s">
        <v>79</v>
      </c>
      <c r="N78" s="216"/>
      <c r="O78" s="212">
        <f t="shared" si="7"/>
        <v>0</v>
      </c>
      <c r="P78" s="46"/>
      <c r="Q78" s="42"/>
      <c r="R78" s="43">
        <v>1</v>
      </c>
      <c r="T78" s="44">
        <f t="shared" si="8"/>
        <v>0</v>
      </c>
      <c r="U78" s="45">
        <f t="shared" si="9"/>
        <v>0</v>
      </c>
    </row>
    <row r="79" spans="2:21" ht="24.95" customHeight="1" x14ac:dyDescent="0.2">
      <c r="B79" s="28">
        <v>2</v>
      </c>
      <c r="C79" s="35">
        <v>72</v>
      </c>
      <c r="D79" s="206" t="s">
        <v>40</v>
      </c>
      <c r="E79" s="213"/>
      <c r="F79" s="213" t="s">
        <v>77</v>
      </c>
      <c r="G79" s="222" t="s">
        <v>78</v>
      </c>
      <c r="H79" s="223"/>
      <c r="I79" s="224"/>
      <c r="J79" s="213"/>
      <c r="K79" s="208"/>
      <c r="L79" s="214">
        <f t="shared" si="10"/>
        <v>0</v>
      </c>
      <c r="M79" s="222" t="s">
        <v>79</v>
      </c>
      <c r="N79" s="216">
        <v>2</v>
      </c>
      <c r="O79" s="212">
        <f t="shared" si="7"/>
        <v>0</v>
      </c>
      <c r="P79" s="46"/>
      <c r="Q79" s="42"/>
      <c r="R79" s="43">
        <v>1</v>
      </c>
      <c r="T79" s="44">
        <f t="shared" si="8"/>
        <v>0</v>
      </c>
      <c r="U79" s="45">
        <f t="shared" si="9"/>
        <v>0</v>
      </c>
    </row>
    <row r="80" spans="2:21" ht="24.95" customHeight="1" x14ac:dyDescent="0.2">
      <c r="B80" s="28">
        <v>2</v>
      </c>
      <c r="C80" s="35">
        <v>73</v>
      </c>
      <c r="D80" s="206" t="s">
        <v>40</v>
      </c>
      <c r="E80" s="213"/>
      <c r="F80" s="213" t="s">
        <v>77</v>
      </c>
      <c r="G80" s="222" t="s">
        <v>78</v>
      </c>
      <c r="H80" s="223"/>
      <c r="I80" s="224"/>
      <c r="J80" s="213"/>
      <c r="K80" s="208"/>
      <c r="L80" s="214">
        <f t="shared" si="10"/>
        <v>0</v>
      </c>
      <c r="M80" s="222" t="s">
        <v>79</v>
      </c>
      <c r="N80" s="216"/>
      <c r="O80" s="212">
        <f t="shared" si="7"/>
        <v>0</v>
      </c>
      <c r="P80" s="46"/>
      <c r="Q80" s="42"/>
      <c r="R80" s="43">
        <v>1</v>
      </c>
      <c r="T80" s="44">
        <f t="shared" si="8"/>
        <v>0</v>
      </c>
      <c r="U80" s="45">
        <f t="shared" si="9"/>
        <v>0</v>
      </c>
    </row>
    <row r="81" spans="2:21" ht="24.95" customHeight="1" x14ac:dyDescent="0.2">
      <c r="B81" s="28">
        <v>2</v>
      </c>
      <c r="C81" s="35">
        <v>74</v>
      </c>
      <c r="D81" s="206" t="s">
        <v>40</v>
      </c>
      <c r="E81" s="213"/>
      <c r="F81" s="213" t="s">
        <v>77</v>
      </c>
      <c r="G81" s="222" t="s">
        <v>78</v>
      </c>
      <c r="H81" s="223"/>
      <c r="I81" s="224"/>
      <c r="J81" s="213"/>
      <c r="K81" s="208"/>
      <c r="L81" s="214">
        <f t="shared" si="10"/>
        <v>0</v>
      </c>
      <c r="M81" s="222" t="s">
        <v>79</v>
      </c>
      <c r="N81" s="216"/>
      <c r="O81" s="212">
        <f t="shared" si="7"/>
        <v>0</v>
      </c>
      <c r="P81" s="46"/>
      <c r="Q81" s="42"/>
      <c r="R81" s="43">
        <v>1</v>
      </c>
      <c r="T81" s="44">
        <f t="shared" si="8"/>
        <v>0</v>
      </c>
      <c r="U81" s="45">
        <f t="shared" si="9"/>
        <v>0</v>
      </c>
    </row>
    <row r="82" spans="2:21" ht="24.95" customHeight="1" x14ac:dyDescent="0.2">
      <c r="B82" s="28">
        <v>2</v>
      </c>
      <c r="C82" s="35">
        <v>75</v>
      </c>
      <c r="D82" s="206" t="s">
        <v>40</v>
      </c>
      <c r="E82" s="213"/>
      <c r="F82" s="213" t="s">
        <v>77</v>
      </c>
      <c r="G82" s="222" t="s">
        <v>78</v>
      </c>
      <c r="H82" s="223"/>
      <c r="I82" s="224"/>
      <c r="J82" s="213"/>
      <c r="K82" s="208"/>
      <c r="L82" s="214">
        <f>+K82*J82</f>
        <v>0</v>
      </c>
      <c r="M82" s="222" t="s">
        <v>79</v>
      </c>
      <c r="N82" s="216"/>
      <c r="O82" s="212">
        <f t="shared" si="7"/>
        <v>0</v>
      </c>
      <c r="P82" s="46"/>
      <c r="Q82" s="42"/>
      <c r="R82" s="43">
        <v>1</v>
      </c>
      <c r="T82" s="44">
        <f>+O82*Q82</f>
        <v>0</v>
      </c>
      <c r="U82" s="45">
        <f>+O82*R82</f>
        <v>0</v>
      </c>
    </row>
    <row r="83" spans="2:21" ht="24.95" customHeight="1" x14ac:dyDescent="0.2">
      <c r="B83" s="28">
        <v>2</v>
      </c>
      <c r="C83" s="35">
        <v>76</v>
      </c>
      <c r="D83" s="206" t="s">
        <v>40</v>
      </c>
      <c r="E83" s="213"/>
      <c r="F83" s="213" t="s">
        <v>77</v>
      </c>
      <c r="G83" s="222" t="s">
        <v>78</v>
      </c>
      <c r="H83" s="223"/>
      <c r="I83" s="224"/>
      <c r="J83" s="213"/>
      <c r="K83" s="208"/>
      <c r="L83" s="214">
        <f>+K83*J83</f>
        <v>0</v>
      </c>
      <c r="M83" s="222" t="s">
        <v>79</v>
      </c>
      <c r="N83" s="216"/>
      <c r="O83" s="212">
        <f t="shared" si="7"/>
        <v>0</v>
      </c>
      <c r="P83" s="46"/>
      <c r="Q83" s="42"/>
      <c r="R83" s="43">
        <v>1</v>
      </c>
      <c r="T83" s="44">
        <f>+O83*Q83</f>
        <v>0</v>
      </c>
      <c r="U83" s="45">
        <f>+O83*R83</f>
        <v>0</v>
      </c>
    </row>
    <row r="84" spans="2:21" ht="24.95" customHeight="1" x14ac:dyDescent="0.2">
      <c r="B84" s="28">
        <v>2</v>
      </c>
      <c r="C84" s="35">
        <v>77</v>
      </c>
      <c r="D84" s="206" t="s">
        <v>40</v>
      </c>
      <c r="E84" s="213"/>
      <c r="F84" s="213" t="s">
        <v>77</v>
      </c>
      <c r="G84" s="222" t="s">
        <v>78</v>
      </c>
      <c r="H84" s="223"/>
      <c r="I84" s="224"/>
      <c r="J84" s="213"/>
      <c r="K84" s="208"/>
      <c r="L84" s="214">
        <f>+K84*J84</f>
        <v>0</v>
      </c>
      <c r="M84" s="222" t="s">
        <v>79</v>
      </c>
      <c r="N84" s="216"/>
      <c r="O84" s="212">
        <f t="shared" si="7"/>
        <v>0</v>
      </c>
      <c r="P84" s="46"/>
      <c r="Q84" s="42"/>
      <c r="R84" s="43">
        <v>1</v>
      </c>
      <c r="T84" s="44">
        <f>+O84*Q84</f>
        <v>0</v>
      </c>
      <c r="U84" s="45">
        <f>+O84*R84</f>
        <v>0</v>
      </c>
    </row>
    <row r="85" spans="2:21" ht="24.95" customHeight="1" x14ac:dyDescent="0.2">
      <c r="B85" s="28">
        <v>2</v>
      </c>
      <c r="C85" s="35">
        <v>78</v>
      </c>
      <c r="D85" s="206" t="s">
        <v>40</v>
      </c>
      <c r="E85" s="213"/>
      <c r="F85" s="213" t="s">
        <v>77</v>
      </c>
      <c r="G85" s="222" t="s">
        <v>78</v>
      </c>
      <c r="H85" s="223"/>
      <c r="I85" s="224"/>
      <c r="J85" s="213"/>
      <c r="K85" s="208"/>
      <c r="L85" s="214">
        <f>+K85*J85</f>
        <v>0</v>
      </c>
      <c r="M85" s="222" t="s">
        <v>79</v>
      </c>
      <c r="N85" s="216"/>
      <c r="O85" s="212">
        <f t="shared" si="7"/>
        <v>0</v>
      </c>
      <c r="P85" s="46"/>
      <c r="Q85" s="42"/>
      <c r="R85" s="43">
        <v>1</v>
      </c>
      <c r="T85" s="44">
        <f>+O85*Q85</f>
        <v>0</v>
      </c>
      <c r="U85" s="45">
        <f>+O85*R85</f>
        <v>0</v>
      </c>
    </row>
    <row r="86" spans="2:21" ht="24.95" customHeight="1" x14ac:dyDescent="0.2">
      <c r="B86" s="28">
        <v>2</v>
      </c>
      <c r="C86" s="35">
        <v>79</v>
      </c>
      <c r="D86" s="206" t="s">
        <v>40</v>
      </c>
      <c r="E86" s="213"/>
      <c r="F86" s="213" t="s">
        <v>77</v>
      </c>
      <c r="G86" s="222" t="s">
        <v>78</v>
      </c>
      <c r="H86" s="223"/>
      <c r="I86" s="224"/>
      <c r="J86" s="213"/>
      <c r="K86" s="208"/>
      <c r="L86" s="214">
        <f>+K86*J86</f>
        <v>0</v>
      </c>
      <c r="M86" s="222" t="s">
        <v>79</v>
      </c>
      <c r="N86" s="216"/>
      <c r="O86" s="212">
        <f t="shared" si="7"/>
        <v>0</v>
      </c>
      <c r="P86" s="46"/>
      <c r="Q86" s="42"/>
      <c r="R86" s="43">
        <v>1</v>
      </c>
      <c r="T86" s="44">
        <f>+O86*Q86</f>
        <v>0</v>
      </c>
      <c r="U86" s="45">
        <f>+O86*R86</f>
        <v>0</v>
      </c>
    </row>
    <row r="87" spans="2:21" ht="24.95" customHeight="1" x14ac:dyDescent="0.2">
      <c r="B87" s="48">
        <v>2</v>
      </c>
      <c r="C87" s="64">
        <v>80</v>
      </c>
      <c r="D87" s="225" t="s">
        <v>40</v>
      </c>
      <c r="E87" s="226"/>
      <c r="F87" s="226" t="s">
        <v>77</v>
      </c>
      <c r="G87" s="227" t="s">
        <v>78</v>
      </c>
      <c r="H87" s="228"/>
      <c r="I87" s="229"/>
      <c r="J87" s="226"/>
      <c r="K87" s="230"/>
      <c r="L87" s="231">
        <f t="shared" si="10"/>
        <v>0</v>
      </c>
      <c r="M87" s="227" t="s">
        <v>79</v>
      </c>
      <c r="N87" s="232"/>
      <c r="O87" s="233">
        <f t="shared" si="7"/>
        <v>0</v>
      </c>
      <c r="P87" s="65"/>
      <c r="Q87" s="66"/>
      <c r="R87" s="67">
        <v>1</v>
      </c>
      <c r="T87" s="68">
        <f t="shared" si="8"/>
        <v>0</v>
      </c>
      <c r="U87" s="69">
        <f t="shared" si="9"/>
        <v>0</v>
      </c>
    </row>
    <row r="88" spans="2:21" ht="24.95" customHeight="1" x14ac:dyDescent="0.2">
      <c r="B88" s="28">
        <v>3</v>
      </c>
      <c r="C88" s="234">
        <v>81</v>
      </c>
      <c r="D88" s="235" t="s">
        <v>80</v>
      </c>
      <c r="E88" s="236"/>
      <c r="F88" s="236" t="s">
        <v>81</v>
      </c>
      <c r="G88" s="237" t="s">
        <v>82</v>
      </c>
      <c r="H88" s="238">
        <v>15</v>
      </c>
      <c r="I88" s="239" t="s">
        <v>83</v>
      </c>
      <c r="J88" s="236">
        <v>1</v>
      </c>
      <c r="K88" s="236"/>
      <c r="L88" s="240">
        <f t="shared" si="10"/>
        <v>0</v>
      </c>
      <c r="M88" s="237" t="s">
        <v>84</v>
      </c>
      <c r="N88" s="241"/>
      <c r="O88" s="242">
        <f>N88*L88</f>
        <v>0</v>
      </c>
      <c r="P88" s="72"/>
      <c r="Q88" s="73"/>
      <c r="R88" s="74">
        <v>1</v>
      </c>
      <c r="T88" s="75">
        <f t="shared" si="8"/>
        <v>0</v>
      </c>
      <c r="U88" s="76">
        <f t="shared" si="9"/>
        <v>0</v>
      </c>
    </row>
    <row r="89" spans="2:21" ht="24.95" customHeight="1" x14ac:dyDescent="0.2">
      <c r="B89" s="28">
        <v>3</v>
      </c>
      <c r="C89" s="243">
        <v>82</v>
      </c>
      <c r="D89" s="244" t="s">
        <v>80</v>
      </c>
      <c r="E89" s="245"/>
      <c r="F89" s="245" t="s">
        <v>81</v>
      </c>
      <c r="G89" s="246" t="s">
        <v>82</v>
      </c>
      <c r="H89" s="247">
        <v>20</v>
      </c>
      <c r="I89" s="248" t="s">
        <v>83</v>
      </c>
      <c r="J89" s="245">
        <v>1</v>
      </c>
      <c r="K89" s="245"/>
      <c r="L89" s="249">
        <f t="shared" si="10"/>
        <v>0</v>
      </c>
      <c r="M89" s="246" t="s">
        <v>84</v>
      </c>
      <c r="N89" s="250"/>
      <c r="O89" s="251">
        <f>N89*L89</f>
        <v>0</v>
      </c>
      <c r="P89" s="46"/>
      <c r="Q89" s="42"/>
      <c r="R89" s="43">
        <v>1</v>
      </c>
      <c r="T89" s="44">
        <f t="shared" si="8"/>
        <v>0</v>
      </c>
      <c r="U89" s="45">
        <f t="shared" si="9"/>
        <v>0</v>
      </c>
    </row>
    <row r="90" spans="2:21" ht="24.95" customHeight="1" x14ac:dyDescent="0.2">
      <c r="B90" s="28">
        <v>3</v>
      </c>
      <c r="C90" s="243">
        <v>83</v>
      </c>
      <c r="D90" s="244" t="s">
        <v>80</v>
      </c>
      <c r="E90" s="245"/>
      <c r="F90" s="245" t="s">
        <v>81</v>
      </c>
      <c r="G90" s="246" t="s">
        <v>82</v>
      </c>
      <c r="H90" s="247">
        <v>25</v>
      </c>
      <c r="I90" s="248" t="s">
        <v>85</v>
      </c>
      <c r="J90" s="245">
        <v>1</v>
      </c>
      <c r="K90" s="245">
        <v>2</v>
      </c>
      <c r="L90" s="249">
        <f t="shared" si="10"/>
        <v>2</v>
      </c>
      <c r="M90" s="246" t="s">
        <v>84</v>
      </c>
      <c r="N90" s="250">
        <v>150</v>
      </c>
      <c r="O90" s="251">
        <f>N90*L90</f>
        <v>300</v>
      </c>
      <c r="P90" s="46"/>
      <c r="Q90" s="42"/>
      <c r="R90" s="43">
        <v>1</v>
      </c>
      <c r="T90" s="44">
        <f t="shared" si="8"/>
        <v>0</v>
      </c>
      <c r="U90" s="45">
        <f t="shared" si="9"/>
        <v>300</v>
      </c>
    </row>
    <row r="91" spans="2:21" ht="24.95" customHeight="1" x14ac:dyDescent="0.2">
      <c r="B91" s="28">
        <v>3</v>
      </c>
      <c r="C91" s="243">
        <v>84</v>
      </c>
      <c r="D91" s="244" t="s">
        <v>80</v>
      </c>
      <c r="E91" s="245"/>
      <c r="F91" s="245" t="s">
        <v>81</v>
      </c>
      <c r="G91" s="246" t="s">
        <v>82</v>
      </c>
      <c r="H91" s="247">
        <v>32</v>
      </c>
      <c r="I91" s="248" t="s">
        <v>83</v>
      </c>
      <c r="J91" s="245">
        <v>1</v>
      </c>
      <c r="K91" s="245"/>
      <c r="L91" s="249">
        <f t="shared" si="10"/>
        <v>0</v>
      </c>
      <c r="M91" s="246" t="s">
        <v>84</v>
      </c>
      <c r="N91" s="250"/>
      <c r="O91" s="251">
        <f>N91*L91</f>
        <v>0</v>
      </c>
      <c r="P91" s="46"/>
      <c r="Q91" s="42"/>
      <c r="R91" s="43">
        <v>1</v>
      </c>
      <c r="T91" s="44">
        <f t="shared" si="8"/>
        <v>0</v>
      </c>
      <c r="U91" s="45">
        <f t="shared" si="9"/>
        <v>0</v>
      </c>
    </row>
    <row r="92" spans="2:21" ht="24.95" customHeight="1" x14ac:dyDescent="0.2">
      <c r="B92" s="28">
        <v>3</v>
      </c>
      <c r="C92" s="243">
        <v>85</v>
      </c>
      <c r="D92" s="244" t="s">
        <v>80</v>
      </c>
      <c r="E92" s="245"/>
      <c r="F92" s="245" t="s">
        <v>81</v>
      </c>
      <c r="G92" s="246" t="s">
        <v>82</v>
      </c>
      <c r="H92" s="247">
        <v>40</v>
      </c>
      <c r="I92" s="248" t="s">
        <v>83</v>
      </c>
      <c r="J92" s="245">
        <v>1</v>
      </c>
      <c r="K92" s="245"/>
      <c r="L92" s="249">
        <f t="shared" si="10"/>
        <v>0</v>
      </c>
      <c r="M92" s="246" t="s">
        <v>84</v>
      </c>
      <c r="N92" s="250"/>
      <c r="O92" s="251">
        <f t="shared" ref="O92:O142" si="11">N92*L92</f>
        <v>0</v>
      </c>
      <c r="P92" s="46"/>
      <c r="Q92" s="42"/>
      <c r="R92" s="43">
        <v>1</v>
      </c>
      <c r="T92" s="44">
        <f t="shared" si="8"/>
        <v>0</v>
      </c>
      <c r="U92" s="45">
        <f t="shared" si="9"/>
        <v>0</v>
      </c>
    </row>
    <row r="93" spans="2:21" ht="24.95" customHeight="1" x14ac:dyDescent="0.2">
      <c r="B93" s="28">
        <v>3</v>
      </c>
      <c r="C93" s="243">
        <v>86</v>
      </c>
      <c r="D93" s="244" t="s">
        <v>80</v>
      </c>
      <c r="E93" s="245"/>
      <c r="F93" s="245" t="s">
        <v>81</v>
      </c>
      <c r="G93" s="246" t="s">
        <v>82</v>
      </c>
      <c r="H93" s="247">
        <v>50</v>
      </c>
      <c r="I93" s="248" t="s">
        <v>85</v>
      </c>
      <c r="J93" s="245">
        <v>1</v>
      </c>
      <c r="K93" s="245">
        <v>3</v>
      </c>
      <c r="L93" s="249">
        <f t="shared" si="10"/>
        <v>3</v>
      </c>
      <c r="M93" s="246" t="s">
        <v>84</v>
      </c>
      <c r="N93" s="250">
        <v>200</v>
      </c>
      <c r="O93" s="251">
        <f t="shared" si="11"/>
        <v>600</v>
      </c>
      <c r="P93" s="46"/>
      <c r="Q93" s="42"/>
      <c r="R93" s="43">
        <v>1</v>
      </c>
      <c r="T93" s="44">
        <f t="shared" si="8"/>
        <v>0</v>
      </c>
      <c r="U93" s="45">
        <f t="shared" si="9"/>
        <v>600</v>
      </c>
    </row>
    <row r="94" spans="2:21" ht="24.95" customHeight="1" x14ac:dyDescent="0.2">
      <c r="B94" s="28">
        <v>3</v>
      </c>
      <c r="C94" s="243">
        <v>87</v>
      </c>
      <c r="D94" s="244" t="s">
        <v>80</v>
      </c>
      <c r="E94" s="245"/>
      <c r="F94" s="245" t="s">
        <v>81</v>
      </c>
      <c r="G94" s="246" t="s">
        <v>82</v>
      </c>
      <c r="H94" s="247">
        <v>65</v>
      </c>
      <c r="I94" s="248" t="s">
        <v>83</v>
      </c>
      <c r="J94" s="245">
        <v>1</v>
      </c>
      <c r="K94" s="245"/>
      <c r="L94" s="249">
        <f t="shared" si="10"/>
        <v>0</v>
      </c>
      <c r="M94" s="246" t="s">
        <v>84</v>
      </c>
      <c r="N94" s="250"/>
      <c r="O94" s="251">
        <f t="shared" si="11"/>
        <v>0</v>
      </c>
      <c r="P94" s="46"/>
      <c r="Q94" s="42"/>
      <c r="R94" s="43">
        <v>1</v>
      </c>
      <c r="T94" s="44">
        <f t="shared" si="8"/>
        <v>0</v>
      </c>
      <c r="U94" s="45">
        <f t="shared" si="9"/>
        <v>0</v>
      </c>
    </row>
    <row r="95" spans="2:21" ht="24.95" customHeight="1" x14ac:dyDescent="0.2">
      <c r="B95" s="28">
        <v>3</v>
      </c>
      <c r="C95" s="243">
        <v>88</v>
      </c>
      <c r="D95" s="244" t="s">
        <v>80</v>
      </c>
      <c r="E95" s="245"/>
      <c r="F95" s="245" t="s">
        <v>81</v>
      </c>
      <c r="G95" s="246" t="s">
        <v>82</v>
      </c>
      <c r="H95" s="247">
        <v>80</v>
      </c>
      <c r="I95" s="248" t="s">
        <v>83</v>
      </c>
      <c r="J95" s="245">
        <v>1</v>
      </c>
      <c r="K95" s="245"/>
      <c r="L95" s="249">
        <f t="shared" si="10"/>
        <v>0</v>
      </c>
      <c r="M95" s="246" t="s">
        <v>84</v>
      </c>
      <c r="N95" s="250">
        <v>130</v>
      </c>
      <c r="O95" s="251">
        <f t="shared" si="11"/>
        <v>0</v>
      </c>
      <c r="P95" s="46"/>
      <c r="Q95" s="42"/>
      <c r="R95" s="43">
        <v>1</v>
      </c>
      <c r="T95" s="44">
        <f t="shared" si="8"/>
        <v>0</v>
      </c>
      <c r="U95" s="45">
        <f t="shared" si="9"/>
        <v>0</v>
      </c>
    </row>
    <row r="96" spans="2:21" ht="24.95" customHeight="1" x14ac:dyDescent="0.2">
      <c r="B96" s="28">
        <v>3</v>
      </c>
      <c r="C96" s="243">
        <v>89</v>
      </c>
      <c r="D96" s="244" t="s">
        <v>80</v>
      </c>
      <c r="E96" s="245"/>
      <c r="F96" s="245" t="s">
        <v>81</v>
      </c>
      <c r="G96" s="246" t="s">
        <v>82</v>
      </c>
      <c r="H96" s="247">
        <v>100</v>
      </c>
      <c r="I96" s="248" t="s">
        <v>83</v>
      </c>
      <c r="J96" s="245">
        <v>1</v>
      </c>
      <c r="K96" s="245">
        <v>2</v>
      </c>
      <c r="L96" s="249">
        <f t="shared" si="10"/>
        <v>2</v>
      </c>
      <c r="M96" s="246" t="s">
        <v>84</v>
      </c>
      <c r="N96" s="250">
        <v>300</v>
      </c>
      <c r="O96" s="251">
        <f t="shared" si="11"/>
        <v>600</v>
      </c>
      <c r="P96" s="46"/>
      <c r="Q96" s="42"/>
      <c r="R96" s="43">
        <v>1</v>
      </c>
      <c r="T96" s="44">
        <f t="shared" si="8"/>
        <v>0</v>
      </c>
      <c r="U96" s="45">
        <f t="shared" si="9"/>
        <v>600</v>
      </c>
    </row>
    <row r="97" spans="2:21" ht="24.95" customHeight="1" x14ac:dyDescent="0.2">
      <c r="B97" s="28">
        <v>3</v>
      </c>
      <c r="C97" s="243">
        <v>90</v>
      </c>
      <c r="D97" s="244" t="s">
        <v>80</v>
      </c>
      <c r="E97" s="245"/>
      <c r="F97" s="245" t="s">
        <v>81</v>
      </c>
      <c r="G97" s="246" t="s">
        <v>82</v>
      </c>
      <c r="H97" s="247">
        <v>125</v>
      </c>
      <c r="I97" s="248" t="s">
        <v>83</v>
      </c>
      <c r="J97" s="245">
        <v>1</v>
      </c>
      <c r="K97" s="245">
        <v>2</v>
      </c>
      <c r="L97" s="249">
        <f t="shared" si="10"/>
        <v>2</v>
      </c>
      <c r="M97" s="246" t="s">
        <v>84</v>
      </c>
      <c r="N97" s="250">
        <v>350</v>
      </c>
      <c r="O97" s="251">
        <f t="shared" si="11"/>
        <v>700</v>
      </c>
      <c r="P97" s="46"/>
      <c r="Q97" s="42"/>
      <c r="R97" s="43">
        <v>1</v>
      </c>
      <c r="T97" s="44">
        <f t="shared" si="8"/>
        <v>0</v>
      </c>
      <c r="U97" s="45">
        <f t="shared" si="9"/>
        <v>700</v>
      </c>
    </row>
    <row r="98" spans="2:21" ht="24.95" customHeight="1" x14ac:dyDescent="0.2">
      <c r="B98" s="28">
        <v>3</v>
      </c>
      <c r="C98" s="243">
        <v>91</v>
      </c>
      <c r="D98" s="244" t="s">
        <v>80</v>
      </c>
      <c r="E98" s="245"/>
      <c r="F98" s="245" t="s">
        <v>81</v>
      </c>
      <c r="G98" s="246" t="s">
        <v>82</v>
      </c>
      <c r="H98" s="247">
        <v>150</v>
      </c>
      <c r="I98" s="248" t="s">
        <v>83</v>
      </c>
      <c r="J98" s="245">
        <v>1</v>
      </c>
      <c r="K98" s="245"/>
      <c r="L98" s="249">
        <f t="shared" si="10"/>
        <v>0</v>
      </c>
      <c r="M98" s="246" t="s">
        <v>84</v>
      </c>
      <c r="N98" s="250">
        <v>240</v>
      </c>
      <c r="O98" s="251">
        <f t="shared" si="11"/>
        <v>0</v>
      </c>
      <c r="P98" s="46"/>
      <c r="Q98" s="42"/>
      <c r="R98" s="43">
        <v>1</v>
      </c>
      <c r="T98" s="44">
        <f t="shared" si="8"/>
        <v>0</v>
      </c>
      <c r="U98" s="45">
        <f t="shared" si="9"/>
        <v>0</v>
      </c>
    </row>
    <row r="99" spans="2:21" ht="24.95" customHeight="1" x14ac:dyDescent="0.2">
      <c r="B99" s="28">
        <v>3</v>
      </c>
      <c r="C99" s="243">
        <v>92</v>
      </c>
      <c r="D99" s="244" t="s">
        <v>80</v>
      </c>
      <c r="E99" s="245"/>
      <c r="F99" s="245" t="s">
        <v>81</v>
      </c>
      <c r="G99" s="246" t="s">
        <v>82</v>
      </c>
      <c r="H99" s="247">
        <v>200</v>
      </c>
      <c r="I99" s="248" t="s">
        <v>83</v>
      </c>
      <c r="J99" s="245">
        <v>1</v>
      </c>
      <c r="K99" s="245"/>
      <c r="L99" s="249">
        <f t="shared" si="10"/>
        <v>0</v>
      </c>
      <c r="M99" s="246" t="s">
        <v>84</v>
      </c>
      <c r="N99" s="250">
        <v>300</v>
      </c>
      <c r="O99" s="251">
        <f t="shared" si="11"/>
        <v>0</v>
      </c>
      <c r="P99" s="46"/>
      <c r="Q99" s="42"/>
      <c r="R99" s="43">
        <v>1</v>
      </c>
      <c r="T99" s="44">
        <f t="shared" si="8"/>
        <v>0</v>
      </c>
      <c r="U99" s="45">
        <f t="shared" si="9"/>
        <v>0</v>
      </c>
    </row>
    <row r="100" spans="2:21" ht="24.95" customHeight="1" x14ac:dyDescent="0.2">
      <c r="B100" s="28">
        <v>3</v>
      </c>
      <c r="C100" s="243">
        <v>93</v>
      </c>
      <c r="D100" s="244" t="s">
        <v>80</v>
      </c>
      <c r="E100" s="245"/>
      <c r="F100" s="245" t="s">
        <v>81</v>
      </c>
      <c r="G100" s="246" t="s">
        <v>82</v>
      </c>
      <c r="H100" s="247">
        <v>250</v>
      </c>
      <c r="I100" s="248" t="s">
        <v>83</v>
      </c>
      <c r="J100" s="245">
        <v>1</v>
      </c>
      <c r="K100" s="245"/>
      <c r="L100" s="249">
        <f t="shared" si="10"/>
        <v>0</v>
      </c>
      <c r="M100" s="246" t="s">
        <v>84</v>
      </c>
      <c r="N100" s="250">
        <v>390</v>
      </c>
      <c r="O100" s="251">
        <f t="shared" si="11"/>
        <v>0</v>
      </c>
      <c r="P100" s="46"/>
      <c r="Q100" s="42"/>
      <c r="R100" s="43">
        <v>1</v>
      </c>
      <c r="T100" s="44">
        <f t="shared" si="8"/>
        <v>0</v>
      </c>
      <c r="U100" s="45">
        <f t="shared" si="9"/>
        <v>0</v>
      </c>
    </row>
    <row r="101" spans="2:21" ht="24.95" customHeight="1" x14ac:dyDescent="0.2">
      <c r="B101" s="28">
        <v>3</v>
      </c>
      <c r="C101" s="243">
        <v>94</v>
      </c>
      <c r="D101" s="244" t="s">
        <v>80</v>
      </c>
      <c r="E101" s="245"/>
      <c r="F101" s="245" t="s">
        <v>81</v>
      </c>
      <c r="G101" s="246" t="s">
        <v>82</v>
      </c>
      <c r="H101" s="247">
        <v>300</v>
      </c>
      <c r="I101" s="248" t="s">
        <v>83</v>
      </c>
      <c r="J101" s="245">
        <v>1</v>
      </c>
      <c r="K101" s="245"/>
      <c r="L101" s="249">
        <f t="shared" si="10"/>
        <v>0</v>
      </c>
      <c r="M101" s="246" t="s">
        <v>84</v>
      </c>
      <c r="N101" s="250">
        <v>450</v>
      </c>
      <c r="O101" s="251">
        <f t="shared" si="11"/>
        <v>0</v>
      </c>
      <c r="P101" s="46"/>
      <c r="Q101" s="42"/>
      <c r="R101" s="43">
        <v>1</v>
      </c>
      <c r="T101" s="44">
        <f t="shared" si="8"/>
        <v>0</v>
      </c>
      <c r="U101" s="45">
        <f t="shared" si="9"/>
        <v>0</v>
      </c>
    </row>
    <row r="102" spans="2:21" ht="24.95" customHeight="1" x14ac:dyDescent="0.2">
      <c r="B102" s="28">
        <v>3</v>
      </c>
      <c r="C102" s="243">
        <v>95</v>
      </c>
      <c r="D102" s="244" t="s">
        <v>80</v>
      </c>
      <c r="E102" s="245"/>
      <c r="F102" s="245" t="s">
        <v>81</v>
      </c>
      <c r="G102" s="246" t="s">
        <v>82</v>
      </c>
      <c r="H102" s="247">
        <v>350</v>
      </c>
      <c r="I102" s="248" t="s">
        <v>83</v>
      </c>
      <c r="J102" s="245">
        <v>1</v>
      </c>
      <c r="K102" s="245"/>
      <c r="L102" s="249">
        <f t="shared" si="10"/>
        <v>0</v>
      </c>
      <c r="M102" s="246" t="s">
        <v>84</v>
      </c>
      <c r="N102" s="250">
        <v>640</v>
      </c>
      <c r="O102" s="251">
        <f t="shared" si="11"/>
        <v>0</v>
      </c>
      <c r="P102" s="46"/>
      <c r="Q102" s="42"/>
      <c r="R102" s="43">
        <v>1</v>
      </c>
      <c r="T102" s="44">
        <f t="shared" si="8"/>
        <v>0</v>
      </c>
      <c r="U102" s="45">
        <f t="shared" si="9"/>
        <v>0</v>
      </c>
    </row>
    <row r="103" spans="2:21" ht="24.95" customHeight="1" x14ac:dyDescent="0.2">
      <c r="B103" s="28">
        <v>3</v>
      </c>
      <c r="C103" s="243">
        <v>96</v>
      </c>
      <c r="D103" s="244" t="s">
        <v>80</v>
      </c>
      <c r="E103" s="245"/>
      <c r="F103" s="245" t="s">
        <v>81</v>
      </c>
      <c r="G103" s="246" t="s">
        <v>82</v>
      </c>
      <c r="H103" s="247">
        <v>400</v>
      </c>
      <c r="I103" s="248" t="s">
        <v>83</v>
      </c>
      <c r="J103" s="245">
        <v>1</v>
      </c>
      <c r="K103" s="245"/>
      <c r="L103" s="249">
        <f t="shared" si="10"/>
        <v>0</v>
      </c>
      <c r="M103" s="246" t="s">
        <v>84</v>
      </c>
      <c r="N103" s="250">
        <v>820</v>
      </c>
      <c r="O103" s="251">
        <f t="shared" si="11"/>
        <v>0</v>
      </c>
      <c r="P103" s="46"/>
      <c r="Q103" s="42"/>
      <c r="R103" s="43">
        <v>1</v>
      </c>
      <c r="T103" s="44">
        <f t="shared" si="8"/>
        <v>0</v>
      </c>
      <c r="U103" s="45">
        <f t="shared" si="9"/>
        <v>0</v>
      </c>
    </row>
    <row r="104" spans="2:21" ht="24.95" customHeight="1" x14ac:dyDescent="0.2">
      <c r="B104" s="28">
        <v>3</v>
      </c>
      <c r="C104" s="243">
        <v>97</v>
      </c>
      <c r="D104" s="244" t="s">
        <v>80</v>
      </c>
      <c r="E104" s="245"/>
      <c r="F104" s="245" t="s">
        <v>81</v>
      </c>
      <c r="G104" s="246" t="s">
        <v>82</v>
      </c>
      <c r="H104" s="247">
        <v>450</v>
      </c>
      <c r="I104" s="248" t="s">
        <v>83</v>
      </c>
      <c r="J104" s="245">
        <v>1</v>
      </c>
      <c r="K104" s="245"/>
      <c r="L104" s="249">
        <f t="shared" si="10"/>
        <v>0</v>
      </c>
      <c r="M104" s="246" t="s">
        <v>84</v>
      </c>
      <c r="N104" s="250"/>
      <c r="O104" s="251">
        <f t="shared" si="11"/>
        <v>0</v>
      </c>
      <c r="P104" s="46"/>
      <c r="Q104" s="42"/>
      <c r="R104" s="43">
        <v>1</v>
      </c>
      <c r="T104" s="44">
        <f t="shared" si="8"/>
        <v>0</v>
      </c>
      <c r="U104" s="45">
        <f t="shared" si="9"/>
        <v>0</v>
      </c>
    </row>
    <row r="105" spans="2:21" ht="24.95" customHeight="1" x14ac:dyDescent="0.2">
      <c r="B105" s="28">
        <v>3</v>
      </c>
      <c r="C105" s="243">
        <v>98</v>
      </c>
      <c r="D105" s="244" t="s">
        <v>80</v>
      </c>
      <c r="E105" s="245"/>
      <c r="F105" s="245" t="s">
        <v>81</v>
      </c>
      <c r="G105" s="246" t="s">
        <v>82</v>
      </c>
      <c r="H105" s="247">
        <v>500</v>
      </c>
      <c r="I105" s="248" t="s">
        <v>83</v>
      </c>
      <c r="J105" s="245">
        <v>1</v>
      </c>
      <c r="K105" s="245"/>
      <c r="L105" s="249">
        <f t="shared" si="10"/>
        <v>0</v>
      </c>
      <c r="M105" s="246" t="s">
        <v>84</v>
      </c>
      <c r="N105" s="250">
        <v>1100</v>
      </c>
      <c r="O105" s="251">
        <f t="shared" si="11"/>
        <v>0</v>
      </c>
      <c r="P105" s="46"/>
      <c r="Q105" s="42"/>
      <c r="R105" s="43">
        <v>1</v>
      </c>
      <c r="T105" s="44">
        <f t="shared" si="8"/>
        <v>0</v>
      </c>
      <c r="U105" s="45">
        <f t="shared" si="9"/>
        <v>0</v>
      </c>
    </row>
    <row r="106" spans="2:21" ht="24.95" customHeight="1" x14ac:dyDescent="0.2">
      <c r="B106" s="28">
        <v>3</v>
      </c>
      <c r="C106" s="243">
        <v>99</v>
      </c>
      <c r="D106" s="244" t="s">
        <v>80</v>
      </c>
      <c r="E106" s="245"/>
      <c r="F106" s="245" t="s">
        <v>81</v>
      </c>
      <c r="G106" s="246" t="s">
        <v>82</v>
      </c>
      <c r="H106" s="247">
        <v>600</v>
      </c>
      <c r="I106" s="248" t="s">
        <v>83</v>
      </c>
      <c r="J106" s="245">
        <v>1</v>
      </c>
      <c r="K106" s="245">
        <v>2</v>
      </c>
      <c r="L106" s="249">
        <f t="shared" si="10"/>
        <v>2</v>
      </c>
      <c r="M106" s="246" t="s">
        <v>84</v>
      </c>
      <c r="N106" s="250">
        <v>2500</v>
      </c>
      <c r="O106" s="251">
        <f t="shared" si="11"/>
        <v>5000</v>
      </c>
      <c r="P106" s="46"/>
      <c r="Q106" s="42"/>
      <c r="R106" s="43">
        <v>1</v>
      </c>
      <c r="T106" s="44">
        <f t="shared" si="8"/>
        <v>0</v>
      </c>
      <c r="U106" s="45">
        <f t="shared" si="9"/>
        <v>5000</v>
      </c>
    </row>
    <row r="107" spans="2:21" ht="24.95" customHeight="1" x14ac:dyDescent="0.2">
      <c r="B107" s="28">
        <v>3</v>
      </c>
      <c r="C107" s="243">
        <v>100</v>
      </c>
      <c r="D107" s="244" t="s">
        <v>80</v>
      </c>
      <c r="E107" s="245"/>
      <c r="F107" s="245" t="s">
        <v>81</v>
      </c>
      <c r="G107" s="246" t="s">
        <v>82</v>
      </c>
      <c r="H107" s="247">
        <v>600</v>
      </c>
      <c r="I107" s="248" t="s">
        <v>83</v>
      </c>
      <c r="J107" s="245">
        <v>1</v>
      </c>
      <c r="K107" s="245">
        <v>2</v>
      </c>
      <c r="L107" s="249">
        <f t="shared" si="10"/>
        <v>2</v>
      </c>
      <c r="M107" s="246" t="s">
        <v>84</v>
      </c>
      <c r="N107" s="250">
        <v>3000</v>
      </c>
      <c r="O107" s="251">
        <f t="shared" si="11"/>
        <v>6000</v>
      </c>
      <c r="P107" s="46"/>
      <c r="Q107" s="42"/>
      <c r="R107" s="43">
        <v>1</v>
      </c>
      <c r="T107" s="44">
        <f t="shared" si="8"/>
        <v>0</v>
      </c>
      <c r="U107" s="45">
        <f t="shared" si="9"/>
        <v>6000</v>
      </c>
    </row>
    <row r="108" spans="2:21" ht="24.95" customHeight="1" x14ac:dyDescent="0.2">
      <c r="B108" s="28">
        <v>3</v>
      </c>
      <c r="C108" s="243">
        <v>101</v>
      </c>
      <c r="D108" s="244" t="s">
        <v>80</v>
      </c>
      <c r="E108" s="252"/>
      <c r="F108" s="252" t="s">
        <v>86</v>
      </c>
      <c r="G108" s="253" t="s">
        <v>82</v>
      </c>
      <c r="H108" s="254"/>
      <c r="I108" s="255" t="s">
        <v>83</v>
      </c>
      <c r="J108" s="252">
        <v>1</v>
      </c>
      <c r="K108" s="252"/>
      <c r="L108" s="256">
        <f t="shared" si="10"/>
        <v>0</v>
      </c>
      <c r="M108" s="253" t="s">
        <v>84</v>
      </c>
      <c r="N108" s="257"/>
      <c r="O108" s="258">
        <f t="shared" si="11"/>
        <v>0</v>
      </c>
      <c r="P108" s="46"/>
      <c r="Q108" s="42"/>
      <c r="R108" s="43">
        <v>1</v>
      </c>
      <c r="T108" s="44">
        <f t="shared" si="8"/>
        <v>0</v>
      </c>
      <c r="U108" s="45">
        <f t="shared" si="9"/>
        <v>0</v>
      </c>
    </row>
    <row r="109" spans="2:21" ht="24.95" customHeight="1" x14ac:dyDescent="0.2">
      <c r="B109" s="28">
        <v>3</v>
      </c>
      <c r="C109" s="243">
        <v>102</v>
      </c>
      <c r="D109" s="244" t="s">
        <v>80</v>
      </c>
      <c r="E109" s="252"/>
      <c r="F109" s="252" t="s">
        <v>87</v>
      </c>
      <c r="G109" s="253" t="s">
        <v>82</v>
      </c>
      <c r="H109" s="254"/>
      <c r="I109" s="255" t="s">
        <v>83</v>
      </c>
      <c r="J109" s="252">
        <v>1</v>
      </c>
      <c r="K109" s="252"/>
      <c r="L109" s="256">
        <f t="shared" si="10"/>
        <v>0</v>
      </c>
      <c r="M109" s="253" t="s">
        <v>84</v>
      </c>
      <c r="N109" s="257"/>
      <c r="O109" s="258">
        <f t="shared" si="11"/>
        <v>0</v>
      </c>
      <c r="P109" s="46"/>
      <c r="Q109" s="42"/>
      <c r="R109" s="43">
        <v>1</v>
      </c>
      <c r="T109" s="44">
        <f t="shared" si="8"/>
        <v>0</v>
      </c>
      <c r="U109" s="45">
        <f t="shared" si="9"/>
        <v>0</v>
      </c>
    </row>
    <row r="110" spans="2:21" ht="24.95" customHeight="1" x14ac:dyDescent="0.2">
      <c r="B110" s="28">
        <v>3</v>
      </c>
      <c r="C110" s="243">
        <v>103</v>
      </c>
      <c r="D110" s="244" t="s">
        <v>80</v>
      </c>
      <c r="E110" s="252"/>
      <c r="F110" s="252" t="s">
        <v>88</v>
      </c>
      <c r="G110" s="253" t="s">
        <v>82</v>
      </c>
      <c r="H110" s="254"/>
      <c r="I110" s="255" t="s">
        <v>83</v>
      </c>
      <c r="J110" s="252">
        <v>1</v>
      </c>
      <c r="K110" s="252"/>
      <c r="L110" s="256">
        <f t="shared" si="10"/>
        <v>0</v>
      </c>
      <c r="M110" s="253" t="s">
        <v>84</v>
      </c>
      <c r="N110" s="257"/>
      <c r="O110" s="258">
        <f t="shared" si="11"/>
        <v>0</v>
      </c>
      <c r="P110" s="46"/>
      <c r="Q110" s="42"/>
      <c r="R110" s="43">
        <v>1</v>
      </c>
      <c r="T110" s="44">
        <f t="shared" si="8"/>
        <v>0</v>
      </c>
      <c r="U110" s="45">
        <f t="shared" si="9"/>
        <v>0</v>
      </c>
    </row>
    <row r="111" spans="2:21" ht="24.95" customHeight="1" x14ac:dyDescent="0.2">
      <c r="B111" s="28">
        <v>3</v>
      </c>
      <c r="C111" s="243">
        <v>104</v>
      </c>
      <c r="D111" s="244" t="s">
        <v>80</v>
      </c>
      <c r="E111" s="252"/>
      <c r="F111" s="252" t="s">
        <v>89</v>
      </c>
      <c r="G111" s="253" t="s">
        <v>82</v>
      </c>
      <c r="H111" s="254"/>
      <c r="I111" s="255" t="s">
        <v>83</v>
      </c>
      <c r="J111" s="252">
        <v>1</v>
      </c>
      <c r="K111" s="252"/>
      <c r="L111" s="256">
        <f t="shared" si="10"/>
        <v>0</v>
      </c>
      <c r="M111" s="253" t="s">
        <v>84</v>
      </c>
      <c r="N111" s="257"/>
      <c r="O111" s="258">
        <f t="shared" si="11"/>
        <v>0</v>
      </c>
      <c r="P111" s="46"/>
      <c r="Q111" s="42"/>
      <c r="R111" s="43">
        <v>1</v>
      </c>
      <c r="T111" s="44">
        <f t="shared" si="8"/>
        <v>0</v>
      </c>
      <c r="U111" s="45">
        <f t="shared" si="9"/>
        <v>0</v>
      </c>
    </row>
    <row r="112" spans="2:21" ht="24.95" customHeight="1" x14ac:dyDescent="0.2">
      <c r="B112" s="28">
        <v>3</v>
      </c>
      <c r="C112" s="243">
        <v>105</v>
      </c>
      <c r="D112" s="244" t="s">
        <v>80</v>
      </c>
      <c r="E112" s="252"/>
      <c r="F112" s="252" t="s">
        <v>40</v>
      </c>
      <c r="G112" s="253" t="s">
        <v>82</v>
      </c>
      <c r="H112" s="254"/>
      <c r="I112" s="255" t="s">
        <v>83</v>
      </c>
      <c r="J112" s="252">
        <v>1</v>
      </c>
      <c r="K112" s="252"/>
      <c r="L112" s="256">
        <f t="shared" si="10"/>
        <v>0</v>
      </c>
      <c r="M112" s="253" t="s">
        <v>84</v>
      </c>
      <c r="N112" s="257"/>
      <c r="O112" s="258">
        <f t="shared" si="11"/>
        <v>0</v>
      </c>
      <c r="P112" s="46"/>
      <c r="Q112" s="42"/>
      <c r="R112" s="43">
        <v>1</v>
      </c>
      <c r="T112" s="44">
        <f t="shared" si="8"/>
        <v>0</v>
      </c>
      <c r="U112" s="45">
        <f t="shared" si="9"/>
        <v>0</v>
      </c>
    </row>
    <row r="113" spans="2:21" ht="24.95" customHeight="1" x14ac:dyDescent="0.2">
      <c r="B113" s="28">
        <v>3</v>
      </c>
      <c r="C113" s="243">
        <v>106</v>
      </c>
      <c r="D113" s="244" t="s">
        <v>80</v>
      </c>
      <c r="E113" s="252"/>
      <c r="F113" s="252" t="s">
        <v>40</v>
      </c>
      <c r="G113" s="253" t="s">
        <v>82</v>
      </c>
      <c r="H113" s="254"/>
      <c r="I113" s="255" t="s">
        <v>83</v>
      </c>
      <c r="J113" s="252">
        <v>1</v>
      </c>
      <c r="K113" s="252"/>
      <c r="L113" s="256">
        <f t="shared" si="10"/>
        <v>0</v>
      </c>
      <c r="M113" s="253" t="s">
        <v>84</v>
      </c>
      <c r="N113" s="257"/>
      <c r="O113" s="258">
        <f t="shared" si="11"/>
        <v>0</v>
      </c>
      <c r="P113" s="46"/>
      <c r="Q113" s="42"/>
      <c r="R113" s="43">
        <v>1</v>
      </c>
      <c r="T113" s="44">
        <f t="shared" si="8"/>
        <v>0</v>
      </c>
      <c r="U113" s="45">
        <f t="shared" si="9"/>
        <v>0</v>
      </c>
    </row>
    <row r="114" spans="2:21" ht="24.95" customHeight="1" x14ac:dyDescent="0.2">
      <c r="B114" s="28">
        <v>3</v>
      </c>
      <c r="C114" s="243">
        <v>107</v>
      </c>
      <c r="D114" s="244" t="s">
        <v>80</v>
      </c>
      <c r="E114" s="252"/>
      <c r="F114" s="252" t="s">
        <v>40</v>
      </c>
      <c r="G114" s="253" t="s">
        <v>82</v>
      </c>
      <c r="H114" s="254"/>
      <c r="I114" s="255" t="s">
        <v>83</v>
      </c>
      <c r="J114" s="252">
        <v>1</v>
      </c>
      <c r="K114" s="252"/>
      <c r="L114" s="256">
        <f t="shared" si="10"/>
        <v>0</v>
      </c>
      <c r="M114" s="253" t="s">
        <v>84</v>
      </c>
      <c r="N114" s="257"/>
      <c r="O114" s="258">
        <f t="shared" si="11"/>
        <v>0</v>
      </c>
      <c r="P114" s="46"/>
      <c r="Q114" s="42"/>
      <c r="R114" s="43">
        <v>1</v>
      </c>
      <c r="T114" s="44">
        <f t="shared" si="8"/>
        <v>0</v>
      </c>
      <c r="U114" s="45">
        <f t="shared" si="9"/>
        <v>0</v>
      </c>
    </row>
    <row r="115" spans="2:21" ht="24.95" customHeight="1" x14ac:dyDescent="0.2">
      <c r="B115" s="28">
        <v>3</v>
      </c>
      <c r="C115" s="243">
        <v>108</v>
      </c>
      <c r="D115" s="244" t="s">
        <v>80</v>
      </c>
      <c r="E115" s="252"/>
      <c r="F115" s="252" t="s">
        <v>90</v>
      </c>
      <c r="G115" s="253" t="s">
        <v>82</v>
      </c>
      <c r="H115" s="254"/>
      <c r="I115" s="255" t="s">
        <v>83</v>
      </c>
      <c r="J115" s="252">
        <v>1</v>
      </c>
      <c r="K115" s="252"/>
      <c r="L115" s="256">
        <f t="shared" si="10"/>
        <v>0</v>
      </c>
      <c r="M115" s="253" t="s">
        <v>84</v>
      </c>
      <c r="N115" s="257"/>
      <c r="O115" s="258">
        <f t="shared" si="11"/>
        <v>0</v>
      </c>
      <c r="P115" s="46"/>
      <c r="Q115" s="42"/>
      <c r="R115" s="43">
        <v>1</v>
      </c>
      <c r="T115" s="44">
        <f t="shared" si="8"/>
        <v>0</v>
      </c>
      <c r="U115" s="45">
        <f t="shared" si="9"/>
        <v>0</v>
      </c>
    </row>
    <row r="116" spans="2:21" ht="24.95" customHeight="1" x14ac:dyDescent="0.2">
      <c r="B116" s="28">
        <v>3</v>
      </c>
      <c r="C116" s="243">
        <v>109</v>
      </c>
      <c r="D116" s="244" t="s">
        <v>80</v>
      </c>
      <c r="E116" s="252"/>
      <c r="F116" s="252" t="s">
        <v>91</v>
      </c>
      <c r="G116" s="253" t="s">
        <v>82</v>
      </c>
      <c r="H116" s="254"/>
      <c r="I116" s="255" t="s">
        <v>83</v>
      </c>
      <c r="J116" s="252">
        <v>1</v>
      </c>
      <c r="K116" s="252"/>
      <c r="L116" s="256">
        <f t="shared" si="10"/>
        <v>0</v>
      </c>
      <c r="M116" s="253" t="s">
        <v>84</v>
      </c>
      <c r="N116" s="257"/>
      <c r="O116" s="258"/>
      <c r="P116" s="46"/>
      <c r="Q116" s="42"/>
      <c r="R116" s="43">
        <v>1</v>
      </c>
      <c r="T116" s="44">
        <f t="shared" si="8"/>
        <v>0</v>
      </c>
      <c r="U116" s="45">
        <f t="shared" si="9"/>
        <v>0</v>
      </c>
    </row>
    <row r="117" spans="2:21" ht="24.95" customHeight="1" x14ac:dyDescent="0.2">
      <c r="B117" s="28">
        <v>3</v>
      </c>
      <c r="C117" s="259">
        <v>110</v>
      </c>
      <c r="D117" s="260" t="s">
        <v>80</v>
      </c>
      <c r="E117" s="261"/>
      <c r="F117" s="261" t="s">
        <v>92</v>
      </c>
      <c r="G117" s="262" t="s">
        <v>82</v>
      </c>
      <c r="H117" s="263"/>
      <c r="I117" s="264" t="s">
        <v>83</v>
      </c>
      <c r="J117" s="261">
        <v>1</v>
      </c>
      <c r="K117" s="261"/>
      <c r="L117" s="265">
        <f t="shared" si="10"/>
        <v>0</v>
      </c>
      <c r="M117" s="262" t="s">
        <v>84</v>
      </c>
      <c r="N117" s="266"/>
      <c r="O117" s="267"/>
      <c r="P117" s="50"/>
      <c r="Q117" s="51"/>
      <c r="R117" s="52">
        <v>1</v>
      </c>
      <c r="T117" s="53">
        <f t="shared" si="8"/>
        <v>0</v>
      </c>
      <c r="U117" s="54">
        <f t="shared" si="9"/>
        <v>0</v>
      </c>
    </row>
    <row r="118" spans="2:21" ht="24.95" customHeight="1" x14ac:dyDescent="0.2">
      <c r="B118" s="79">
        <v>4</v>
      </c>
      <c r="C118" s="270">
        <v>111</v>
      </c>
      <c r="D118" s="271" t="s">
        <v>93</v>
      </c>
      <c r="E118" s="272"/>
      <c r="F118" s="272"/>
      <c r="G118" s="516" t="s">
        <v>40</v>
      </c>
      <c r="H118" s="517"/>
      <c r="I118" s="518"/>
      <c r="J118" s="272">
        <v>1</v>
      </c>
      <c r="K118" s="274">
        <f>+P3</f>
        <v>5528.1659189998099</v>
      </c>
      <c r="L118" s="275">
        <f t="shared" si="10"/>
        <v>5528.1659189998099</v>
      </c>
      <c r="M118" s="273" t="s">
        <v>84</v>
      </c>
      <c r="N118" s="276">
        <v>0.45</v>
      </c>
      <c r="O118" s="277">
        <f t="shared" si="11"/>
        <v>2487.6746635499144</v>
      </c>
      <c r="P118" s="56"/>
      <c r="Q118" s="57"/>
      <c r="R118" s="58">
        <v>1</v>
      </c>
      <c r="T118" s="59">
        <f t="shared" si="8"/>
        <v>0</v>
      </c>
      <c r="U118" s="60">
        <f t="shared" si="9"/>
        <v>2487.6746635499144</v>
      </c>
    </row>
    <row r="119" spans="2:21" ht="24.95" customHeight="1" x14ac:dyDescent="0.2">
      <c r="B119" s="48">
        <v>4</v>
      </c>
      <c r="C119" s="278">
        <v>112</v>
      </c>
      <c r="D119" s="279" t="s">
        <v>94</v>
      </c>
      <c r="E119" s="280"/>
      <c r="F119" s="280"/>
      <c r="G119" s="497" t="s">
        <v>40</v>
      </c>
      <c r="H119" s="498"/>
      <c r="I119" s="499"/>
      <c r="J119" s="280">
        <v>1</v>
      </c>
      <c r="K119" s="282">
        <f>+O190</f>
        <v>5528.1659189998099</v>
      </c>
      <c r="L119" s="283">
        <f t="shared" si="10"/>
        <v>5528.1659189998099</v>
      </c>
      <c r="M119" s="281" t="s">
        <v>84</v>
      </c>
      <c r="N119" s="284">
        <v>0.4</v>
      </c>
      <c r="O119" s="285">
        <f t="shared" si="11"/>
        <v>2211.2663675999243</v>
      </c>
      <c r="P119" s="65"/>
      <c r="Q119" s="66"/>
      <c r="R119" s="67">
        <v>1</v>
      </c>
      <c r="T119" s="68">
        <f t="shared" si="8"/>
        <v>0</v>
      </c>
      <c r="U119" s="69">
        <f t="shared" si="9"/>
        <v>2211.2663675999243</v>
      </c>
    </row>
    <row r="120" spans="2:21" ht="24.95" customHeight="1" x14ac:dyDescent="0.2">
      <c r="B120" s="28">
        <v>5</v>
      </c>
      <c r="C120" s="287">
        <v>113</v>
      </c>
      <c r="D120" s="288" t="s">
        <v>95</v>
      </c>
      <c r="E120" s="289"/>
      <c r="F120" s="289"/>
      <c r="G120" s="500" t="s">
        <v>96</v>
      </c>
      <c r="H120" s="501"/>
      <c r="I120" s="502"/>
      <c r="J120" s="289">
        <v>1</v>
      </c>
      <c r="K120" s="289"/>
      <c r="L120" s="291">
        <f t="shared" si="10"/>
        <v>0</v>
      </c>
      <c r="M120" s="290" t="s">
        <v>84</v>
      </c>
      <c r="N120" s="292"/>
      <c r="O120" s="293">
        <f t="shared" si="11"/>
        <v>0</v>
      </c>
      <c r="P120" s="72"/>
      <c r="Q120" s="73"/>
      <c r="R120" s="74">
        <v>1</v>
      </c>
      <c r="T120" s="75">
        <f t="shared" si="8"/>
        <v>0</v>
      </c>
      <c r="U120" s="76">
        <f t="shared" si="9"/>
        <v>0</v>
      </c>
    </row>
    <row r="121" spans="2:21" ht="24.95" customHeight="1" x14ac:dyDescent="0.2">
      <c r="B121" s="28">
        <v>5</v>
      </c>
      <c r="C121" s="294">
        <v>114</v>
      </c>
      <c r="D121" s="295" t="s">
        <v>97</v>
      </c>
      <c r="E121" s="296"/>
      <c r="F121" s="296"/>
      <c r="G121" s="503" t="s">
        <v>98</v>
      </c>
      <c r="H121" s="504"/>
      <c r="I121" s="505"/>
      <c r="J121" s="296">
        <v>1</v>
      </c>
      <c r="K121" s="296">
        <v>1</v>
      </c>
      <c r="L121" s="298">
        <f t="shared" si="10"/>
        <v>1</v>
      </c>
      <c r="M121" s="297" t="s">
        <v>84</v>
      </c>
      <c r="N121" s="299">
        <v>4500</v>
      </c>
      <c r="O121" s="300">
        <f t="shared" si="11"/>
        <v>4500</v>
      </c>
      <c r="P121" s="46"/>
      <c r="Q121" s="42"/>
      <c r="R121" s="43">
        <v>1</v>
      </c>
      <c r="T121" s="44">
        <f t="shared" si="8"/>
        <v>0</v>
      </c>
      <c r="U121" s="45">
        <f t="shared" si="9"/>
        <v>4500</v>
      </c>
    </row>
    <row r="122" spans="2:21" ht="24.95" customHeight="1" x14ac:dyDescent="0.2">
      <c r="B122" s="28">
        <v>5</v>
      </c>
      <c r="C122" s="301">
        <v>115</v>
      </c>
      <c r="D122" s="302" t="s">
        <v>99</v>
      </c>
      <c r="E122" s="303"/>
      <c r="F122" s="303"/>
      <c r="G122" s="506"/>
      <c r="H122" s="507"/>
      <c r="I122" s="508"/>
      <c r="J122" s="303">
        <v>1</v>
      </c>
      <c r="K122" s="303"/>
      <c r="L122" s="305">
        <f t="shared" si="10"/>
        <v>0</v>
      </c>
      <c r="M122" s="304" t="s">
        <v>84</v>
      </c>
      <c r="N122" s="306"/>
      <c r="O122" s="307">
        <f t="shared" si="11"/>
        <v>0</v>
      </c>
      <c r="P122" s="50"/>
      <c r="Q122" s="51"/>
      <c r="R122" s="52">
        <v>1</v>
      </c>
      <c r="T122" s="53">
        <f t="shared" si="8"/>
        <v>0</v>
      </c>
      <c r="U122" s="54">
        <f t="shared" si="9"/>
        <v>0</v>
      </c>
    </row>
    <row r="123" spans="2:21" ht="24.95" customHeight="1" x14ac:dyDescent="0.2">
      <c r="B123" s="79">
        <v>6</v>
      </c>
      <c r="C123" s="308">
        <v>116</v>
      </c>
      <c r="D123" s="309" t="s">
        <v>100</v>
      </c>
      <c r="E123" s="310"/>
      <c r="F123" s="310"/>
      <c r="G123" s="509"/>
      <c r="H123" s="510"/>
      <c r="I123" s="511"/>
      <c r="J123" s="310">
        <v>1</v>
      </c>
      <c r="K123" s="310"/>
      <c r="L123" s="312">
        <f t="shared" si="10"/>
        <v>0</v>
      </c>
      <c r="M123" s="311" t="s">
        <v>22</v>
      </c>
      <c r="N123" s="313"/>
      <c r="O123" s="314">
        <f t="shared" si="11"/>
        <v>0</v>
      </c>
      <c r="P123" s="86"/>
      <c r="Q123" s="57"/>
      <c r="R123" s="58">
        <v>1</v>
      </c>
      <c r="T123" s="59">
        <f t="shared" si="8"/>
        <v>0</v>
      </c>
      <c r="U123" s="60">
        <f t="shared" si="9"/>
        <v>0</v>
      </c>
    </row>
    <row r="124" spans="2:21" ht="24.95" customHeight="1" x14ac:dyDescent="0.2">
      <c r="B124" s="87">
        <v>6</v>
      </c>
      <c r="C124" s="315">
        <v>117</v>
      </c>
      <c r="D124" s="316" t="s">
        <v>101</v>
      </c>
      <c r="E124" s="317"/>
      <c r="F124" s="317"/>
      <c r="G124" s="488"/>
      <c r="H124" s="489"/>
      <c r="I124" s="490"/>
      <c r="J124" s="317">
        <v>1</v>
      </c>
      <c r="K124" s="317"/>
      <c r="L124" s="319">
        <f t="shared" si="10"/>
        <v>0</v>
      </c>
      <c r="M124" s="318" t="s">
        <v>22</v>
      </c>
      <c r="N124" s="320"/>
      <c r="O124" s="321">
        <f t="shared" si="11"/>
        <v>0</v>
      </c>
      <c r="P124" s="46"/>
      <c r="Q124" s="42"/>
      <c r="R124" s="43">
        <v>1</v>
      </c>
      <c r="T124" s="44">
        <f t="shared" si="8"/>
        <v>0</v>
      </c>
      <c r="U124" s="45">
        <f t="shared" si="9"/>
        <v>0</v>
      </c>
    </row>
    <row r="125" spans="2:21" ht="24.95" customHeight="1" x14ac:dyDescent="0.2">
      <c r="B125" s="87">
        <v>6</v>
      </c>
      <c r="C125" s="315">
        <v>118</v>
      </c>
      <c r="D125" s="316" t="s">
        <v>102</v>
      </c>
      <c r="E125" s="317"/>
      <c r="F125" s="317"/>
      <c r="G125" s="488"/>
      <c r="H125" s="489"/>
      <c r="I125" s="490"/>
      <c r="J125" s="317">
        <v>1</v>
      </c>
      <c r="K125" s="317"/>
      <c r="L125" s="319">
        <f>+K125*J125</f>
        <v>0</v>
      </c>
      <c r="M125" s="318" t="s">
        <v>22</v>
      </c>
      <c r="N125" s="320"/>
      <c r="O125" s="321">
        <f>N125*L125</f>
        <v>0</v>
      </c>
      <c r="P125" s="72"/>
      <c r="Q125" s="42"/>
      <c r="R125" s="43">
        <v>1</v>
      </c>
      <c r="T125" s="44">
        <f>+O125*Q125</f>
        <v>0</v>
      </c>
      <c r="U125" s="45">
        <f>+O125*R125</f>
        <v>0</v>
      </c>
    </row>
    <row r="126" spans="2:21" ht="24.95" customHeight="1" x14ac:dyDescent="0.2">
      <c r="B126" s="87">
        <v>6</v>
      </c>
      <c r="C126" s="315">
        <v>119</v>
      </c>
      <c r="D126" s="316" t="s">
        <v>103</v>
      </c>
      <c r="E126" s="317"/>
      <c r="F126" s="317"/>
      <c r="G126" s="488"/>
      <c r="H126" s="489"/>
      <c r="I126" s="490"/>
      <c r="J126" s="317">
        <v>1</v>
      </c>
      <c r="K126" s="317"/>
      <c r="L126" s="319">
        <f>+K126*J126</f>
        <v>0</v>
      </c>
      <c r="M126" s="318" t="s">
        <v>22</v>
      </c>
      <c r="N126" s="320"/>
      <c r="O126" s="321">
        <f>N126*L126</f>
        <v>0</v>
      </c>
      <c r="P126" s="46"/>
      <c r="Q126" s="42"/>
      <c r="R126" s="43">
        <v>1</v>
      </c>
      <c r="T126" s="44">
        <f>+O126*Q126</f>
        <v>0</v>
      </c>
      <c r="U126" s="45">
        <f>+O126*R126</f>
        <v>0</v>
      </c>
    </row>
    <row r="127" spans="2:21" ht="24.95" customHeight="1" x14ac:dyDescent="0.2">
      <c r="B127" s="87">
        <v>6</v>
      </c>
      <c r="C127" s="315">
        <v>120</v>
      </c>
      <c r="D127" s="316" t="s">
        <v>104</v>
      </c>
      <c r="E127" s="317"/>
      <c r="F127" s="317"/>
      <c r="G127" s="488"/>
      <c r="H127" s="489"/>
      <c r="I127" s="490"/>
      <c r="J127" s="317">
        <v>1</v>
      </c>
      <c r="K127" s="317"/>
      <c r="L127" s="319">
        <f>+K127*J127</f>
        <v>0</v>
      </c>
      <c r="M127" s="318" t="s">
        <v>22</v>
      </c>
      <c r="N127" s="320"/>
      <c r="O127" s="321">
        <f>N127*L127</f>
        <v>0</v>
      </c>
      <c r="P127" s="72"/>
      <c r="Q127" s="42"/>
      <c r="R127" s="43">
        <v>1</v>
      </c>
      <c r="T127" s="44">
        <f>+O127*Q127</f>
        <v>0</v>
      </c>
      <c r="U127" s="45">
        <f>+O127*R127</f>
        <v>0</v>
      </c>
    </row>
    <row r="128" spans="2:21" ht="24.95" customHeight="1" x14ac:dyDescent="0.2">
      <c r="B128" s="87">
        <v>6</v>
      </c>
      <c r="C128" s="315">
        <v>121</v>
      </c>
      <c r="D128" s="316" t="s">
        <v>105</v>
      </c>
      <c r="E128" s="317"/>
      <c r="F128" s="317"/>
      <c r="G128" s="488"/>
      <c r="H128" s="489"/>
      <c r="I128" s="490"/>
      <c r="J128" s="317">
        <v>1</v>
      </c>
      <c r="K128" s="317"/>
      <c r="L128" s="319">
        <f>+K128*J128</f>
        <v>0</v>
      </c>
      <c r="M128" s="318" t="s">
        <v>22</v>
      </c>
      <c r="N128" s="320"/>
      <c r="O128" s="321">
        <f>N128*L128</f>
        <v>0</v>
      </c>
      <c r="P128" s="72"/>
      <c r="Q128" s="42"/>
      <c r="R128" s="43">
        <v>1</v>
      </c>
      <c r="T128" s="44">
        <f>+O128*Q128</f>
        <v>0</v>
      </c>
      <c r="U128" s="45">
        <f>+O128*R128</f>
        <v>0</v>
      </c>
    </row>
    <row r="129" spans="2:21" ht="24.95" customHeight="1" x14ac:dyDescent="0.2">
      <c r="B129" s="48">
        <v>6</v>
      </c>
      <c r="C129" s="322">
        <v>122</v>
      </c>
      <c r="D129" s="323" t="s">
        <v>106</v>
      </c>
      <c r="E129" s="324"/>
      <c r="F129" s="324"/>
      <c r="G129" s="491"/>
      <c r="H129" s="492"/>
      <c r="I129" s="493"/>
      <c r="J129" s="324">
        <v>1</v>
      </c>
      <c r="K129" s="324"/>
      <c r="L129" s="326">
        <f t="shared" si="10"/>
        <v>0</v>
      </c>
      <c r="M129" s="325" t="s">
        <v>22</v>
      </c>
      <c r="N129" s="327"/>
      <c r="O129" s="328">
        <f t="shared" si="11"/>
        <v>0</v>
      </c>
      <c r="P129" s="65"/>
      <c r="Q129" s="66"/>
      <c r="R129" s="67">
        <v>1</v>
      </c>
      <c r="T129" s="68">
        <f t="shared" si="8"/>
        <v>0</v>
      </c>
      <c r="U129" s="69">
        <f t="shared" si="9"/>
        <v>0</v>
      </c>
    </row>
    <row r="130" spans="2:21" ht="24.95" customHeight="1" x14ac:dyDescent="0.2">
      <c r="B130" s="28">
        <v>7</v>
      </c>
      <c r="C130" s="331">
        <v>123</v>
      </c>
      <c r="D130" s="332" t="s">
        <v>107</v>
      </c>
      <c r="E130" s="333"/>
      <c r="F130" s="333"/>
      <c r="G130" s="494"/>
      <c r="H130" s="495"/>
      <c r="I130" s="496"/>
      <c r="J130" s="333">
        <v>1</v>
      </c>
      <c r="K130" s="333"/>
      <c r="L130" s="335">
        <f t="shared" si="10"/>
        <v>0</v>
      </c>
      <c r="M130" s="334" t="s">
        <v>22</v>
      </c>
      <c r="N130" s="336"/>
      <c r="O130" s="337">
        <f t="shared" si="11"/>
        <v>0</v>
      </c>
      <c r="P130" s="72"/>
      <c r="Q130" s="73"/>
      <c r="R130" s="74">
        <v>1</v>
      </c>
      <c r="T130" s="75">
        <f t="shared" si="8"/>
        <v>0</v>
      </c>
      <c r="U130" s="76">
        <f t="shared" si="9"/>
        <v>0</v>
      </c>
    </row>
    <row r="131" spans="2:21" ht="24" customHeight="1" x14ac:dyDescent="0.2">
      <c r="B131" s="28">
        <v>7</v>
      </c>
      <c r="C131" s="338">
        <v>124</v>
      </c>
      <c r="D131" s="339" t="s">
        <v>108</v>
      </c>
      <c r="E131" s="340"/>
      <c r="F131" s="340"/>
      <c r="G131" s="485"/>
      <c r="H131" s="486"/>
      <c r="I131" s="487"/>
      <c r="J131" s="340">
        <v>1</v>
      </c>
      <c r="K131" s="340"/>
      <c r="L131" s="342">
        <f t="shared" si="10"/>
        <v>0</v>
      </c>
      <c r="M131" s="341" t="s">
        <v>22</v>
      </c>
      <c r="N131" s="343"/>
      <c r="O131" s="344">
        <f t="shared" si="11"/>
        <v>0</v>
      </c>
      <c r="P131" s="46"/>
      <c r="Q131" s="42"/>
      <c r="R131" s="43">
        <v>1</v>
      </c>
      <c r="T131" s="44">
        <f t="shared" si="8"/>
        <v>0</v>
      </c>
      <c r="U131" s="45">
        <f t="shared" si="9"/>
        <v>0</v>
      </c>
    </row>
    <row r="132" spans="2:21" ht="24.95" customHeight="1" x14ac:dyDescent="0.2">
      <c r="B132" s="28">
        <v>7</v>
      </c>
      <c r="C132" s="338">
        <v>125</v>
      </c>
      <c r="D132" s="339" t="s">
        <v>109</v>
      </c>
      <c r="E132" s="340"/>
      <c r="F132" s="340"/>
      <c r="G132" s="485"/>
      <c r="H132" s="486"/>
      <c r="I132" s="487"/>
      <c r="J132" s="340">
        <v>1</v>
      </c>
      <c r="K132" s="340"/>
      <c r="L132" s="342">
        <f t="shared" si="10"/>
        <v>0</v>
      </c>
      <c r="M132" s="341" t="s">
        <v>22</v>
      </c>
      <c r="N132" s="343"/>
      <c r="O132" s="344">
        <f t="shared" si="11"/>
        <v>0</v>
      </c>
      <c r="P132" s="46"/>
      <c r="Q132" s="42"/>
      <c r="R132" s="43">
        <v>1</v>
      </c>
      <c r="T132" s="44">
        <f t="shared" si="8"/>
        <v>0</v>
      </c>
      <c r="U132" s="45">
        <f t="shared" si="9"/>
        <v>0</v>
      </c>
    </row>
    <row r="133" spans="2:21" ht="24" customHeight="1" x14ac:dyDescent="0.2">
      <c r="B133" s="28">
        <v>7</v>
      </c>
      <c r="C133" s="338">
        <v>126</v>
      </c>
      <c r="D133" s="339" t="s">
        <v>110</v>
      </c>
      <c r="E133" s="340"/>
      <c r="F133" s="340"/>
      <c r="G133" s="485"/>
      <c r="H133" s="486"/>
      <c r="I133" s="487"/>
      <c r="J133" s="340">
        <v>1</v>
      </c>
      <c r="K133" s="340"/>
      <c r="L133" s="342">
        <f t="shared" si="10"/>
        <v>0</v>
      </c>
      <c r="M133" s="341" t="s">
        <v>22</v>
      </c>
      <c r="N133" s="343"/>
      <c r="O133" s="344">
        <f t="shared" si="11"/>
        <v>0</v>
      </c>
      <c r="P133" s="46"/>
      <c r="Q133" s="42"/>
      <c r="R133" s="43">
        <v>1</v>
      </c>
      <c r="T133" s="44">
        <f t="shared" si="8"/>
        <v>0</v>
      </c>
      <c r="U133" s="45">
        <f t="shared" si="9"/>
        <v>0</v>
      </c>
    </row>
    <row r="134" spans="2:21" ht="24.95" customHeight="1" x14ac:dyDescent="0.2">
      <c r="B134" s="28">
        <v>7</v>
      </c>
      <c r="C134" s="338">
        <v>127</v>
      </c>
      <c r="D134" s="339" t="s">
        <v>111</v>
      </c>
      <c r="E134" s="340"/>
      <c r="F134" s="340"/>
      <c r="G134" s="485"/>
      <c r="H134" s="486"/>
      <c r="I134" s="487"/>
      <c r="J134" s="340">
        <v>1</v>
      </c>
      <c r="K134" s="340"/>
      <c r="L134" s="342">
        <f t="shared" si="10"/>
        <v>0</v>
      </c>
      <c r="M134" s="341" t="s">
        <v>22</v>
      </c>
      <c r="N134" s="343"/>
      <c r="O134" s="344">
        <f t="shared" si="11"/>
        <v>0</v>
      </c>
      <c r="P134" s="46"/>
      <c r="Q134" s="42"/>
      <c r="R134" s="43">
        <v>1</v>
      </c>
      <c r="T134" s="44">
        <f t="shared" si="8"/>
        <v>0</v>
      </c>
      <c r="U134" s="45">
        <f t="shared" si="9"/>
        <v>0</v>
      </c>
    </row>
    <row r="135" spans="2:21" ht="24" customHeight="1" x14ac:dyDescent="0.2">
      <c r="B135" s="28">
        <v>7</v>
      </c>
      <c r="C135" s="338">
        <v>128</v>
      </c>
      <c r="D135" s="339" t="s">
        <v>112</v>
      </c>
      <c r="E135" s="340"/>
      <c r="F135" s="340"/>
      <c r="G135" s="485"/>
      <c r="H135" s="486"/>
      <c r="I135" s="487"/>
      <c r="J135" s="340">
        <v>1</v>
      </c>
      <c r="K135" s="340"/>
      <c r="L135" s="342">
        <f t="shared" si="10"/>
        <v>0</v>
      </c>
      <c r="M135" s="341" t="s">
        <v>22</v>
      </c>
      <c r="N135" s="343"/>
      <c r="O135" s="344">
        <f t="shared" si="11"/>
        <v>0</v>
      </c>
      <c r="P135" s="46"/>
      <c r="Q135" s="42"/>
      <c r="R135" s="43">
        <v>1</v>
      </c>
      <c r="T135" s="44">
        <f t="shared" si="8"/>
        <v>0</v>
      </c>
      <c r="U135" s="45">
        <f t="shared" si="9"/>
        <v>0</v>
      </c>
    </row>
    <row r="136" spans="2:21" ht="24.95" customHeight="1" x14ac:dyDescent="0.2">
      <c r="B136" s="28">
        <v>7</v>
      </c>
      <c r="C136" s="338">
        <v>129</v>
      </c>
      <c r="D136" s="339" t="s">
        <v>113</v>
      </c>
      <c r="E136" s="340"/>
      <c r="F136" s="340"/>
      <c r="G136" s="485"/>
      <c r="H136" s="486"/>
      <c r="I136" s="487"/>
      <c r="J136" s="340">
        <v>1</v>
      </c>
      <c r="K136" s="340"/>
      <c r="L136" s="342">
        <f t="shared" si="10"/>
        <v>0</v>
      </c>
      <c r="M136" s="341" t="s">
        <v>22</v>
      </c>
      <c r="N136" s="343"/>
      <c r="O136" s="344">
        <f t="shared" si="11"/>
        <v>0</v>
      </c>
      <c r="P136" s="46"/>
      <c r="Q136" s="42"/>
      <c r="R136" s="43">
        <v>1</v>
      </c>
      <c r="T136" s="44">
        <f t="shared" ref="T136:T169" si="12">+O136*Q136</f>
        <v>0</v>
      </c>
      <c r="U136" s="45">
        <f t="shared" ref="U136:U169" si="13">+O136*R136</f>
        <v>0</v>
      </c>
    </row>
    <row r="137" spans="2:21" ht="24.95" customHeight="1" x14ac:dyDescent="0.2">
      <c r="B137" s="28">
        <v>7</v>
      </c>
      <c r="C137" s="345">
        <v>130</v>
      </c>
      <c r="D137" s="346" t="s">
        <v>114</v>
      </c>
      <c r="E137" s="347"/>
      <c r="F137" s="347"/>
      <c r="G137" s="473"/>
      <c r="H137" s="474"/>
      <c r="I137" s="475"/>
      <c r="J137" s="347">
        <v>1</v>
      </c>
      <c r="K137" s="347"/>
      <c r="L137" s="349">
        <f t="shared" si="10"/>
        <v>0</v>
      </c>
      <c r="M137" s="348" t="s">
        <v>84</v>
      </c>
      <c r="N137" s="350"/>
      <c r="O137" s="351">
        <f t="shared" si="11"/>
        <v>0</v>
      </c>
      <c r="P137" s="50"/>
      <c r="Q137" s="51"/>
      <c r="R137" s="52">
        <v>1</v>
      </c>
      <c r="T137" s="53">
        <f t="shared" si="12"/>
        <v>0</v>
      </c>
      <c r="U137" s="54">
        <f t="shared" si="13"/>
        <v>0</v>
      </c>
    </row>
    <row r="138" spans="2:21" ht="24.95" customHeight="1" x14ac:dyDescent="0.2">
      <c r="B138" s="79">
        <v>8</v>
      </c>
      <c r="C138" s="352">
        <v>131</v>
      </c>
      <c r="D138" s="353" t="s">
        <v>115</v>
      </c>
      <c r="E138" s="354"/>
      <c r="F138" s="354"/>
      <c r="G138" s="476"/>
      <c r="H138" s="477"/>
      <c r="I138" s="478"/>
      <c r="J138" s="354">
        <v>1</v>
      </c>
      <c r="K138" s="354">
        <f>+((I2*PI()*2/1000)+(K2/1000))*1.25</f>
        <v>23.92145867644259</v>
      </c>
      <c r="L138" s="356">
        <f t="shared" si="10"/>
        <v>23.92145867644259</v>
      </c>
      <c r="M138" s="355" t="s">
        <v>84</v>
      </c>
      <c r="N138" s="357"/>
      <c r="O138" s="358">
        <f t="shared" si="11"/>
        <v>0</v>
      </c>
      <c r="P138" s="56"/>
      <c r="Q138" s="57"/>
      <c r="R138" s="58">
        <v>1</v>
      </c>
      <c r="T138" s="59">
        <f t="shared" si="12"/>
        <v>0</v>
      </c>
      <c r="U138" s="60">
        <f t="shared" si="13"/>
        <v>0</v>
      </c>
    </row>
    <row r="139" spans="2:21" ht="24.95" customHeight="1" x14ac:dyDescent="0.2">
      <c r="B139" s="87">
        <v>8</v>
      </c>
      <c r="C139" s="359">
        <v>132</v>
      </c>
      <c r="D139" s="360" t="s">
        <v>116</v>
      </c>
      <c r="E139" s="361"/>
      <c r="F139" s="361"/>
      <c r="G139" s="479"/>
      <c r="H139" s="480"/>
      <c r="I139" s="481"/>
      <c r="J139" s="363">
        <v>0.5</v>
      </c>
      <c r="K139" s="361">
        <f>((M2/1000)*(K2/1500))+(K2/1000)*2.5</f>
        <v>36.061944901923454</v>
      </c>
      <c r="L139" s="364">
        <f>+K139*J139/0.48+G187+G192</f>
        <v>37.564525939503596</v>
      </c>
      <c r="M139" s="362" t="s">
        <v>117</v>
      </c>
      <c r="N139" s="365">
        <v>35</v>
      </c>
      <c r="O139" s="366">
        <f>N139*L139+H188</f>
        <v>1314.7584078826258</v>
      </c>
      <c r="P139" s="46"/>
      <c r="Q139" s="88">
        <v>0.5</v>
      </c>
      <c r="R139" s="89">
        <v>0.5</v>
      </c>
      <c r="T139" s="44">
        <f t="shared" si="12"/>
        <v>657.37920394131288</v>
      </c>
      <c r="U139" s="45">
        <f t="shared" si="13"/>
        <v>657.37920394131288</v>
      </c>
    </row>
    <row r="140" spans="2:21" ht="24.95" customHeight="1" x14ac:dyDescent="0.2">
      <c r="B140" s="87">
        <v>8</v>
      </c>
      <c r="C140" s="359">
        <v>133</v>
      </c>
      <c r="D140" s="360" t="s">
        <v>118</v>
      </c>
      <c r="E140" s="361"/>
      <c r="F140" s="361"/>
      <c r="G140" s="479"/>
      <c r="H140" s="480"/>
      <c r="I140" s="481"/>
      <c r="J140" s="363">
        <v>1</v>
      </c>
      <c r="K140" s="361">
        <f>+K139</f>
        <v>36.061944901923454</v>
      </c>
      <c r="L140" s="367">
        <f t="shared" si="10"/>
        <v>36.061944901923454</v>
      </c>
      <c r="M140" s="362" t="s">
        <v>79</v>
      </c>
      <c r="N140" s="368">
        <v>35</v>
      </c>
      <c r="O140" s="366">
        <f t="shared" si="11"/>
        <v>1262.1680715673208</v>
      </c>
      <c r="P140" s="46"/>
      <c r="Q140" s="42">
        <v>1</v>
      </c>
      <c r="R140" s="43"/>
      <c r="T140" s="44">
        <f t="shared" si="12"/>
        <v>1262.1680715673208</v>
      </c>
      <c r="U140" s="45">
        <f t="shared" si="13"/>
        <v>0</v>
      </c>
    </row>
    <row r="141" spans="2:21" ht="24.95" customHeight="1" x14ac:dyDescent="0.2">
      <c r="B141" s="87">
        <v>8</v>
      </c>
      <c r="C141" s="359">
        <v>134</v>
      </c>
      <c r="D141" s="360" t="s">
        <v>119</v>
      </c>
      <c r="E141" s="361"/>
      <c r="F141" s="361"/>
      <c r="G141" s="479"/>
      <c r="H141" s="480"/>
      <c r="I141" s="481"/>
      <c r="J141" s="361">
        <v>1</v>
      </c>
      <c r="K141" s="361">
        <f>+H3</f>
        <v>19.880391010997908</v>
      </c>
      <c r="L141" s="367">
        <f t="shared" si="10"/>
        <v>19.880391010997908</v>
      </c>
      <c r="M141" s="362" t="s">
        <v>120</v>
      </c>
      <c r="N141" s="369">
        <v>75</v>
      </c>
      <c r="O141" s="366">
        <f t="shared" si="11"/>
        <v>1491.029325824843</v>
      </c>
      <c r="P141" s="46"/>
      <c r="Q141" s="42">
        <v>1</v>
      </c>
      <c r="R141" s="43"/>
      <c r="T141" s="44">
        <f t="shared" si="12"/>
        <v>1491.029325824843</v>
      </c>
      <c r="U141" s="45">
        <f t="shared" si="13"/>
        <v>0</v>
      </c>
    </row>
    <row r="142" spans="2:21" ht="24.95" customHeight="1" x14ac:dyDescent="0.2">
      <c r="B142" s="48">
        <v>8</v>
      </c>
      <c r="C142" s="370">
        <v>135</v>
      </c>
      <c r="D142" s="371" t="s">
        <v>121</v>
      </c>
      <c r="E142" s="372"/>
      <c r="F142" s="372"/>
      <c r="G142" s="482"/>
      <c r="H142" s="483"/>
      <c r="I142" s="484"/>
      <c r="J142" s="372">
        <v>1</v>
      </c>
      <c r="K142" s="372">
        <v>1</v>
      </c>
      <c r="L142" s="374">
        <f t="shared" ref="L142" si="14">+K142*J142</f>
        <v>1</v>
      </c>
      <c r="M142" s="373" t="s">
        <v>22</v>
      </c>
      <c r="N142" s="375">
        <v>1500</v>
      </c>
      <c r="O142" s="376">
        <f t="shared" si="11"/>
        <v>1500</v>
      </c>
      <c r="P142" s="65"/>
      <c r="Q142" s="66">
        <v>1</v>
      </c>
      <c r="R142" s="67"/>
      <c r="T142" s="68">
        <f t="shared" si="12"/>
        <v>1500</v>
      </c>
      <c r="U142" s="69">
        <f t="shared" si="13"/>
        <v>0</v>
      </c>
    </row>
    <row r="143" spans="2:21" ht="24.95" customHeight="1" x14ac:dyDescent="0.2">
      <c r="B143" s="28">
        <v>9</v>
      </c>
      <c r="C143" s="378">
        <v>136</v>
      </c>
      <c r="D143" s="379" t="s">
        <v>122</v>
      </c>
      <c r="E143" s="380" t="s">
        <v>123</v>
      </c>
      <c r="F143" s="380" t="s">
        <v>124</v>
      </c>
      <c r="G143" s="471" t="s">
        <v>33</v>
      </c>
      <c r="H143" s="471"/>
      <c r="I143" s="471"/>
      <c r="J143" s="381">
        <f>+(((I2*PI())/1000)*(K2/1000))*1.1</f>
        <v>38.877209088173693</v>
      </c>
      <c r="K143" s="380">
        <v>1</v>
      </c>
      <c r="L143" s="382">
        <f t="shared" ref="L143:L148" si="15">+J143*K143</f>
        <v>38.877209088173693</v>
      </c>
      <c r="M143" s="383" t="s">
        <v>125</v>
      </c>
      <c r="N143" s="384"/>
      <c r="O143" s="385">
        <f t="shared" ref="O143:O148" si="16">+L143*N143</f>
        <v>0</v>
      </c>
      <c r="P143" s="72"/>
      <c r="Q143" s="73"/>
      <c r="R143" s="74">
        <v>1</v>
      </c>
      <c r="T143" s="75">
        <f t="shared" si="12"/>
        <v>0</v>
      </c>
      <c r="U143" s="76">
        <f t="shared" si="13"/>
        <v>0</v>
      </c>
    </row>
    <row r="144" spans="2:21" ht="24.95" customHeight="1" x14ac:dyDescent="0.2">
      <c r="B144" s="28">
        <v>9</v>
      </c>
      <c r="C144" s="386">
        <v>137</v>
      </c>
      <c r="D144" s="387" t="s">
        <v>126</v>
      </c>
      <c r="E144" s="388" t="s">
        <v>123</v>
      </c>
      <c r="F144" s="388" t="s">
        <v>124</v>
      </c>
      <c r="G144" s="472" t="s">
        <v>127</v>
      </c>
      <c r="H144" s="472"/>
      <c r="I144" s="472"/>
      <c r="J144" s="389">
        <f>+(POWER((I2/1000),2))*PI()/4*1.1</f>
        <v>4.3736860224195402</v>
      </c>
      <c r="K144" s="388">
        <v>1</v>
      </c>
      <c r="L144" s="390">
        <f t="shared" si="15"/>
        <v>4.3736860224195402</v>
      </c>
      <c r="M144" s="391" t="s">
        <v>125</v>
      </c>
      <c r="N144" s="392"/>
      <c r="O144" s="393">
        <f t="shared" si="16"/>
        <v>0</v>
      </c>
      <c r="P144" s="46"/>
      <c r="Q144" s="42"/>
      <c r="R144" s="43">
        <v>1</v>
      </c>
      <c r="T144" s="44">
        <f t="shared" si="12"/>
        <v>0</v>
      </c>
      <c r="U144" s="45">
        <f t="shared" si="13"/>
        <v>0</v>
      </c>
    </row>
    <row r="145" spans="2:21" ht="24.95" customHeight="1" x14ac:dyDescent="0.2">
      <c r="B145" s="28">
        <v>9</v>
      </c>
      <c r="C145" s="386">
        <v>138</v>
      </c>
      <c r="D145" s="387" t="s">
        <v>128</v>
      </c>
      <c r="E145" s="388" t="s">
        <v>123</v>
      </c>
      <c r="F145" s="388" t="s">
        <v>124</v>
      </c>
      <c r="G145" s="472" t="s">
        <v>129</v>
      </c>
      <c r="H145" s="472"/>
      <c r="I145" s="472"/>
      <c r="J145" s="389">
        <f>+(POWER((I2/1000),2))*PI()/4*1.1</f>
        <v>4.3736860224195402</v>
      </c>
      <c r="K145" s="388">
        <v>1</v>
      </c>
      <c r="L145" s="390">
        <f t="shared" si="15"/>
        <v>4.3736860224195402</v>
      </c>
      <c r="M145" s="391" t="s">
        <v>125</v>
      </c>
      <c r="N145" s="392"/>
      <c r="O145" s="393">
        <f t="shared" si="16"/>
        <v>0</v>
      </c>
      <c r="P145" s="46"/>
      <c r="Q145" s="42"/>
      <c r="R145" s="43">
        <v>1</v>
      </c>
      <c r="T145" s="44">
        <f t="shared" si="12"/>
        <v>0</v>
      </c>
      <c r="U145" s="45">
        <f t="shared" si="13"/>
        <v>0</v>
      </c>
    </row>
    <row r="146" spans="2:21" ht="24.95" customHeight="1" x14ac:dyDescent="0.2">
      <c r="B146" s="28">
        <v>9</v>
      </c>
      <c r="C146" s="386">
        <v>139</v>
      </c>
      <c r="D146" s="387" t="s">
        <v>130</v>
      </c>
      <c r="E146" s="388" t="s">
        <v>131</v>
      </c>
      <c r="F146" s="388"/>
      <c r="G146" s="472" t="s">
        <v>33</v>
      </c>
      <c r="H146" s="472"/>
      <c r="I146" s="472"/>
      <c r="J146" s="389">
        <f>+J143*1.05</f>
        <v>40.821069542582379</v>
      </c>
      <c r="K146" s="388">
        <v>1</v>
      </c>
      <c r="L146" s="390">
        <f t="shared" si="15"/>
        <v>40.821069542582379</v>
      </c>
      <c r="M146" s="391" t="s">
        <v>125</v>
      </c>
      <c r="N146" s="392"/>
      <c r="O146" s="393">
        <f t="shared" si="16"/>
        <v>0</v>
      </c>
      <c r="P146" s="46"/>
      <c r="Q146" s="88">
        <v>0.5</v>
      </c>
      <c r="R146" s="89">
        <v>0.5</v>
      </c>
      <c r="T146" s="44">
        <f t="shared" si="12"/>
        <v>0</v>
      </c>
      <c r="U146" s="45">
        <f t="shared" si="13"/>
        <v>0</v>
      </c>
    </row>
    <row r="147" spans="2:21" ht="24.95" customHeight="1" x14ac:dyDescent="0.2">
      <c r="B147" s="28">
        <v>9</v>
      </c>
      <c r="C147" s="386">
        <v>140</v>
      </c>
      <c r="D147" s="387" t="s">
        <v>130</v>
      </c>
      <c r="E147" s="388" t="s">
        <v>131</v>
      </c>
      <c r="F147" s="388"/>
      <c r="G147" s="472" t="s">
        <v>127</v>
      </c>
      <c r="H147" s="472"/>
      <c r="I147" s="472"/>
      <c r="J147" s="389">
        <f>+J144*1.05</f>
        <v>4.5923703235405178</v>
      </c>
      <c r="K147" s="388">
        <v>1</v>
      </c>
      <c r="L147" s="390">
        <f t="shared" si="15"/>
        <v>4.5923703235405178</v>
      </c>
      <c r="M147" s="391" t="s">
        <v>125</v>
      </c>
      <c r="N147" s="392"/>
      <c r="O147" s="393">
        <f t="shared" si="16"/>
        <v>0</v>
      </c>
      <c r="P147" s="46"/>
      <c r="Q147" s="88">
        <v>0.5</v>
      </c>
      <c r="R147" s="89">
        <v>0.5</v>
      </c>
      <c r="T147" s="44">
        <f t="shared" si="12"/>
        <v>0</v>
      </c>
      <c r="U147" s="45">
        <f t="shared" si="13"/>
        <v>0</v>
      </c>
    </row>
    <row r="148" spans="2:21" ht="24.95" customHeight="1" x14ac:dyDescent="0.2">
      <c r="B148" s="28">
        <v>9</v>
      </c>
      <c r="C148" s="386">
        <v>141</v>
      </c>
      <c r="D148" s="387" t="s">
        <v>130</v>
      </c>
      <c r="E148" s="388" t="s">
        <v>131</v>
      </c>
      <c r="F148" s="388"/>
      <c r="G148" s="472" t="s">
        <v>129</v>
      </c>
      <c r="H148" s="472"/>
      <c r="I148" s="472"/>
      <c r="J148" s="389">
        <f>+J145*1.05</f>
        <v>4.5923703235405178</v>
      </c>
      <c r="K148" s="388">
        <v>1</v>
      </c>
      <c r="L148" s="390">
        <f t="shared" si="15"/>
        <v>4.5923703235405178</v>
      </c>
      <c r="M148" s="391" t="s">
        <v>125</v>
      </c>
      <c r="N148" s="392"/>
      <c r="O148" s="393">
        <f t="shared" si="16"/>
        <v>0</v>
      </c>
      <c r="P148" s="46"/>
      <c r="Q148" s="88">
        <v>0.5</v>
      </c>
      <c r="R148" s="89">
        <v>0.5</v>
      </c>
      <c r="T148" s="44">
        <f t="shared" si="12"/>
        <v>0</v>
      </c>
      <c r="U148" s="45">
        <f t="shared" si="13"/>
        <v>0</v>
      </c>
    </row>
    <row r="149" spans="2:21" ht="24.95" customHeight="1" x14ac:dyDescent="0.2">
      <c r="B149" s="28">
        <v>9</v>
      </c>
      <c r="C149" s="386">
        <v>142</v>
      </c>
      <c r="D149" s="387" t="s">
        <v>132</v>
      </c>
      <c r="E149" s="388"/>
      <c r="F149" s="388"/>
      <c r="G149" s="462" t="s">
        <v>133</v>
      </c>
      <c r="H149" s="463"/>
      <c r="I149" s="464"/>
      <c r="J149" s="395">
        <f>+J148+J147+J146</f>
        <v>50.005810189663414</v>
      </c>
      <c r="K149" s="395">
        <f>SUM(L28:L30)</f>
        <v>0</v>
      </c>
      <c r="L149" s="395">
        <f t="shared" ref="L149:L162" si="17">+K149*J149</f>
        <v>0</v>
      </c>
      <c r="M149" s="391" t="s">
        <v>125</v>
      </c>
      <c r="N149" s="396"/>
      <c r="O149" s="393">
        <f>N149*L149</f>
        <v>0</v>
      </c>
      <c r="P149" s="46"/>
      <c r="Q149" s="42"/>
      <c r="R149" s="43">
        <v>1</v>
      </c>
      <c r="T149" s="44">
        <f t="shared" si="12"/>
        <v>0</v>
      </c>
      <c r="U149" s="45">
        <f t="shared" si="13"/>
        <v>0</v>
      </c>
    </row>
    <row r="150" spans="2:21" ht="24.95" customHeight="1" x14ac:dyDescent="0.2">
      <c r="B150" s="28">
        <v>9</v>
      </c>
      <c r="C150" s="386">
        <v>143</v>
      </c>
      <c r="D150" s="387" t="s">
        <v>132</v>
      </c>
      <c r="E150" s="388"/>
      <c r="F150" s="388"/>
      <c r="G150" s="462" t="s">
        <v>134</v>
      </c>
      <c r="H150" s="463"/>
      <c r="I150" s="464"/>
      <c r="J150" s="395">
        <v>0</v>
      </c>
      <c r="K150" s="395">
        <v>0</v>
      </c>
      <c r="L150" s="395">
        <f>+K150*J150</f>
        <v>0</v>
      </c>
      <c r="M150" s="391" t="s">
        <v>22</v>
      </c>
      <c r="N150" s="396"/>
      <c r="O150" s="393">
        <f>N150*L150</f>
        <v>0</v>
      </c>
      <c r="P150" s="46"/>
      <c r="Q150" s="42"/>
      <c r="R150" s="43">
        <v>1</v>
      </c>
      <c r="T150" s="44">
        <f t="shared" si="12"/>
        <v>0</v>
      </c>
      <c r="U150" s="45">
        <f t="shared" si="13"/>
        <v>0</v>
      </c>
    </row>
    <row r="151" spans="2:21" ht="24.95" customHeight="1" x14ac:dyDescent="0.2">
      <c r="B151" s="28">
        <v>9</v>
      </c>
      <c r="C151" s="386">
        <v>144</v>
      </c>
      <c r="D151" s="387" t="s">
        <v>132</v>
      </c>
      <c r="E151" s="388" t="s">
        <v>135</v>
      </c>
      <c r="F151" s="388"/>
      <c r="G151" s="462" t="s">
        <v>136</v>
      </c>
      <c r="H151" s="463"/>
      <c r="I151" s="464"/>
      <c r="J151" s="395">
        <v>1</v>
      </c>
      <c r="K151" s="395">
        <f>SUM(L29:L31)</f>
        <v>0</v>
      </c>
      <c r="L151" s="395">
        <f t="shared" si="17"/>
        <v>0</v>
      </c>
      <c r="M151" s="394" t="s">
        <v>36</v>
      </c>
      <c r="N151" s="396"/>
      <c r="O151" s="393">
        <f>N151*L151</f>
        <v>0</v>
      </c>
      <c r="P151" s="46"/>
      <c r="Q151" s="42"/>
      <c r="R151" s="43">
        <v>1</v>
      </c>
      <c r="T151" s="44">
        <f t="shared" si="12"/>
        <v>0</v>
      </c>
      <c r="U151" s="45">
        <f t="shared" si="13"/>
        <v>0</v>
      </c>
    </row>
    <row r="152" spans="2:21" ht="24.95" customHeight="1" x14ac:dyDescent="0.2">
      <c r="B152" s="28">
        <v>9</v>
      </c>
      <c r="C152" s="386">
        <v>145</v>
      </c>
      <c r="D152" s="387" t="s">
        <v>132</v>
      </c>
      <c r="E152" s="388" t="s">
        <v>137</v>
      </c>
      <c r="F152" s="388"/>
      <c r="G152" s="462" t="s">
        <v>138</v>
      </c>
      <c r="H152" s="463"/>
      <c r="I152" s="464"/>
      <c r="J152" s="395">
        <v>1</v>
      </c>
      <c r="K152" s="395">
        <f>+(H29+H30+H31)/1000</f>
        <v>0</v>
      </c>
      <c r="L152" s="395">
        <f t="shared" si="17"/>
        <v>0</v>
      </c>
      <c r="M152" s="394" t="s">
        <v>139</v>
      </c>
      <c r="N152" s="397"/>
      <c r="O152" s="393">
        <f t="shared" ref="O152:O153" si="18">N152*L152</f>
        <v>0</v>
      </c>
      <c r="P152" s="46"/>
      <c r="Q152" s="42"/>
      <c r="R152" s="43">
        <v>1</v>
      </c>
      <c r="T152" s="44">
        <f t="shared" si="12"/>
        <v>0</v>
      </c>
      <c r="U152" s="45">
        <f t="shared" si="13"/>
        <v>0</v>
      </c>
    </row>
    <row r="153" spans="2:21" ht="24.95" customHeight="1" x14ac:dyDescent="0.2">
      <c r="B153" s="28">
        <v>9</v>
      </c>
      <c r="C153" s="386">
        <v>146</v>
      </c>
      <c r="D153" s="387" t="s">
        <v>132</v>
      </c>
      <c r="E153" s="388" t="s">
        <v>140</v>
      </c>
      <c r="F153" s="388"/>
      <c r="G153" s="462" t="s">
        <v>141</v>
      </c>
      <c r="H153" s="463"/>
      <c r="I153" s="464"/>
      <c r="J153" s="395">
        <v>1</v>
      </c>
      <c r="K153" s="395">
        <f>+L78</f>
        <v>0</v>
      </c>
      <c r="L153" s="395">
        <f t="shared" si="17"/>
        <v>0</v>
      </c>
      <c r="M153" s="394" t="s">
        <v>139</v>
      </c>
      <c r="N153" s="398"/>
      <c r="O153" s="393">
        <f t="shared" si="18"/>
        <v>0</v>
      </c>
      <c r="P153" s="46"/>
      <c r="Q153" s="42"/>
      <c r="R153" s="43">
        <v>1</v>
      </c>
      <c r="T153" s="44">
        <f t="shared" si="12"/>
        <v>0</v>
      </c>
      <c r="U153" s="45">
        <f t="shared" si="13"/>
        <v>0</v>
      </c>
    </row>
    <row r="154" spans="2:21" ht="24.95" customHeight="1" x14ac:dyDescent="0.2">
      <c r="B154" s="28">
        <v>9</v>
      </c>
      <c r="C154" s="386">
        <v>147</v>
      </c>
      <c r="D154" s="387" t="s">
        <v>132</v>
      </c>
      <c r="E154" s="388" t="s">
        <v>142</v>
      </c>
      <c r="F154" s="388"/>
      <c r="G154" s="462" t="s">
        <v>143</v>
      </c>
      <c r="H154" s="463"/>
      <c r="I154" s="464"/>
      <c r="J154" s="395"/>
      <c r="K154" s="395">
        <v>1</v>
      </c>
      <c r="L154" s="395">
        <f t="shared" si="17"/>
        <v>0</v>
      </c>
      <c r="M154" s="394" t="s">
        <v>22</v>
      </c>
      <c r="N154" s="398"/>
      <c r="O154" s="393">
        <f>N154*L154</f>
        <v>0</v>
      </c>
      <c r="P154" s="46"/>
      <c r="Q154" s="42"/>
      <c r="R154" s="43">
        <v>1</v>
      </c>
      <c r="T154" s="44">
        <f t="shared" si="12"/>
        <v>0</v>
      </c>
      <c r="U154" s="45">
        <f t="shared" si="13"/>
        <v>0</v>
      </c>
    </row>
    <row r="155" spans="2:21" ht="24.95" customHeight="1" x14ac:dyDescent="0.2">
      <c r="B155" s="28">
        <v>9</v>
      </c>
      <c r="C155" s="386">
        <v>148</v>
      </c>
      <c r="D155" s="387" t="s">
        <v>132</v>
      </c>
      <c r="E155" s="388" t="s">
        <v>144</v>
      </c>
      <c r="F155" s="388"/>
      <c r="G155" s="462" t="s">
        <v>145</v>
      </c>
      <c r="H155" s="463"/>
      <c r="I155" s="464"/>
      <c r="J155" s="395"/>
      <c r="K155" s="395">
        <v>1</v>
      </c>
      <c r="L155" s="395">
        <f t="shared" si="17"/>
        <v>0</v>
      </c>
      <c r="M155" s="394" t="s">
        <v>22</v>
      </c>
      <c r="N155" s="398"/>
      <c r="O155" s="393">
        <f>N155*L155</f>
        <v>0</v>
      </c>
      <c r="P155" s="46"/>
      <c r="Q155" s="42"/>
      <c r="R155" s="43">
        <v>1</v>
      </c>
      <c r="T155" s="44">
        <f t="shared" si="12"/>
        <v>0</v>
      </c>
      <c r="U155" s="45">
        <f t="shared" si="13"/>
        <v>0</v>
      </c>
    </row>
    <row r="156" spans="2:21" ht="24.95" customHeight="1" x14ac:dyDescent="0.2">
      <c r="B156" s="28">
        <v>9</v>
      </c>
      <c r="C156" s="386">
        <v>149</v>
      </c>
      <c r="D156" s="387" t="s">
        <v>132</v>
      </c>
      <c r="E156" s="388" t="s">
        <v>146</v>
      </c>
      <c r="F156" s="388"/>
      <c r="G156" s="462" t="s">
        <v>147</v>
      </c>
      <c r="H156" s="463"/>
      <c r="I156" s="464"/>
      <c r="J156" s="395"/>
      <c r="K156" s="395">
        <v>1</v>
      </c>
      <c r="L156" s="395">
        <f t="shared" si="17"/>
        <v>0</v>
      </c>
      <c r="M156" s="394" t="s">
        <v>22</v>
      </c>
      <c r="N156" s="398"/>
      <c r="O156" s="393">
        <f t="shared" ref="O156:O169" si="19">N156*L156</f>
        <v>0</v>
      </c>
      <c r="P156" s="46"/>
      <c r="Q156" s="42"/>
      <c r="R156" s="43">
        <v>1</v>
      </c>
      <c r="T156" s="44">
        <f t="shared" si="12"/>
        <v>0</v>
      </c>
      <c r="U156" s="45">
        <f t="shared" si="13"/>
        <v>0</v>
      </c>
    </row>
    <row r="157" spans="2:21" ht="24.95" customHeight="1" x14ac:dyDescent="0.2">
      <c r="B157" s="28">
        <v>9</v>
      </c>
      <c r="C157" s="386">
        <v>150</v>
      </c>
      <c r="D157" s="387" t="s">
        <v>132</v>
      </c>
      <c r="E157" s="388" t="s">
        <v>148</v>
      </c>
      <c r="F157" s="388"/>
      <c r="G157" s="462" t="s">
        <v>149</v>
      </c>
      <c r="H157" s="463"/>
      <c r="I157" s="464"/>
      <c r="J157" s="388">
        <v>1</v>
      </c>
      <c r="K157" s="388"/>
      <c r="L157" s="395">
        <f t="shared" si="17"/>
        <v>0</v>
      </c>
      <c r="M157" s="394" t="s">
        <v>125</v>
      </c>
      <c r="N157" s="397"/>
      <c r="O157" s="393">
        <f t="shared" si="19"/>
        <v>0</v>
      </c>
      <c r="P157" s="46"/>
      <c r="Q157" s="42"/>
      <c r="R157" s="43">
        <v>1</v>
      </c>
      <c r="T157" s="44">
        <f t="shared" si="12"/>
        <v>0</v>
      </c>
      <c r="U157" s="45">
        <f t="shared" si="13"/>
        <v>0</v>
      </c>
    </row>
    <row r="158" spans="2:21" ht="24.95" customHeight="1" x14ac:dyDescent="0.2">
      <c r="B158" s="28">
        <v>9</v>
      </c>
      <c r="C158" s="399">
        <v>151</v>
      </c>
      <c r="D158" s="400" t="s">
        <v>132</v>
      </c>
      <c r="E158" s="401" t="s">
        <v>148</v>
      </c>
      <c r="F158" s="401"/>
      <c r="G158" s="465" t="s">
        <v>149</v>
      </c>
      <c r="H158" s="466"/>
      <c r="I158" s="467"/>
      <c r="J158" s="401">
        <v>1</v>
      </c>
      <c r="K158" s="401"/>
      <c r="L158" s="403">
        <f t="shared" si="17"/>
        <v>0</v>
      </c>
      <c r="M158" s="402" t="s">
        <v>125</v>
      </c>
      <c r="N158" s="404"/>
      <c r="O158" s="405">
        <f>N158*L158</f>
        <v>0</v>
      </c>
      <c r="P158" s="65"/>
      <c r="Q158" s="66"/>
      <c r="R158" s="67">
        <v>1</v>
      </c>
      <c r="T158" s="68">
        <f t="shared" si="12"/>
        <v>0</v>
      </c>
      <c r="U158" s="69">
        <f t="shared" si="13"/>
        <v>0</v>
      </c>
    </row>
    <row r="159" spans="2:21" ht="24.95" customHeight="1" x14ac:dyDescent="0.2">
      <c r="B159" s="79">
        <v>10</v>
      </c>
      <c r="C159" s="70">
        <v>152</v>
      </c>
      <c r="D159" s="71" t="s">
        <v>132</v>
      </c>
      <c r="E159" s="80" t="s">
        <v>150</v>
      </c>
      <c r="F159" s="80"/>
      <c r="G159" s="468" t="s">
        <v>150</v>
      </c>
      <c r="H159" s="469"/>
      <c r="I159" s="470"/>
      <c r="J159" s="80">
        <v>1</v>
      </c>
      <c r="K159" s="80">
        <f>+J146+J147</f>
        <v>45.4134398661229</v>
      </c>
      <c r="L159" s="82">
        <f t="shared" si="17"/>
        <v>45.4134398661229</v>
      </c>
      <c r="M159" s="81" t="s">
        <v>125</v>
      </c>
      <c r="N159" s="83"/>
      <c r="O159" s="84">
        <f>N159*L159</f>
        <v>0</v>
      </c>
      <c r="P159" s="72"/>
      <c r="Q159" s="73"/>
      <c r="R159" s="74">
        <v>1</v>
      </c>
      <c r="T159" s="75">
        <f t="shared" si="12"/>
        <v>0</v>
      </c>
      <c r="U159" s="76">
        <f t="shared" si="13"/>
        <v>0</v>
      </c>
    </row>
    <row r="160" spans="2:21" ht="24.95" customHeight="1" x14ac:dyDescent="0.2">
      <c r="B160" s="28">
        <v>10</v>
      </c>
      <c r="C160" s="408">
        <v>153</v>
      </c>
      <c r="D160" s="409" t="s">
        <v>151</v>
      </c>
      <c r="E160" s="410" t="s">
        <v>152</v>
      </c>
      <c r="F160" s="410"/>
      <c r="G160" s="457" t="s">
        <v>153</v>
      </c>
      <c r="H160" s="458"/>
      <c r="I160" s="459"/>
      <c r="J160" s="410">
        <v>1</v>
      </c>
      <c r="K160" s="410">
        <f>+J143+J144+J145</f>
        <v>47.624581133012775</v>
      </c>
      <c r="L160" s="412">
        <f t="shared" si="17"/>
        <v>47.624581133012775</v>
      </c>
      <c r="M160" s="411" t="s">
        <v>125</v>
      </c>
      <c r="N160" s="413">
        <v>20</v>
      </c>
      <c r="O160" s="414">
        <f t="shared" si="19"/>
        <v>952.49162266025553</v>
      </c>
      <c r="P160" s="46"/>
      <c r="Q160" s="42">
        <v>1</v>
      </c>
      <c r="R160" s="43"/>
      <c r="T160" s="44">
        <f t="shared" si="12"/>
        <v>952.49162266025553</v>
      </c>
      <c r="U160" s="45">
        <f t="shared" si="13"/>
        <v>0</v>
      </c>
    </row>
    <row r="161" spans="2:21" ht="24.95" customHeight="1" x14ac:dyDescent="0.2">
      <c r="B161" s="28">
        <v>10</v>
      </c>
      <c r="C161" s="408">
        <v>154</v>
      </c>
      <c r="D161" s="409" t="s">
        <v>151</v>
      </c>
      <c r="E161" s="410" t="s">
        <v>154</v>
      </c>
      <c r="F161" s="410" t="s">
        <v>155</v>
      </c>
      <c r="G161" s="457" t="s">
        <v>156</v>
      </c>
      <c r="H161" s="458"/>
      <c r="I161" s="459"/>
      <c r="J161" s="410">
        <v>1</v>
      </c>
      <c r="K161" s="410">
        <f>+J146+J147+J148</f>
        <v>50.005810189663421</v>
      </c>
      <c r="L161" s="412">
        <f>+K161*J161</f>
        <v>50.005810189663421</v>
      </c>
      <c r="M161" s="411" t="s">
        <v>125</v>
      </c>
      <c r="N161" s="413">
        <v>14</v>
      </c>
      <c r="O161" s="414">
        <f>N161*L161</f>
        <v>700.08134265528793</v>
      </c>
      <c r="P161" s="46"/>
      <c r="Q161" s="42">
        <v>1</v>
      </c>
      <c r="R161" s="43"/>
      <c r="T161" s="44">
        <f>+O161*Q161</f>
        <v>700.08134265528793</v>
      </c>
      <c r="U161" s="45">
        <f>+O161*R161</f>
        <v>0</v>
      </c>
    </row>
    <row r="162" spans="2:21" ht="24.95" customHeight="1" x14ac:dyDescent="0.2">
      <c r="B162" s="28">
        <v>10</v>
      </c>
      <c r="C162" s="408">
        <v>155</v>
      </c>
      <c r="D162" s="409" t="s">
        <v>151</v>
      </c>
      <c r="E162" s="410" t="s">
        <v>157</v>
      </c>
      <c r="F162" s="410"/>
      <c r="G162" s="457" t="s">
        <v>158</v>
      </c>
      <c r="H162" s="458"/>
      <c r="I162" s="459"/>
      <c r="J162" s="410">
        <v>1</v>
      </c>
      <c r="K162" s="410">
        <f>+J143+J144+J145</f>
        <v>47.624581133012775</v>
      </c>
      <c r="L162" s="412">
        <f t="shared" si="17"/>
        <v>47.624581133012775</v>
      </c>
      <c r="M162" s="411" t="s">
        <v>125</v>
      </c>
      <c r="N162" s="415">
        <v>14</v>
      </c>
      <c r="O162" s="414">
        <f t="shared" si="19"/>
        <v>666.74413586217884</v>
      </c>
      <c r="P162" s="46"/>
      <c r="Q162" s="42">
        <v>1</v>
      </c>
      <c r="R162" s="43"/>
      <c r="T162" s="44">
        <f t="shared" si="12"/>
        <v>666.74413586217884</v>
      </c>
      <c r="U162" s="45">
        <f t="shared" si="13"/>
        <v>0</v>
      </c>
    </row>
    <row r="163" spans="2:21" ht="24.95" customHeight="1" x14ac:dyDescent="0.2">
      <c r="B163" s="28">
        <v>10</v>
      </c>
      <c r="C163" s="417">
        <v>156</v>
      </c>
      <c r="D163" s="418" t="s">
        <v>159</v>
      </c>
      <c r="E163" s="419"/>
      <c r="F163" s="419"/>
      <c r="G163" s="460">
        <v>3</v>
      </c>
      <c r="H163" s="460"/>
      <c r="I163" s="419" t="s">
        <v>160</v>
      </c>
      <c r="J163" s="419">
        <v>30</v>
      </c>
      <c r="K163" s="419" t="s">
        <v>161</v>
      </c>
      <c r="L163" s="420">
        <f>+J163*G163</f>
        <v>90</v>
      </c>
      <c r="M163" s="421" t="s">
        <v>162</v>
      </c>
      <c r="N163" s="422">
        <v>150</v>
      </c>
      <c r="O163" s="423">
        <f t="shared" si="19"/>
        <v>13500</v>
      </c>
      <c r="P163" s="46"/>
      <c r="Q163" s="42">
        <v>1</v>
      </c>
      <c r="R163" s="43"/>
      <c r="T163" s="44">
        <f t="shared" si="12"/>
        <v>13500</v>
      </c>
      <c r="U163" s="45">
        <f t="shared" si="13"/>
        <v>0</v>
      </c>
    </row>
    <row r="164" spans="2:21" ht="24.95" customHeight="1" x14ac:dyDescent="0.2">
      <c r="B164" s="28">
        <v>10</v>
      </c>
      <c r="C164" s="417">
        <v>157</v>
      </c>
      <c r="D164" s="418" t="s">
        <v>163</v>
      </c>
      <c r="E164" s="419"/>
      <c r="F164" s="419"/>
      <c r="G164" s="460">
        <v>3</v>
      </c>
      <c r="H164" s="460"/>
      <c r="I164" s="419" t="s">
        <v>160</v>
      </c>
      <c r="J164" s="419">
        <v>2</v>
      </c>
      <c r="K164" s="419" t="s">
        <v>161</v>
      </c>
      <c r="L164" s="420">
        <f>+J164*G164</f>
        <v>6</v>
      </c>
      <c r="M164" s="421" t="s">
        <v>162</v>
      </c>
      <c r="N164" s="422">
        <v>150</v>
      </c>
      <c r="O164" s="423">
        <f t="shared" si="19"/>
        <v>900</v>
      </c>
      <c r="P164" s="46"/>
      <c r="Q164" s="42">
        <v>1</v>
      </c>
      <c r="R164" s="43"/>
      <c r="T164" s="44">
        <f t="shared" si="12"/>
        <v>900</v>
      </c>
      <c r="U164" s="45">
        <f t="shared" si="13"/>
        <v>0</v>
      </c>
    </row>
    <row r="165" spans="2:21" ht="24.95" customHeight="1" x14ac:dyDescent="0.2">
      <c r="B165" s="28">
        <v>10</v>
      </c>
      <c r="C165" s="35">
        <v>158</v>
      </c>
      <c r="D165" s="36" t="s">
        <v>164</v>
      </c>
      <c r="E165" s="90"/>
      <c r="F165" s="90"/>
      <c r="G165" s="461"/>
      <c r="H165" s="461"/>
      <c r="I165" s="90" t="s">
        <v>160</v>
      </c>
      <c r="J165" s="90"/>
      <c r="K165" s="90" t="s">
        <v>161</v>
      </c>
      <c r="L165" s="91">
        <f>+J165*G165</f>
        <v>0</v>
      </c>
      <c r="M165" s="92" t="s">
        <v>162</v>
      </c>
      <c r="N165" s="93"/>
      <c r="O165" s="94">
        <f>N165*L165</f>
        <v>0</v>
      </c>
      <c r="P165" s="46"/>
      <c r="Q165" s="42">
        <v>1</v>
      </c>
      <c r="R165" s="43"/>
      <c r="T165" s="44">
        <f t="shared" si="12"/>
        <v>0</v>
      </c>
      <c r="U165" s="45">
        <f t="shared" si="13"/>
        <v>0</v>
      </c>
    </row>
    <row r="166" spans="2:21" ht="24.95" customHeight="1" x14ac:dyDescent="0.2">
      <c r="B166" s="28">
        <v>10</v>
      </c>
      <c r="C166" s="35">
        <v>159</v>
      </c>
      <c r="D166" s="36" t="s">
        <v>165</v>
      </c>
      <c r="E166" s="77"/>
      <c r="F166" s="37"/>
      <c r="G166" s="446"/>
      <c r="H166" s="447"/>
      <c r="I166" s="448"/>
      <c r="J166" s="37">
        <v>1</v>
      </c>
      <c r="K166" s="37">
        <f>+O190</f>
        <v>5528.1659189998099</v>
      </c>
      <c r="L166" s="38">
        <f>+K166*J166</f>
        <v>5528.1659189998099</v>
      </c>
      <c r="M166" s="61" t="s">
        <v>166</v>
      </c>
      <c r="N166" s="39">
        <v>0.1</v>
      </c>
      <c r="O166" s="85">
        <f t="shared" si="19"/>
        <v>552.81659189998106</v>
      </c>
      <c r="P166" s="46"/>
      <c r="Q166" s="42"/>
      <c r="R166" s="43">
        <v>1</v>
      </c>
      <c r="T166" s="44">
        <f t="shared" si="12"/>
        <v>0</v>
      </c>
      <c r="U166" s="45">
        <f t="shared" si="13"/>
        <v>552.81659189998106</v>
      </c>
    </row>
    <row r="167" spans="2:21" ht="24.95" customHeight="1" x14ac:dyDescent="0.2">
      <c r="B167" s="28">
        <v>10</v>
      </c>
      <c r="C167" s="35">
        <v>160</v>
      </c>
      <c r="D167" s="36" t="s">
        <v>167</v>
      </c>
      <c r="E167" s="77"/>
      <c r="F167" s="37"/>
      <c r="G167" s="446"/>
      <c r="H167" s="447"/>
      <c r="I167" s="448"/>
      <c r="J167" s="37">
        <v>1</v>
      </c>
      <c r="K167" s="37">
        <f>+O190</f>
        <v>5528.1659189998099</v>
      </c>
      <c r="L167" s="38">
        <f>+L166</f>
        <v>5528.1659189998099</v>
      </c>
      <c r="M167" s="61" t="s">
        <v>166</v>
      </c>
      <c r="N167" s="39"/>
      <c r="O167" s="85">
        <f t="shared" si="19"/>
        <v>0</v>
      </c>
      <c r="P167" s="46"/>
      <c r="Q167" s="42"/>
      <c r="R167" s="43">
        <v>1</v>
      </c>
      <c r="T167" s="44">
        <f t="shared" si="12"/>
        <v>0</v>
      </c>
      <c r="U167" s="45">
        <f t="shared" si="13"/>
        <v>0</v>
      </c>
    </row>
    <row r="168" spans="2:21" ht="24.95" customHeight="1" x14ac:dyDescent="0.2">
      <c r="B168" s="28">
        <v>10</v>
      </c>
      <c r="C168" s="35">
        <v>161</v>
      </c>
      <c r="D168" s="36" t="s">
        <v>168</v>
      </c>
      <c r="E168" s="77"/>
      <c r="F168" s="37"/>
      <c r="G168" s="446"/>
      <c r="H168" s="447"/>
      <c r="I168" s="448"/>
      <c r="J168" s="37">
        <v>1</v>
      </c>
      <c r="K168" s="37">
        <v>0</v>
      </c>
      <c r="L168" s="38">
        <f>+L167</f>
        <v>5528.1659189998099</v>
      </c>
      <c r="M168" s="61" t="s">
        <v>22</v>
      </c>
      <c r="N168" s="39"/>
      <c r="O168" s="40">
        <f t="shared" si="19"/>
        <v>0</v>
      </c>
      <c r="P168" s="46"/>
      <c r="Q168" s="42"/>
      <c r="R168" s="43">
        <v>1</v>
      </c>
      <c r="T168" s="44">
        <f t="shared" si="12"/>
        <v>0</v>
      </c>
      <c r="U168" s="45">
        <f t="shared" si="13"/>
        <v>0</v>
      </c>
    </row>
    <row r="169" spans="2:21" ht="24.95" customHeight="1" thickBot="1" x14ac:dyDescent="0.25">
      <c r="B169" s="28">
        <v>10</v>
      </c>
      <c r="C169" s="95">
        <v>162</v>
      </c>
      <c r="D169" s="96" t="s">
        <v>169</v>
      </c>
      <c r="E169" s="97"/>
      <c r="F169" s="97"/>
      <c r="G169" s="98">
        <v>0.1</v>
      </c>
      <c r="H169" s="98">
        <v>0.03</v>
      </c>
      <c r="I169" s="99">
        <f>+H169+G169</f>
        <v>0.13</v>
      </c>
      <c r="J169" s="100">
        <f>1-G169</f>
        <v>0.9</v>
      </c>
      <c r="K169" s="99">
        <f>1-H169</f>
        <v>0.97</v>
      </c>
      <c r="L169" s="101">
        <v>1</v>
      </c>
      <c r="M169" s="102" t="s">
        <v>170</v>
      </c>
      <c r="N169" s="103">
        <f>(((SUM(O8:O168)/(K169)))/(J169))-(SUM(O8:O168))</f>
        <v>11511.640262267785</v>
      </c>
      <c r="O169" s="104">
        <f t="shared" si="19"/>
        <v>11511.640262267785</v>
      </c>
      <c r="P169" s="105"/>
      <c r="Q169" s="106"/>
      <c r="R169" s="102">
        <v>1</v>
      </c>
      <c r="T169" s="107">
        <f t="shared" si="12"/>
        <v>0</v>
      </c>
      <c r="U169" s="108">
        <f t="shared" si="13"/>
        <v>11511.640262267785</v>
      </c>
    </row>
    <row r="170" spans="2:21" ht="21.95" customHeight="1" thickBot="1" x14ac:dyDescent="0.25">
      <c r="J170" s="109"/>
      <c r="L170" s="110" t="s">
        <v>171</v>
      </c>
      <c r="T170" s="111">
        <f>SUM(T8:T169)</f>
        <v>21629.893702511199</v>
      </c>
      <c r="U170" s="112">
        <f>SUM(U8:U169)</f>
        <v>69012.943008258735</v>
      </c>
    </row>
    <row r="171" spans="2:21" ht="30" customHeight="1" x14ac:dyDescent="0.2">
      <c r="C171" s="113"/>
      <c r="D171" s="114" t="s">
        <v>172</v>
      </c>
      <c r="E171" s="115" t="s">
        <v>173</v>
      </c>
      <c r="F171" s="116">
        <v>0</v>
      </c>
      <c r="G171" s="117"/>
      <c r="H171" s="118"/>
      <c r="I171" s="119" t="s">
        <v>174</v>
      </c>
      <c r="J171" s="120"/>
      <c r="K171" s="121"/>
      <c r="L171" s="122">
        <v>1</v>
      </c>
      <c r="M171" s="449" t="s">
        <v>175</v>
      </c>
      <c r="N171" s="449"/>
      <c r="O171" s="177">
        <f>SUM(O8:O48)</f>
        <v>33772</v>
      </c>
    </row>
    <row r="172" spans="2:21" ht="30" customHeight="1" x14ac:dyDescent="0.2">
      <c r="C172" s="124"/>
      <c r="D172" s="450" t="s">
        <v>176</v>
      </c>
      <c r="E172" s="125" t="s">
        <v>177</v>
      </c>
      <c r="F172" s="126"/>
      <c r="G172" s="127" t="s">
        <v>178</v>
      </c>
      <c r="H172" s="128"/>
      <c r="I172" s="127"/>
      <c r="J172" s="127"/>
      <c r="K172" s="129"/>
      <c r="L172" s="130">
        <v>2</v>
      </c>
      <c r="M172" s="453" t="s">
        <v>179</v>
      </c>
      <c r="N172" s="453"/>
      <c r="O172" s="198">
        <f>SUM(O49:O87)</f>
        <v>120.16591899980959</v>
      </c>
    </row>
    <row r="173" spans="2:21" ht="30" customHeight="1" x14ac:dyDescent="0.2">
      <c r="C173" s="132"/>
      <c r="D173" s="451"/>
      <c r="E173" s="125" t="s">
        <v>180</v>
      </c>
      <c r="F173" s="126"/>
      <c r="G173" s="127" t="s">
        <v>178</v>
      </c>
      <c r="H173" s="128"/>
      <c r="I173" s="127"/>
      <c r="J173" s="127"/>
      <c r="K173" s="129"/>
      <c r="L173" s="130">
        <v>3</v>
      </c>
      <c r="M173" s="454" t="s">
        <v>181</v>
      </c>
      <c r="N173" s="454"/>
      <c r="O173" s="268">
        <f>SUM(O88:O117)</f>
        <v>13200</v>
      </c>
    </row>
    <row r="174" spans="2:21" ht="30" customHeight="1" x14ac:dyDescent="0.2">
      <c r="C174" s="132"/>
      <c r="D174" s="451"/>
      <c r="E174" s="125" t="s">
        <v>182</v>
      </c>
      <c r="F174" s="126"/>
      <c r="G174" s="127" t="s">
        <v>178</v>
      </c>
      <c r="H174" s="128"/>
      <c r="I174" s="127"/>
      <c r="J174" s="127"/>
      <c r="K174" s="129"/>
      <c r="L174" s="130">
        <v>4</v>
      </c>
      <c r="M174" s="455" t="s">
        <v>183</v>
      </c>
      <c r="N174" s="455"/>
      <c r="O174" s="269">
        <f>SUM(O118:O119)</f>
        <v>4698.9410311498386</v>
      </c>
    </row>
    <row r="175" spans="2:21" ht="30" customHeight="1" x14ac:dyDescent="0.2">
      <c r="C175" s="133"/>
      <c r="D175" s="452"/>
      <c r="E175" s="125" t="s">
        <v>184</v>
      </c>
      <c r="F175" s="126"/>
      <c r="G175" s="127" t="s">
        <v>178</v>
      </c>
      <c r="H175" s="128"/>
      <c r="I175" s="127"/>
      <c r="J175" s="127"/>
      <c r="K175" s="129"/>
      <c r="L175" s="130">
        <v>5</v>
      </c>
      <c r="M175" s="456" t="s">
        <v>185</v>
      </c>
      <c r="N175" s="456"/>
      <c r="O175" s="286">
        <f>SUM(O120:O122)</f>
        <v>4500</v>
      </c>
    </row>
    <row r="176" spans="2:21" ht="30" customHeight="1" x14ac:dyDescent="0.2">
      <c r="C176" s="433"/>
      <c r="D176" s="434"/>
      <c r="E176" s="434"/>
      <c r="F176" s="434"/>
      <c r="G176" s="434"/>
      <c r="H176" s="434"/>
      <c r="I176" s="434"/>
      <c r="J176" s="434"/>
      <c r="K176" s="435"/>
      <c r="L176" s="130">
        <v>6</v>
      </c>
      <c r="M176" s="443" t="s">
        <v>186</v>
      </c>
      <c r="N176" s="443"/>
      <c r="O176" s="329">
        <f>SUM(O123:O129)</f>
        <v>0</v>
      </c>
    </row>
    <row r="177" spans="3:16" ht="30" customHeight="1" x14ac:dyDescent="0.2">
      <c r="C177" s="433"/>
      <c r="D177" s="434"/>
      <c r="E177" s="434"/>
      <c r="F177" s="434"/>
      <c r="G177" s="434"/>
      <c r="H177" s="434"/>
      <c r="I177" s="434"/>
      <c r="J177" s="434"/>
      <c r="K177" s="435"/>
      <c r="L177" s="130">
        <v>7</v>
      </c>
      <c r="M177" s="444" t="s">
        <v>187</v>
      </c>
      <c r="N177" s="444"/>
      <c r="O177" s="330">
        <f>SUM(O130:O137)</f>
        <v>0</v>
      </c>
    </row>
    <row r="178" spans="3:16" ht="30" customHeight="1" x14ac:dyDescent="0.2">
      <c r="C178" s="433"/>
      <c r="D178" s="434"/>
      <c r="E178" s="434"/>
      <c r="F178" s="434"/>
      <c r="G178" s="434"/>
      <c r="H178" s="434"/>
      <c r="I178" s="434"/>
      <c r="J178" s="434"/>
      <c r="K178" s="435"/>
      <c r="L178" s="130">
        <v>8</v>
      </c>
      <c r="M178" s="445" t="s">
        <v>188</v>
      </c>
      <c r="N178" s="445"/>
      <c r="O178" s="377">
        <f>SUM(O138:O142)</f>
        <v>5567.9558052747898</v>
      </c>
    </row>
    <row r="179" spans="3:16" ht="30" customHeight="1" x14ac:dyDescent="0.2">
      <c r="C179" s="433"/>
      <c r="D179" s="434"/>
      <c r="E179" s="434"/>
      <c r="F179" s="434"/>
      <c r="G179" s="434"/>
      <c r="H179" s="434"/>
      <c r="I179" s="434"/>
      <c r="J179" s="434"/>
      <c r="K179" s="435"/>
      <c r="L179" s="130">
        <v>9</v>
      </c>
      <c r="M179" s="441" t="s">
        <v>189</v>
      </c>
      <c r="N179" s="441"/>
      <c r="O179" s="406">
        <f>SUM(O143:O158)</f>
        <v>0</v>
      </c>
    </row>
    <row r="180" spans="3:16" ht="30" customHeight="1" x14ac:dyDescent="0.2">
      <c r="C180" s="433"/>
      <c r="D180" s="434"/>
      <c r="E180" s="434"/>
      <c r="F180" s="434"/>
      <c r="G180" s="434"/>
      <c r="H180" s="434"/>
      <c r="I180" s="434"/>
      <c r="J180" s="434"/>
      <c r="K180" s="435"/>
      <c r="L180" s="130">
        <v>10</v>
      </c>
      <c r="M180" s="440" t="s">
        <v>150</v>
      </c>
      <c r="N180" s="440"/>
      <c r="O180" s="131">
        <f>SUM(O159)</f>
        <v>0</v>
      </c>
    </row>
    <row r="181" spans="3:16" ht="30" customHeight="1" x14ac:dyDescent="0.2">
      <c r="C181" s="433"/>
      <c r="D181" s="434"/>
      <c r="E181" s="434"/>
      <c r="F181" s="434"/>
      <c r="G181" s="434"/>
      <c r="H181" s="434"/>
      <c r="I181" s="434"/>
      <c r="J181" s="434"/>
      <c r="K181" s="435"/>
      <c r="L181" s="130">
        <v>10</v>
      </c>
      <c r="M181" s="442" t="s">
        <v>190</v>
      </c>
      <c r="N181" s="442"/>
      <c r="O181" s="407">
        <f>SUM(O160:O162)</f>
        <v>2319.3171011777222</v>
      </c>
    </row>
    <row r="182" spans="3:16" ht="30" customHeight="1" x14ac:dyDescent="0.2">
      <c r="C182" s="433"/>
      <c r="D182" s="434"/>
      <c r="E182" s="434"/>
      <c r="F182" s="434"/>
      <c r="G182" s="434"/>
      <c r="H182" s="434"/>
      <c r="I182" s="434"/>
      <c r="J182" s="434"/>
      <c r="K182" s="435"/>
      <c r="L182" s="130">
        <v>10</v>
      </c>
      <c r="M182" s="436" t="s">
        <v>191</v>
      </c>
      <c r="N182" s="436"/>
      <c r="O182" s="416">
        <f>SUM(O163:O164)</f>
        <v>14400</v>
      </c>
    </row>
    <row r="183" spans="3:16" ht="30" customHeight="1" thickBot="1" x14ac:dyDescent="0.25">
      <c r="C183" s="437"/>
      <c r="D183" s="438"/>
      <c r="E183" s="438"/>
      <c r="F183" s="438"/>
      <c r="G183" s="438"/>
      <c r="H183" s="438"/>
      <c r="I183" s="438"/>
      <c r="J183" s="438"/>
      <c r="K183" s="439"/>
      <c r="L183" s="130">
        <v>10</v>
      </c>
      <c r="M183" s="440" t="s">
        <v>192</v>
      </c>
      <c r="N183" s="440"/>
      <c r="O183" s="131">
        <f>SUM(O165)</f>
        <v>0</v>
      </c>
    </row>
    <row r="184" spans="3:16" ht="30" customHeight="1" thickBot="1" x14ac:dyDescent="0.25">
      <c r="L184" s="130">
        <v>10</v>
      </c>
      <c r="M184" s="428" t="s">
        <v>193</v>
      </c>
      <c r="N184" s="429"/>
      <c r="O184" s="131">
        <f>SUM(O166)</f>
        <v>552.81659189998106</v>
      </c>
    </row>
    <row r="185" spans="3:16" ht="30" customHeight="1" x14ac:dyDescent="0.2">
      <c r="C185" s="134" t="s">
        <v>194</v>
      </c>
      <c r="D185" s="135" t="s">
        <v>195</v>
      </c>
      <c r="E185" s="136" t="s">
        <v>194</v>
      </c>
      <c r="F185" s="137"/>
      <c r="G185" s="138" t="s">
        <v>196</v>
      </c>
      <c r="H185" s="139" t="s">
        <v>196</v>
      </c>
      <c r="L185" s="130">
        <v>10</v>
      </c>
      <c r="M185" s="428" t="s">
        <v>197</v>
      </c>
      <c r="N185" s="429"/>
      <c r="O185" s="131">
        <f>SUM(O167)</f>
        <v>0</v>
      </c>
    </row>
    <row r="186" spans="3:16" ht="30" customHeight="1" x14ac:dyDescent="0.2">
      <c r="C186" s="426">
        <v>5.5</v>
      </c>
      <c r="D186" s="140" t="s">
        <v>198</v>
      </c>
      <c r="E186" s="141">
        <v>9</v>
      </c>
      <c r="F186" s="78"/>
      <c r="G186" s="142">
        <f>+E186*C186/C189</f>
        <v>7.8571428571428577</v>
      </c>
      <c r="H186" s="43"/>
      <c r="L186" s="130">
        <v>10</v>
      </c>
      <c r="M186" s="428" t="s">
        <v>168</v>
      </c>
      <c r="N186" s="429"/>
      <c r="O186" s="131">
        <f>SUM(O168)</f>
        <v>0</v>
      </c>
    </row>
    <row r="187" spans="3:16" ht="30" customHeight="1" thickBot="1" x14ac:dyDescent="0.25">
      <c r="C187" s="427"/>
      <c r="D187" s="143" t="s">
        <v>199</v>
      </c>
      <c r="E187" s="51"/>
      <c r="F187" s="144" t="s">
        <v>200</v>
      </c>
      <c r="G187" s="145">
        <v>0</v>
      </c>
      <c r="H187" s="52"/>
      <c r="L187" s="130">
        <v>10</v>
      </c>
      <c r="M187" s="430" t="s">
        <v>169</v>
      </c>
      <c r="N187" s="431"/>
      <c r="O187" s="146">
        <f>SUM(O169)</f>
        <v>11511.640262267785</v>
      </c>
      <c r="P187" s="147">
        <f>O187/O188</f>
        <v>0.12700000000000006</v>
      </c>
    </row>
    <row r="188" spans="3:16" ht="30" customHeight="1" thickBot="1" x14ac:dyDescent="0.25">
      <c r="C188" s="134" t="s">
        <v>196</v>
      </c>
      <c r="D188" s="148" t="s">
        <v>201</v>
      </c>
      <c r="E188" s="149">
        <v>0.35</v>
      </c>
      <c r="F188" s="150"/>
      <c r="G188" s="151">
        <f>+E188*C186/C189</f>
        <v>0.30555555555555552</v>
      </c>
      <c r="H188" s="152">
        <f>G188*G189*G190</f>
        <v>0</v>
      </c>
      <c r="M188" s="424" t="s">
        <v>202</v>
      </c>
      <c r="N188" s="425"/>
      <c r="O188" s="153">
        <f>SUM(O171:O187)</f>
        <v>90642.836710769931</v>
      </c>
    </row>
    <row r="189" spans="3:16" ht="30" customHeight="1" thickBot="1" x14ac:dyDescent="0.25">
      <c r="C189" s="426">
        <v>6.3</v>
      </c>
      <c r="D189" s="140" t="s">
        <v>203</v>
      </c>
      <c r="E189" s="42"/>
      <c r="F189" s="78"/>
      <c r="G189" s="154">
        <v>150</v>
      </c>
      <c r="H189" s="43" t="s">
        <v>204</v>
      </c>
      <c r="M189" s="155"/>
      <c r="N189" s="155"/>
      <c r="O189" s="156"/>
    </row>
    <row r="190" spans="3:16" ht="39.950000000000003" customHeight="1" thickBot="1" x14ac:dyDescent="0.25">
      <c r="C190" s="432"/>
      <c r="D190" s="157" t="s">
        <v>205</v>
      </c>
      <c r="E190" s="106"/>
      <c r="F190" s="158"/>
      <c r="G190" s="159">
        <v>0</v>
      </c>
      <c r="H190" s="102"/>
      <c r="M190" s="546" t="s">
        <v>206</v>
      </c>
      <c r="N190" s="547"/>
      <c r="O190" s="548">
        <f>SUM(L8:L77)</f>
        <v>5528.1659189998099</v>
      </c>
    </row>
    <row r="191" spans="3:16" ht="39.950000000000003" customHeight="1" thickBot="1" x14ac:dyDescent="0.25">
      <c r="C191" s="31"/>
      <c r="D191" s="161" t="s">
        <v>207</v>
      </c>
      <c r="E191" s="162">
        <v>0</v>
      </c>
      <c r="F191" s="161" t="s">
        <v>208</v>
      </c>
      <c r="G191" s="161">
        <f>E191*C186/C189</f>
        <v>0</v>
      </c>
      <c r="H191" s="32" t="s">
        <v>209</v>
      </c>
      <c r="M191" s="424" t="s">
        <v>210</v>
      </c>
      <c r="N191" s="425"/>
      <c r="O191" s="160">
        <f>+O182/O190</f>
        <v>2.6048422227177541</v>
      </c>
    </row>
    <row r="192" spans="3:16" ht="39.950000000000003" customHeight="1" thickBot="1" x14ac:dyDescent="0.25">
      <c r="C192" s="106"/>
      <c r="D192" s="97" t="s">
        <v>211</v>
      </c>
      <c r="E192" s="163">
        <v>1</v>
      </c>
      <c r="F192" s="97" t="s">
        <v>161</v>
      </c>
      <c r="G192" s="164">
        <f>G191*E192</f>
        <v>0</v>
      </c>
      <c r="H192" s="102" t="s">
        <v>212</v>
      </c>
      <c r="M192" s="155"/>
      <c r="N192" s="155"/>
      <c r="O192" s="156"/>
    </row>
    <row r="193" spans="3:23" ht="39.950000000000003" customHeight="1" x14ac:dyDescent="0.2">
      <c r="M193" s="155"/>
      <c r="N193" s="155"/>
      <c r="O193" s="156"/>
    </row>
    <row r="194" spans="3:23" ht="30" customHeight="1" x14ac:dyDescent="0.2">
      <c r="M194" s="155"/>
      <c r="N194" s="155"/>
      <c r="O194" s="156"/>
    </row>
    <row r="195" spans="3:23" ht="18" customHeight="1" thickBot="1" x14ac:dyDescent="0.25"/>
    <row r="196" spans="3:23" ht="18" customHeight="1" x14ac:dyDescent="0.2">
      <c r="C196" s="136" t="str">
        <f>+F2</f>
        <v>B</v>
      </c>
      <c r="D196" s="165" t="str">
        <f>+G2</f>
        <v>EV1</v>
      </c>
      <c r="E196" s="166">
        <f>+H2</f>
        <v>0</v>
      </c>
      <c r="F196" s="167" t="str">
        <f>+D2</f>
        <v>1788V01-EV1</v>
      </c>
      <c r="G196" s="168">
        <f>+H3</f>
        <v>19.880391010997908</v>
      </c>
      <c r="H196" s="169">
        <f>+I2</f>
        <v>2250</v>
      </c>
      <c r="I196" s="169">
        <f>+K2</f>
        <v>5000</v>
      </c>
      <c r="J196" s="169" t="str">
        <f>+I3</f>
        <v>super duplex-1.4410</v>
      </c>
      <c r="K196" s="169" t="str">
        <f>+K3</f>
        <v>0 BAR</v>
      </c>
      <c r="L196" s="169">
        <f>+E2</f>
        <v>1</v>
      </c>
      <c r="M196" s="170" t="str">
        <f>+E3</f>
        <v>YOK</v>
      </c>
      <c r="N196" s="170" t="str">
        <f>+F3</f>
        <v>YOK</v>
      </c>
      <c r="O196" s="170" t="str">
        <f>+G3</f>
        <v>1220YOK</v>
      </c>
      <c r="P196" s="123">
        <f>+C198</f>
        <v>33772</v>
      </c>
      <c r="Q196" s="123">
        <f t="shared" ref="Q196:W196" si="20">+D198</f>
        <v>120.16591899980959</v>
      </c>
      <c r="R196" s="123">
        <f t="shared" si="20"/>
        <v>13200</v>
      </c>
      <c r="S196" s="123">
        <f t="shared" si="20"/>
        <v>4698.9410311498386</v>
      </c>
      <c r="T196" s="123">
        <f t="shared" si="20"/>
        <v>4500</v>
      </c>
      <c r="U196" s="123">
        <f t="shared" si="20"/>
        <v>0</v>
      </c>
      <c r="V196" s="123">
        <f t="shared" si="20"/>
        <v>0</v>
      </c>
      <c r="W196" s="123">
        <f t="shared" si="20"/>
        <v>5567.9558052747898</v>
      </c>
    </row>
    <row r="197" spans="3:23" ht="18" customHeight="1" thickBot="1" x14ac:dyDescent="0.25"/>
    <row r="198" spans="3:23" ht="41.25" customHeight="1" x14ac:dyDescent="0.2">
      <c r="C198" s="123">
        <f>+O171</f>
        <v>33772</v>
      </c>
      <c r="D198" s="123">
        <f>+O172</f>
        <v>120.16591899980959</v>
      </c>
      <c r="E198" s="123">
        <f>+O173</f>
        <v>13200</v>
      </c>
      <c r="F198" s="123">
        <f>+O174</f>
        <v>4698.9410311498386</v>
      </c>
      <c r="G198" s="123">
        <f>+O175</f>
        <v>4500</v>
      </c>
      <c r="H198" s="123">
        <f>+O176</f>
        <v>0</v>
      </c>
      <c r="I198" s="123">
        <f>+O177</f>
        <v>0</v>
      </c>
      <c r="J198" s="123">
        <f>+O178</f>
        <v>5567.9558052747898</v>
      </c>
      <c r="K198" s="123">
        <f>+O179</f>
        <v>0</v>
      </c>
      <c r="L198" s="123">
        <f>+O180</f>
        <v>0</v>
      </c>
      <c r="M198" s="123">
        <f>+O181</f>
        <v>2319.3171011777222</v>
      </c>
      <c r="N198" s="123">
        <f>+O182</f>
        <v>14400</v>
      </c>
      <c r="O198" s="123">
        <f>+O183</f>
        <v>0</v>
      </c>
      <c r="P198" s="123">
        <f>+O184</f>
        <v>552.81659189998106</v>
      </c>
      <c r="Q198" s="123">
        <f>+O185</f>
        <v>0</v>
      </c>
      <c r="R198" s="123">
        <f>+O186</f>
        <v>0</v>
      </c>
      <c r="S198" s="123">
        <f>+O187</f>
        <v>11511.640262267785</v>
      </c>
      <c r="T198" s="123">
        <f>+O188</f>
        <v>90642.836710769931</v>
      </c>
      <c r="U198" s="171"/>
      <c r="V198" s="123">
        <f>+O190</f>
        <v>5528.1659189998099</v>
      </c>
      <c r="W198" s="123">
        <f>+O191</f>
        <v>2.6048422227177541</v>
      </c>
    </row>
    <row r="199" spans="3:23" ht="18" customHeight="1" thickBot="1" x14ac:dyDescent="0.25"/>
    <row r="200" spans="3:23" ht="81" customHeight="1" thickBot="1" x14ac:dyDescent="0.25">
      <c r="C200" s="172" t="s">
        <v>175</v>
      </c>
      <c r="D200" s="172" t="s">
        <v>179</v>
      </c>
      <c r="E200" s="172" t="s">
        <v>181</v>
      </c>
      <c r="F200" s="172" t="s">
        <v>183</v>
      </c>
      <c r="G200" s="172" t="s">
        <v>185</v>
      </c>
      <c r="H200" s="172" t="s">
        <v>186</v>
      </c>
      <c r="I200" s="172" t="s">
        <v>187</v>
      </c>
      <c r="J200" s="172" t="s">
        <v>188</v>
      </c>
      <c r="K200" s="172" t="s">
        <v>189</v>
      </c>
      <c r="L200" s="172" t="s">
        <v>150</v>
      </c>
      <c r="M200" s="172" t="s">
        <v>190</v>
      </c>
      <c r="N200" s="172" t="s">
        <v>191</v>
      </c>
      <c r="O200" s="172" t="s">
        <v>192</v>
      </c>
      <c r="P200" s="173" t="s">
        <v>193</v>
      </c>
      <c r="Q200" s="173" t="s">
        <v>197</v>
      </c>
      <c r="R200" s="173" t="s">
        <v>168</v>
      </c>
      <c r="S200" s="173" t="s">
        <v>169</v>
      </c>
      <c r="T200" s="174" t="s">
        <v>202</v>
      </c>
      <c r="U200" s="175"/>
      <c r="V200" s="176" t="s">
        <v>206</v>
      </c>
      <c r="W200" s="174" t="s">
        <v>210</v>
      </c>
    </row>
  </sheetData>
  <autoFilter ref="B7:U192" xr:uid="{00000000-0009-0000-0000-00001E000000}"/>
  <mergeCells count="105">
    <mergeCell ref="Q2:R2"/>
    <mergeCell ref="I3:J3"/>
    <mergeCell ref="K3:L3"/>
    <mergeCell ref="B5:B6"/>
    <mergeCell ref="C5:C6"/>
    <mergeCell ref="D5:D6"/>
    <mergeCell ref="E5:E6"/>
    <mergeCell ref="F5:F6"/>
    <mergeCell ref="G5:J5"/>
    <mergeCell ref="E1:O1"/>
    <mergeCell ref="C2:C3"/>
    <mergeCell ref="N2:O2"/>
    <mergeCell ref="G119:I119"/>
    <mergeCell ref="G120:I120"/>
    <mergeCell ref="G121:I121"/>
    <mergeCell ref="G122:I122"/>
    <mergeCell ref="G123:I123"/>
    <mergeCell ref="G124:I124"/>
    <mergeCell ref="Q5:R5"/>
    <mergeCell ref="T5:U5"/>
    <mergeCell ref="G69:H69"/>
    <mergeCell ref="G70:H70"/>
    <mergeCell ref="G71:H71"/>
    <mergeCell ref="G118:I118"/>
    <mergeCell ref="K5:K6"/>
    <mergeCell ref="L5:L6"/>
    <mergeCell ref="M5:M6"/>
    <mergeCell ref="N5:N6"/>
    <mergeCell ref="O5:O6"/>
    <mergeCell ref="P5:P6"/>
    <mergeCell ref="G131:I131"/>
    <mergeCell ref="G132:I132"/>
    <mergeCell ref="G133:I133"/>
    <mergeCell ref="G134:I134"/>
    <mergeCell ref="G135:I135"/>
    <mergeCell ref="G136:I136"/>
    <mergeCell ref="G125:I125"/>
    <mergeCell ref="G126:I126"/>
    <mergeCell ref="G127:I127"/>
    <mergeCell ref="G128:I128"/>
    <mergeCell ref="G129:I129"/>
    <mergeCell ref="G130:I130"/>
    <mergeCell ref="G143:I143"/>
    <mergeCell ref="G144:I144"/>
    <mergeCell ref="G145:I145"/>
    <mergeCell ref="G146:I146"/>
    <mergeCell ref="G147:I147"/>
    <mergeCell ref="G148:I148"/>
    <mergeCell ref="G137:I137"/>
    <mergeCell ref="G138:I138"/>
    <mergeCell ref="G139:I139"/>
    <mergeCell ref="G140:I140"/>
    <mergeCell ref="G141:I141"/>
    <mergeCell ref="G142:I142"/>
    <mergeCell ref="G155:I155"/>
    <mergeCell ref="G156:I156"/>
    <mergeCell ref="G157:I157"/>
    <mergeCell ref="G158:I158"/>
    <mergeCell ref="G159:I159"/>
    <mergeCell ref="G160:I160"/>
    <mergeCell ref="G149:I149"/>
    <mergeCell ref="G150:I150"/>
    <mergeCell ref="G151:I151"/>
    <mergeCell ref="G152:I152"/>
    <mergeCell ref="G153:I153"/>
    <mergeCell ref="G154:I154"/>
    <mergeCell ref="G167:I167"/>
    <mergeCell ref="G168:I168"/>
    <mergeCell ref="M171:N171"/>
    <mergeCell ref="D172:D175"/>
    <mergeCell ref="M172:N172"/>
    <mergeCell ref="M173:N173"/>
    <mergeCell ref="M174:N174"/>
    <mergeCell ref="M175:N175"/>
    <mergeCell ref="G161:I161"/>
    <mergeCell ref="G162:I162"/>
    <mergeCell ref="G163:H163"/>
    <mergeCell ref="G164:H164"/>
    <mergeCell ref="G165:H165"/>
    <mergeCell ref="G166:I166"/>
    <mergeCell ref="C179:K179"/>
    <mergeCell ref="M179:N179"/>
    <mergeCell ref="C180:K180"/>
    <mergeCell ref="M180:N180"/>
    <mergeCell ref="C181:K181"/>
    <mergeCell ref="M181:N181"/>
    <mergeCell ref="C176:K176"/>
    <mergeCell ref="M176:N176"/>
    <mergeCell ref="C177:K177"/>
    <mergeCell ref="M177:N177"/>
    <mergeCell ref="C178:K178"/>
    <mergeCell ref="M178:N178"/>
    <mergeCell ref="M191:N191"/>
    <mergeCell ref="C186:C187"/>
    <mergeCell ref="M186:N186"/>
    <mergeCell ref="M187:N187"/>
    <mergeCell ref="M188:N188"/>
    <mergeCell ref="C189:C190"/>
    <mergeCell ref="M190:N190"/>
    <mergeCell ref="C182:K182"/>
    <mergeCell ref="M182:N182"/>
    <mergeCell ref="C183:K183"/>
    <mergeCell ref="M183:N183"/>
    <mergeCell ref="M184:N184"/>
    <mergeCell ref="M185:N185"/>
  </mergeCells>
  <conditionalFormatting sqref="L8:L169">
    <cfRule type="cellIs" dxfId="2" priority="2" stopIfTrue="1" operator="greaterThan">
      <formula>0</formula>
    </cfRule>
  </conditionalFormatting>
  <conditionalFormatting sqref="N8:O169">
    <cfRule type="cellIs" dxfId="1" priority="3" stopIfTrue="1" operator="lessThanOrEqual">
      <formula>0</formula>
    </cfRule>
  </conditionalFormatting>
  <conditionalFormatting sqref="O139">
    <cfRule type="cellIs" dxfId="0" priority="1" stopIfTrue="1" operator="lessThanOrEqual">
      <formula>0</formula>
    </cfRule>
  </conditionalFormatting>
  <hyperlinks>
    <hyperlink ref="M3" location="ÖZET!A1" display="ÖZET" xr:uid="{AF570ABD-2918-4F75-B873-15FAF54F6171}"/>
    <hyperlink ref="L171" location="'1'!B8" display="'1'!B8" xr:uid="{C8FA955B-B7A6-4FD6-8287-40644D5ADAD9}"/>
    <hyperlink ref="L172" location="'1'!B49" display="'1'!B49" xr:uid="{1E11114E-DBEE-47CD-9C95-E81212015AC4}"/>
    <hyperlink ref="L173" location="'1'!B88" display="'1'!B88" xr:uid="{CC4B6D78-0A67-4C15-9F06-A47CE5F0EB24}"/>
    <hyperlink ref="L174" location="'1'!B118" display="'1'!B118" xr:uid="{0EC3463B-6B8F-4EE5-BAEC-DF92EE5602ED}"/>
    <hyperlink ref="L175" location="'1'!B120" display="'1'!B120" xr:uid="{BE574E12-CCE5-48D4-B956-9ABC5A71AD62}"/>
    <hyperlink ref="L176" location="'1'!B123" display="'1'!B123" xr:uid="{4BF8226A-7BAB-498C-BAF9-9296878CC177}"/>
    <hyperlink ref="L177" location="'1'!B130" display="'1'!B130" xr:uid="{7B33B7A9-4ED5-453B-A282-2FAE41A8682E}"/>
    <hyperlink ref="L178" location="'1'!B138" display="'1'!B138" xr:uid="{34B57985-9B31-4D18-8BE4-DE354F8BC9B6}"/>
    <hyperlink ref="L179" location="'1'!B143" display="'1'!B143" xr:uid="{AD42C561-19AC-46CB-B6B0-A6C7236CF26E}"/>
    <hyperlink ref="L180" location="'1'!B159" display="'1'!B159" xr:uid="{4A99A31E-EB5A-4D89-B2EF-B6FE72FB2763}"/>
    <hyperlink ref="L181:L187" location="'1'!B159" display="'1'!B159" xr:uid="{42418F77-75CC-44DF-9D65-11E9E6D37824}"/>
  </hyperlinks>
  <printOptions horizontalCentered="1" verticalCentered="1"/>
  <pageMargins left="0.19685039370078741" right="0.19685039370078741" top="0.19685039370078741" bottom="0.19685039370078741" header="0.19685039370078741" footer="0"/>
  <pageSetup paperSize="9" scale="34" fitToHeight="2" orientation="portrait" r:id="rId1"/>
  <headerFooter alignWithMargins="0">
    <oddFooter>&amp;RF-O-01-01/00/25.02.11</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EV1</vt:lpstr>
      <vt:lpstr>'EV1'!Print_Area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dc:creator>
  <cp:lastModifiedBy>Ali S</cp:lastModifiedBy>
  <dcterms:created xsi:type="dcterms:W3CDTF">2025-06-10T11:48:03Z</dcterms:created>
  <dcterms:modified xsi:type="dcterms:W3CDTF">2025-06-10T12:34:09Z</dcterms:modified>
</cp:coreProperties>
</file>