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lya\Documents\Work\XBRL\Excel-Models\XBRLAnalyst 2\"/>
    </mc:Choice>
  </mc:AlternateContent>
  <bookViews>
    <workbookView xWindow="0" yWindow="0" windowWidth="28800" windowHeight="13020" tabRatio="769"/>
  </bookViews>
  <sheets>
    <sheet name="Portfolio Summary" sheetId="34" r:id="rId1"/>
    <sheet name="Holidays" sheetId="28" state="hidden" r:id="rId2"/>
    <sheet name="Reported Financials" sheetId="40" r:id="rId3"/>
    <sheet name="Stock Price" sheetId="2" r:id="rId4"/>
    <sheet name="Company Review" sheetId="1" r:id="rId5"/>
  </sheets>
  <definedNames>
    <definedName name="ChartChoice">"Sectors"</definedName>
    <definedName name="ChartOptionCategoreis" localSheetId="0">CHOOSE(MATCH([0]!ChartChoice,{"Sectors","Industries"},0),'Portfolio Summary'!Sectors,'Portfolio Summary'!Industries)</definedName>
    <definedName name="ChartOptionCategoreis" localSheetId="2">CHOOSE(MATCH([0]!ChartChoice,{"Sectors","Industries"},0),'Reported Financials'!Sectors,'Reported Financials'!Industries)</definedName>
    <definedName name="ChartOptionCategoreis">CHOOSE(MATCH(ChartChoice,{"Sectors","Industries"},0),Sectors,Industries)</definedName>
    <definedName name="ChartOptionTitle">CHOOSE(MATCH(ChartChoice,{"Sectors","Industries"},0),"Portfolio Sectors","Portfolio Industries")</definedName>
    <definedName name="ChartOptionValues" localSheetId="0">CHOOSE(MATCH([0]!ChartChoice,{"Sectors","Industries"},0),'Portfolio Summary'!SectorValues,'Portfolio Summary'!IndustryValues)</definedName>
    <definedName name="ChartOptionValues" localSheetId="2">CHOOSE(MATCH([0]!ChartChoice,{"Sectors","Industries"},0),'Reported Financials'!SectorValues,'Reported Financials'!IndustryValues)</definedName>
    <definedName name="ChartOptionValues">CHOOSE(MATCH(ChartChoice,{"Sectors","Industries"},0),SectorValues,IndustryValues)</definedName>
    <definedName name="Industries" localSheetId="0">OFFSET(#REF!,,,#REF!)</definedName>
    <definedName name="Industries" localSheetId="2">OFFSET(#REF!,,,#REF!)</definedName>
    <definedName name="Industries">OFFSET(#REF!,,,#REF!)</definedName>
    <definedName name="IndustryValues" localSheetId="0">OFFSET(#REF!,,,#REF!)</definedName>
    <definedName name="IndustryValues" localSheetId="2">OFFSET(#REF!,,,#REF!)</definedName>
    <definedName name="IndustryValues">OFFSET(#REF!,,,#REF!)</definedName>
    <definedName name="_xlnm.Print_Titles" localSheetId="0">'Portfolio Summary'!#REF!</definedName>
    <definedName name="Sectors" localSheetId="0">OFFSET(#REF!,,,#REF!)</definedName>
    <definedName name="Sectors" localSheetId="2">OFFSET(#REF!,,,#REF!)</definedName>
    <definedName name="Sectors">OFFSET(#REF!,,,#REF!)</definedName>
    <definedName name="SectorValues" localSheetId="0">OFFSET(#REF!,,,#REF!)</definedName>
    <definedName name="SectorValues" localSheetId="2">OFFSET(#REF!,,,#REF!)</definedName>
    <definedName name="SectorValues">OFFSET(#REF!,,,#REF!)</definedName>
    <definedName name="Stocks" localSheetId="0">OFFSET(#REF!,,,#REF!)</definedName>
    <definedName name="Stocks" localSheetId="2">OFFSET(#REF!,,,#REF!)</definedName>
    <definedName name="Stocks">OFFSET(#REF!,,,#REF!)</definedName>
    <definedName name="StockValues" localSheetId="0">OFFSET(#REF!,,,#REF!)</definedName>
    <definedName name="StockValues" localSheetId="2">OFFSET(#REF!,,,#REF!)</definedName>
    <definedName name="StockValues">OFFSET(#REF!,,,#REF!)</definedName>
    <definedName name="tao" localSheetId="0">"Total Value of Portfolio: " &amp; TEXT(SUM(#REF!),"$#,##0.00_)")</definedName>
    <definedName name="tao" localSheetId="2">"Total Value of Portfolio: " &amp; TEXT(SUM(#REF!),"$#,##0.00_)")</definedName>
    <definedName name="tao">"Total Value of Portfolio: " &amp; TEXT(SUM(#REF!),"$#,##0.00_)")</definedName>
    <definedName name="TotalTitle" localSheetId="0">"Total Value of Portfolio: " &amp; TEXT(SUM(#REF!),"$#,##0.00_)")</definedName>
    <definedName name="TotalTitle" localSheetId="2">"Total Value of Portfolio: " &amp; TEXT(SUM(#REF!),"$#,##0.00_)")</definedName>
    <definedName name="TotalTitle">"Total Value of Portfolio: " &amp; TEXT(SUM(#REF!),"$#,##0.00_)")</definedName>
    <definedName name="Types" localSheetId="0">OFFSET(#REF!,,,#REF!)</definedName>
    <definedName name="Types" localSheetId="2">OFFSET(#REF!,,,#REF!)</definedName>
    <definedName name="Types">OFFSET(#REF!,,,#REF!)</definedName>
    <definedName name="TypeValues" localSheetId="0">OFFSET(#REF!,,,#REF!)</definedName>
    <definedName name="TypeValues" localSheetId="2">OFFSET(#REF!,,,#REF!)</definedName>
    <definedName name="TypeValues">OFFSET(#REF!,,,#REF!)</definedName>
  </definedNames>
  <calcPr calcId="152511"/>
  <pivotCaches>
    <pivotCache cacheId="15" r:id="rId6"/>
    <pivotCache cacheId="16" r:id="rId7"/>
    <pivotCache cacheId="23" r:id="rId8"/>
  </pivotCaches>
</workbook>
</file>

<file path=xl/calcChain.xml><?xml version="1.0" encoding="utf-8"?>
<calcChain xmlns="http://schemas.openxmlformats.org/spreadsheetml/2006/main">
  <c r="C114" i="1" l="1"/>
  <c r="C117" i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D117" i="1" a="1"/>
  <c r="C116" i="1" l="1"/>
  <c r="C115" i="1" s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E164" i="1"/>
  <c r="E162" i="1"/>
  <c r="E160" i="1"/>
  <c r="E158" i="1"/>
  <c r="E156" i="1"/>
  <c r="E154" i="1"/>
  <c r="E152" i="1"/>
  <c r="E150" i="1"/>
  <c r="E148" i="1"/>
  <c r="E146" i="1"/>
  <c r="E144" i="1"/>
  <c r="E142" i="1"/>
  <c r="E140" i="1"/>
  <c r="E138" i="1"/>
  <c r="E136" i="1"/>
  <c r="E134" i="1"/>
  <c r="E132" i="1"/>
  <c r="E130" i="1"/>
  <c r="E128" i="1"/>
  <c r="E126" i="1"/>
  <c r="E124" i="1"/>
  <c r="E122" i="1"/>
  <c r="E120" i="1"/>
  <c r="E118" i="1"/>
  <c r="E165" i="1"/>
  <c r="E163" i="1"/>
  <c r="E161" i="1"/>
  <c r="E159" i="1"/>
  <c r="E157" i="1"/>
  <c r="E155" i="1"/>
  <c r="E153" i="1"/>
  <c r="E151" i="1"/>
  <c r="E149" i="1"/>
  <c r="E147" i="1"/>
  <c r="E145" i="1"/>
  <c r="E143" i="1"/>
  <c r="E141" i="1"/>
  <c r="E139" i="1"/>
  <c r="E137" i="1"/>
  <c r="E135" i="1"/>
  <c r="E133" i="1"/>
  <c r="E131" i="1"/>
  <c r="E129" i="1"/>
  <c r="E127" i="1"/>
  <c r="E125" i="1"/>
  <c r="E123" i="1"/>
  <c r="E121" i="1"/>
  <c r="E119" i="1"/>
  <c r="E117" i="1"/>
  <c r="B85" i="40"/>
  <c r="B76" i="40"/>
  <c r="B67" i="40"/>
  <c r="B58" i="40"/>
  <c r="B49" i="40"/>
  <c r="B40" i="40"/>
  <c r="B31" i="40"/>
  <c r="B22" i="40"/>
  <c r="B13" i="40"/>
  <c r="B4" i="40"/>
  <c r="AX4" i="2"/>
  <c r="K4" i="2"/>
  <c r="AT4" i="2"/>
  <c r="J4" i="2"/>
  <c r="AP4" i="2"/>
  <c r="I4" i="2"/>
  <c r="AL4" i="2"/>
  <c r="H4" i="2"/>
  <c r="AH4" i="2"/>
  <c r="G4" i="2"/>
  <c r="AD4" i="2"/>
  <c r="F4" i="2"/>
  <c r="Z4" i="2"/>
  <c r="E4" i="2"/>
  <c r="V4" i="2"/>
  <c r="D4" i="2"/>
  <c r="R4" i="2"/>
  <c r="C4" i="2"/>
  <c r="N4" i="2"/>
  <c r="B4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X7" i="2"/>
  <c r="AX6" i="2" s="1"/>
  <c r="AX5" i="2" s="1"/>
  <c r="AT7" i="2"/>
  <c r="AT6" i="2" s="1"/>
  <c r="AT5" i="2" s="1"/>
  <c r="AP7" i="2"/>
  <c r="AD7" i="2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Z7" i="2"/>
  <c r="Z6" i="2" s="1"/>
  <c r="Z5" i="2" s="1"/>
  <c r="V7" i="2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R7" i="2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N7" i="2"/>
  <c r="N6" i="2" s="1"/>
  <c r="N5" i="2" s="1"/>
  <c r="AH7" i="2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L7" i="2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1" i="2" s="1"/>
  <c r="AL42" i="2" s="1"/>
  <c r="AL43" i="2" s="1"/>
  <c r="AL44" i="2" s="1"/>
  <c r="AL45" i="2" s="1"/>
  <c r="AL46" i="2" s="1"/>
  <c r="AL47" i="2" s="1"/>
  <c r="AL48" i="2" s="1"/>
  <c r="AL49" i="2" s="1"/>
  <c r="AL50" i="2" s="1"/>
  <c r="AL51" i="2" s="1"/>
  <c r="AL52" i="2" s="1"/>
  <c r="AL53" i="2" s="1"/>
  <c r="AL54" i="2" s="1"/>
  <c r="AL55" i="2" s="1"/>
  <c r="B8" i="1"/>
  <c r="P96" i="2"/>
  <c r="C80" i="1"/>
  <c r="C81" i="1"/>
  <c r="C82" i="1"/>
  <c r="C83" i="1"/>
  <c r="I63" i="1"/>
  <c r="L5" i="2"/>
  <c r="F3" i="1"/>
  <c r="I104" i="1"/>
  <c r="I103" i="1"/>
  <c r="I102" i="1"/>
  <c r="I101" i="1"/>
  <c r="I96" i="1"/>
  <c r="I95" i="1"/>
  <c r="I94" i="1"/>
  <c r="I93" i="1"/>
  <c r="I92" i="1"/>
  <c r="I91" i="1"/>
  <c r="I90" i="1"/>
  <c r="I89" i="1"/>
  <c r="I88" i="1"/>
  <c r="I87" i="1"/>
  <c r="I86" i="1"/>
  <c r="I85" i="1"/>
  <c r="I79" i="1"/>
  <c r="I78" i="1"/>
  <c r="I77" i="1"/>
  <c r="I76" i="1"/>
  <c r="I75" i="1"/>
  <c r="I74" i="1"/>
  <c r="I73" i="1"/>
  <c r="I72" i="1"/>
  <c r="I71" i="1"/>
  <c r="I68" i="1"/>
  <c r="I67" i="1"/>
  <c r="D61" i="1"/>
  <c r="I54" i="1"/>
  <c r="I43" i="1"/>
  <c r="I42" i="1"/>
  <c r="I41" i="1"/>
  <c r="C5" i="1"/>
  <c r="C4" i="1"/>
  <c r="F91" i="40"/>
  <c r="E91" i="40"/>
  <c r="D91" i="40"/>
  <c r="C91" i="40"/>
  <c r="F90" i="40"/>
  <c r="E90" i="40"/>
  <c r="D90" i="40"/>
  <c r="C90" i="40"/>
  <c r="F89" i="40"/>
  <c r="E89" i="40"/>
  <c r="D89" i="40"/>
  <c r="C89" i="40"/>
  <c r="F88" i="40"/>
  <c r="E88" i="40"/>
  <c r="D88" i="40"/>
  <c r="C88" i="40"/>
  <c r="F87" i="40"/>
  <c r="E87" i="40"/>
  <c r="D87" i="40"/>
  <c r="C87" i="40"/>
  <c r="F86" i="40"/>
  <c r="E86" i="40"/>
  <c r="D86" i="40"/>
  <c r="C86" i="40"/>
  <c r="D85" i="40"/>
  <c r="C85" i="40"/>
  <c r="F82" i="40"/>
  <c r="E82" i="40"/>
  <c r="D82" i="40"/>
  <c r="C82" i="40"/>
  <c r="F81" i="40"/>
  <c r="E81" i="40"/>
  <c r="D81" i="40"/>
  <c r="C81" i="40"/>
  <c r="F80" i="40"/>
  <c r="E80" i="40"/>
  <c r="D80" i="40"/>
  <c r="C80" i="40"/>
  <c r="F79" i="40"/>
  <c r="E79" i="40"/>
  <c r="D79" i="40"/>
  <c r="C79" i="40"/>
  <c r="F78" i="40"/>
  <c r="E78" i="40"/>
  <c r="D78" i="40"/>
  <c r="C78" i="40"/>
  <c r="F77" i="40"/>
  <c r="E77" i="40"/>
  <c r="D77" i="40"/>
  <c r="C77" i="40"/>
  <c r="D76" i="40"/>
  <c r="C76" i="40"/>
  <c r="F73" i="40"/>
  <c r="E73" i="40"/>
  <c r="D73" i="40"/>
  <c r="C73" i="40"/>
  <c r="F72" i="40"/>
  <c r="E72" i="40"/>
  <c r="D72" i="40"/>
  <c r="C72" i="40"/>
  <c r="F71" i="40"/>
  <c r="E71" i="40"/>
  <c r="D71" i="40"/>
  <c r="C71" i="40"/>
  <c r="F70" i="40"/>
  <c r="E70" i="40"/>
  <c r="D70" i="40"/>
  <c r="C70" i="40"/>
  <c r="F69" i="40"/>
  <c r="E69" i="40"/>
  <c r="D69" i="40"/>
  <c r="C69" i="40"/>
  <c r="F68" i="40"/>
  <c r="E68" i="40"/>
  <c r="D68" i="40"/>
  <c r="C68" i="40"/>
  <c r="D67" i="40"/>
  <c r="C67" i="40"/>
  <c r="F64" i="40"/>
  <c r="E64" i="40"/>
  <c r="D64" i="40"/>
  <c r="C64" i="40"/>
  <c r="F63" i="40"/>
  <c r="E63" i="40"/>
  <c r="D63" i="40"/>
  <c r="C63" i="40"/>
  <c r="F62" i="40"/>
  <c r="E62" i="40"/>
  <c r="D62" i="40"/>
  <c r="C62" i="40"/>
  <c r="F61" i="40"/>
  <c r="E61" i="40"/>
  <c r="D61" i="40"/>
  <c r="C61" i="40"/>
  <c r="F60" i="40"/>
  <c r="E60" i="40"/>
  <c r="D60" i="40"/>
  <c r="C60" i="40"/>
  <c r="F59" i="40"/>
  <c r="E59" i="40"/>
  <c r="D59" i="40"/>
  <c r="C59" i="40"/>
  <c r="D58" i="40"/>
  <c r="C58" i="40"/>
  <c r="F55" i="40"/>
  <c r="E55" i="40"/>
  <c r="D55" i="40"/>
  <c r="C55" i="40"/>
  <c r="F54" i="40"/>
  <c r="E54" i="40"/>
  <c r="D54" i="40"/>
  <c r="C54" i="40"/>
  <c r="F53" i="40"/>
  <c r="E53" i="40"/>
  <c r="D53" i="40"/>
  <c r="C53" i="40"/>
  <c r="F52" i="40"/>
  <c r="E52" i="40"/>
  <c r="D52" i="40"/>
  <c r="C52" i="40"/>
  <c r="F51" i="40"/>
  <c r="E51" i="40"/>
  <c r="D51" i="40"/>
  <c r="C51" i="40"/>
  <c r="F50" i="40"/>
  <c r="E50" i="40"/>
  <c r="D50" i="40"/>
  <c r="C50" i="40"/>
  <c r="D49" i="40"/>
  <c r="C49" i="40"/>
  <c r="F46" i="40"/>
  <c r="E46" i="40"/>
  <c r="D46" i="40"/>
  <c r="C46" i="40"/>
  <c r="F45" i="40"/>
  <c r="E45" i="40"/>
  <c r="D45" i="40"/>
  <c r="C45" i="40"/>
  <c r="F44" i="40"/>
  <c r="E44" i="40"/>
  <c r="D44" i="40"/>
  <c r="C44" i="40"/>
  <c r="F43" i="40"/>
  <c r="E43" i="40"/>
  <c r="D43" i="40"/>
  <c r="C43" i="40"/>
  <c r="F42" i="40"/>
  <c r="E42" i="40"/>
  <c r="D42" i="40"/>
  <c r="C42" i="40"/>
  <c r="F41" i="40"/>
  <c r="E41" i="40"/>
  <c r="D41" i="40"/>
  <c r="C41" i="40"/>
  <c r="D40" i="40"/>
  <c r="C40" i="40"/>
  <c r="F37" i="40"/>
  <c r="E37" i="40"/>
  <c r="D37" i="40"/>
  <c r="C37" i="40"/>
  <c r="F36" i="40"/>
  <c r="E36" i="40"/>
  <c r="D36" i="40"/>
  <c r="C36" i="40"/>
  <c r="F35" i="40"/>
  <c r="E35" i="40"/>
  <c r="D35" i="40"/>
  <c r="C35" i="40"/>
  <c r="F34" i="40"/>
  <c r="E34" i="40"/>
  <c r="D34" i="40"/>
  <c r="C34" i="40"/>
  <c r="F33" i="40"/>
  <c r="E33" i="40"/>
  <c r="D33" i="40"/>
  <c r="C33" i="40"/>
  <c r="F32" i="40"/>
  <c r="E32" i="40"/>
  <c r="D32" i="40"/>
  <c r="C32" i="40"/>
  <c r="D31" i="40"/>
  <c r="C31" i="40"/>
  <c r="F28" i="40"/>
  <c r="E28" i="40"/>
  <c r="D28" i="40"/>
  <c r="C28" i="40"/>
  <c r="F27" i="40"/>
  <c r="E27" i="40"/>
  <c r="D27" i="40"/>
  <c r="C27" i="40"/>
  <c r="F26" i="40"/>
  <c r="E26" i="40"/>
  <c r="D26" i="40"/>
  <c r="C26" i="40"/>
  <c r="F25" i="40"/>
  <c r="E25" i="40"/>
  <c r="D25" i="40"/>
  <c r="C25" i="40"/>
  <c r="F24" i="40"/>
  <c r="E24" i="40"/>
  <c r="D24" i="40"/>
  <c r="C24" i="40"/>
  <c r="F23" i="40"/>
  <c r="E23" i="40"/>
  <c r="D23" i="40"/>
  <c r="C23" i="40"/>
  <c r="D22" i="40"/>
  <c r="C22" i="40"/>
  <c r="F19" i="40"/>
  <c r="E19" i="40"/>
  <c r="D19" i="40"/>
  <c r="C19" i="40"/>
  <c r="F18" i="40"/>
  <c r="E18" i="40"/>
  <c r="D18" i="40"/>
  <c r="C18" i="40"/>
  <c r="F17" i="40"/>
  <c r="E17" i="40"/>
  <c r="D17" i="40"/>
  <c r="C17" i="40"/>
  <c r="F16" i="40"/>
  <c r="E16" i="40"/>
  <c r="D16" i="40"/>
  <c r="C16" i="40"/>
  <c r="F15" i="40"/>
  <c r="E15" i="40"/>
  <c r="D15" i="40"/>
  <c r="C15" i="40"/>
  <c r="F14" i="40"/>
  <c r="E14" i="40"/>
  <c r="D14" i="40"/>
  <c r="C14" i="40"/>
  <c r="D13" i="40"/>
  <c r="C13" i="40"/>
  <c r="Q33" i="34"/>
  <c r="C33" i="34"/>
  <c r="Q32" i="34"/>
  <c r="C32" i="34"/>
  <c r="Q31" i="34"/>
  <c r="C31" i="34"/>
  <c r="Q30" i="34"/>
  <c r="C30" i="34"/>
  <c r="Q29" i="34"/>
  <c r="C29" i="34"/>
  <c r="Q28" i="34"/>
  <c r="C28" i="34"/>
  <c r="Q27" i="34"/>
  <c r="C27" i="34"/>
  <c r="Q26" i="34"/>
  <c r="C26" i="34"/>
  <c r="Q25" i="34"/>
  <c r="C25" i="34"/>
  <c r="E10" i="40"/>
  <c r="E9" i="40"/>
  <c r="E8" i="40"/>
  <c r="E7" i="40"/>
  <c r="E6" i="40"/>
  <c r="E5" i="40"/>
  <c r="C4" i="40"/>
  <c r="Q24" i="34"/>
  <c r="C5" i="40"/>
  <c r="C7" i="40"/>
  <c r="C9" i="40"/>
  <c r="F10" i="40"/>
  <c r="F9" i="40"/>
  <c r="F8" i="40"/>
  <c r="F7" i="40"/>
  <c r="F6" i="40"/>
  <c r="F5" i="40"/>
  <c r="D4" i="40"/>
  <c r="T24" i="34" a="1"/>
  <c r="C24" i="34"/>
  <c r="D6" i="40"/>
  <c r="D8" i="40"/>
  <c r="D10" i="40"/>
  <c r="C6" i="40"/>
  <c r="C8" i="40"/>
  <c r="C10" i="40"/>
  <c r="C8" i="1" a="1"/>
  <c r="AI7" i="2" a="1"/>
  <c r="W7" i="2" a="1"/>
  <c r="E24" i="34"/>
  <c r="AM7" i="2" a="1"/>
  <c r="AE7" i="2" a="1"/>
  <c r="S7" i="2" a="1"/>
  <c r="E33" i="34"/>
  <c r="D33" i="34" s="1" a="1"/>
  <c r="E32" i="34"/>
  <c r="D32" i="34" s="1" a="1"/>
  <c r="E31" i="34"/>
  <c r="D31" i="34" s="1" a="1"/>
  <c r="E30" i="34"/>
  <c r="D30" i="34" s="1" a="1"/>
  <c r="E29" i="34"/>
  <c r="D29" i="34" s="1" a="1"/>
  <c r="E28" i="34"/>
  <c r="D28" i="34" s="1" a="1"/>
  <c r="E27" i="34"/>
  <c r="D27" i="34" s="1" a="1"/>
  <c r="E26" i="34"/>
  <c r="D26" i="34" s="1" a="1"/>
  <c r="E25" i="34"/>
  <c r="D25" i="34" s="1" a="1"/>
  <c r="D24" i="34" a="1"/>
  <c r="D9" i="40"/>
  <c r="D7" i="40"/>
  <c r="D5" i="40"/>
  <c r="I98" i="1" l="1"/>
  <c r="I97" i="1"/>
  <c r="I99" i="1"/>
  <c r="D60" i="1"/>
  <c r="D59" i="1" s="1"/>
  <c r="D58" i="1" s="1"/>
  <c r="D57" i="1" s="1"/>
  <c r="I69" i="1"/>
  <c r="I65" i="1"/>
  <c r="I66" i="1"/>
  <c r="I52" i="1"/>
  <c r="I51" i="1"/>
  <c r="I105" i="1"/>
  <c r="I80" i="1"/>
  <c r="I82" i="1"/>
  <c r="I46" i="1"/>
  <c r="I45" i="1"/>
  <c r="I64" i="1" a="1"/>
  <c r="I64" i="1" s="1"/>
  <c r="I106" i="1"/>
  <c r="I83" i="1"/>
  <c r="I81" i="1"/>
  <c r="C8" i="1"/>
  <c r="D8" i="1"/>
  <c r="H40" i="1"/>
  <c r="AN7" i="2"/>
  <c r="AN8" i="2"/>
  <c r="AN9" i="2"/>
  <c r="AN10" i="2"/>
  <c r="AN12" i="2"/>
  <c r="AN13" i="2"/>
  <c r="AN15" i="2"/>
  <c r="AN17" i="2"/>
  <c r="AN19" i="2"/>
  <c r="AN21" i="2"/>
  <c r="AN23" i="2"/>
  <c r="AN25" i="2"/>
  <c r="AN27" i="2"/>
  <c r="AN30" i="2"/>
  <c r="AN33" i="2"/>
  <c r="AN35" i="2"/>
  <c r="AN39" i="2"/>
  <c r="AN41" i="2"/>
  <c r="AN44" i="2"/>
  <c r="AN47" i="2"/>
  <c r="AN50" i="2"/>
  <c r="AN52" i="2"/>
  <c r="AN55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N11" i="2"/>
  <c r="H12" i="2" s="1"/>
  <c r="AN14" i="2"/>
  <c r="AN16" i="2"/>
  <c r="AN18" i="2"/>
  <c r="AN20" i="2"/>
  <c r="AN22" i="2"/>
  <c r="AN24" i="2"/>
  <c r="AN26" i="2"/>
  <c r="AN28" i="2"/>
  <c r="AN29" i="2"/>
  <c r="H30" i="2" s="1"/>
  <c r="AN31" i="2"/>
  <c r="AN32" i="2"/>
  <c r="AN34" i="2"/>
  <c r="AN36" i="2"/>
  <c r="AN37" i="2"/>
  <c r="AN38" i="2"/>
  <c r="AN40" i="2"/>
  <c r="AN42" i="2"/>
  <c r="AN43" i="2"/>
  <c r="H44" i="2" s="1"/>
  <c r="AN45" i="2"/>
  <c r="AN46" i="2"/>
  <c r="AN48" i="2"/>
  <c r="AN49" i="2"/>
  <c r="H50" i="2" s="1"/>
  <c r="AN51" i="2"/>
  <c r="H52" i="2" s="1"/>
  <c r="AN53" i="2"/>
  <c r="AN54" i="2"/>
  <c r="AJ27" i="2"/>
  <c r="AJ33" i="2"/>
  <c r="AJ37" i="2"/>
  <c r="AJ39" i="2"/>
  <c r="AJ42" i="2"/>
  <c r="AJ44" i="2"/>
  <c r="AJ46" i="2"/>
  <c r="AJ49" i="2"/>
  <c r="AJ51" i="2"/>
  <c r="AJ52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G27" i="2" s="1"/>
  <c r="AJ28" i="2"/>
  <c r="AJ29" i="2"/>
  <c r="AJ30" i="2"/>
  <c r="AJ31" i="2"/>
  <c r="AJ32" i="2"/>
  <c r="G33" i="2" s="1"/>
  <c r="AJ34" i="2"/>
  <c r="AJ35" i="2"/>
  <c r="AJ36" i="2"/>
  <c r="G37" i="2" s="1"/>
  <c r="AJ38" i="2"/>
  <c r="G39" i="2" s="1"/>
  <c r="AJ40" i="2"/>
  <c r="AJ41" i="2"/>
  <c r="AJ43" i="2"/>
  <c r="AJ45" i="2"/>
  <c r="AJ47" i="2"/>
  <c r="AJ48" i="2"/>
  <c r="G49" i="2" s="1"/>
  <c r="AJ50" i="2"/>
  <c r="G51" i="2" s="1"/>
  <c r="AJ55" i="2"/>
  <c r="AJ54" i="2"/>
  <c r="AJ53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1" i="2"/>
  <c r="AF42" i="2"/>
  <c r="AF43" i="2"/>
  <c r="AF40" i="2"/>
  <c r="AF51" i="2"/>
  <c r="AF44" i="2"/>
  <c r="AF46" i="2"/>
  <c r="AF48" i="2"/>
  <c r="AF50" i="2"/>
  <c r="F51" i="2" s="1"/>
  <c r="AF52" i="2"/>
  <c r="AF54" i="2"/>
  <c r="AF45" i="2"/>
  <c r="AF47" i="2"/>
  <c r="AF49" i="2"/>
  <c r="AF53" i="2"/>
  <c r="F54" i="2" s="1"/>
  <c r="AF55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4" i="2"/>
  <c r="W46" i="2"/>
  <c r="W48" i="2"/>
  <c r="W50" i="2"/>
  <c r="W52" i="2"/>
  <c r="W54" i="2"/>
  <c r="W43" i="2"/>
  <c r="W45" i="2"/>
  <c r="W47" i="2"/>
  <c r="W49" i="2"/>
  <c r="W51" i="2"/>
  <c r="W53" i="2"/>
  <c r="W55" i="2"/>
  <c r="T13" i="2"/>
  <c r="T17" i="2"/>
  <c r="T19" i="2"/>
  <c r="T22" i="2"/>
  <c r="T24" i="2"/>
  <c r="T26" i="2"/>
  <c r="T28" i="2"/>
  <c r="T30" i="2"/>
  <c r="T33" i="2"/>
  <c r="T36" i="2"/>
  <c r="T37" i="2"/>
  <c r="T39" i="2"/>
  <c r="T42" i="2"/>
  <c r="T44" i="2"/>
  <c r="T46" i="2"/>
  <c r="T49" i="2"/>
  <c r="T51" i="2"/>
  <c r="T53" i="2"/>
  <c r="T55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T7" i="2"/>
  <c r="T8" i="2"/>
  <c r="T9" i="2"/>
  <c r="T10" i="2"/>
  <c r="T11" i="2"/>
  <c r="T12" i="2"/>
  <c r="T14" i="2"/>
  <c r="T15" i="2"/>
  <c r="T16" i="2"/>
  <c r="T18" i="2"/>
  <c r="T20" i="2"/>
  <c r="T21" i="2"/>
  <c r="C22" i="2" s="1"/>
  <c r="T23" i="2"/>
  <c r="C24" i="2" s="1"/>
  <c r="T25" i="2"/>
  <c r="C26" i="2" s="1"/>
  <c r="T27" i="2"/>
  <c r="C28" i="2" s="1"/>
  <c r="T29" i="2"/>
  <c r="C30" i="2" s="1"/>
  <c r="T31" i="2"/>
  <c r="T32" i="2"/>
  <c r="T34" i="2"/>
  <c r="T35" i="2"/>
  <c r="C36" i="2" s="1"/>
  <c r="T38" i="2"/>
  <c r="T40" i="2"/>
  <c r="T41" i="2"/>
  <c r="C42" i="2" s="1"/>
  <c r="T43" i="2"/>
  <c r="C44" i="2" s="1"/>
  <c r="T45" i="2"/>
  <c r="C46" i="2" s="1"/>
  <c r="T47" i="2"/>
  <c r="T48" i="2"/>
  <c r="T50" i="2"/>
  <c r="T52" i="2"/>
  <c r="T54" i="2"/>
  <c r="G90" i="40"/>
  <c r="O33" i="34" s="1"/>
  <c r="F92" i="40"/>
  <c r="E92" i="40"/>
  <c r="D92" i="40"/>
  <c r="C92" i="40"/>
  <c r="G86" i="40"/>
  <c r="G89" i="40" s="1"/>
  <c r="G81" i="40"/>
  <c r="F83" i="40"/>
  <c r="E83" i="40"/>
  <c r="D83" i="40"/>
  <c r="C83" i="40"/>
  <c r="G77" i="40"/>
  <c r="G80" i="40" s="1"/>
  <c r="G72" i="40"/>
  <c r="F74" i="40"/>
  <c r="E74" i="40"/>
  <c r="D74" i="40"/>
  <c r="C74" i="40"/>
  <c r="G68" i="40"/>
  <c r="G71" i="40" s="1"/>
  <c r="G63" i="40"/>
  <c r="O30" i="34" s="1"/>
  <c r="F65" i="40"/>
  <c r="E65" i="40"/>
  <c r="D65" i="40"/>
  <c r="C65" i="40"/>
  <c r="G59" i="40"/>
  <c r="G62" i="40" s="1"/>
  <c r="G54" i="40"/>
  <c r="O29" i="34" s="1"/>
  <c r="F56" i="40"/>
  <c r="E56" i="40"/>
  <c r="D56" i="40"/>
  <c r="C56" i="40"/>
  <c r="G50" i="40"/>
  <c r="G53" i="40" s="1"/>
  <c r="G45" i="40"/>
  <c r="O28" i="34" s="1"/>
  <c r="F47" i="40"/>
  <c r="E47" i="40"/>
  <c r="D47" i="40"/>
  <c r="C47" i="40"/>
  <c r="G41" i="40"/>
  <c r="G44" i="40" s="1"/>
  <c r="G36" i="40"/>
  <c r="O27" i="34" s="1"/>
  <c r="F38" i="40"/>
  <c r="E38" i="40"/>
  <c r="D38" i="40"/>
  <c r="C38" i="40"/>
  <c r="G32" i="40"/>
  <c r="G35" i="40" s="1"/>
  <c r="G27" i="40"/>
  <c r="O26" i="34" s="1"/>
  <c r="F29" i="40"/>
  <c r="E29" i="40"/>
  <c r="D29" i="40"/>
  <c r="C29" i="40"/>
  <c r="G23" i="40"/>
  <c r="G26" i="40" s="1"/>
  <c r="G18" i="40"/>
  <c r="O25" i="34" s="1"/>
  <c r="F20" i="40"/>
  <c r="E20" i="40"/>
  <c r="D20" i="40"/>
  <c r="C20" i="40"/>
  <c r="G14" i="40"/>
  <c r="G17" i="40" s="1"/>
  <c r="G9" i="40"/>
  <c r="O24" i="34" s="1"/>
  <c r="F11" i="40"/>
  <c r="E11" i="40"/>
  <c r="D11" i="40"/>
  <c r="C11" i="40"/>
  <c r="G5" i="40"/>
  <c r="G8" i="40" s="1"/>
  <c r="R33" i="34"/>
  <c r="D33" i="34"/>
  <c r="R32" i="34"/>
  <c r="D32" i="34"/>
  <c r="R31" i="34"/>
  <c r="D31" i="34"/>
  <c r="R30" i="34"/>
  <c r="D30" i="34"/>
  <c r="R29" i="34"/>
  <c r="D29" i="34"/>
  <c r="R28" i="34"/>
  <c r="D28" i="34"/>
  <c r="R27" i="34"/>
  <c r="D27" i="34"/>
  <c r="R26" i="34"/>
  <c r="D26" i="34"/>
  <c r="AH6" i="2"/>
  <c r="AH5" i="2" s="1"/>
  <c r="AX8" i="2"/>
  <c r="Z8" i="2"/>
  <c r="R25" i="34"/>
  <c r="D25" i="34"/>
  <c r="T24" i="34"/>
  <c r="T26" i="34"/>
  <c r="T28" i="34"/>
  <c r="T30" i="34"/>
  <c r="T32" i="34"/>
  <c r="T25" i="34"/>
  <c r="T27" i="34"/>
  <c r="T29" i="34"/>
  <c r="T31" i="34"/>
  <c r="T33" i="34"/>
  <c r="V6" i="2"/>
  <c r="V5" i="2" s="1"/>
  <c r="R24" i="34"/>
  <c r="L24" i="34"/>
  <c r="N8" i="2"/>
  <c r="AD6" i="2"/>
  <c r="AD5" i="2" s="1"/>
  <c r="AL6" i="2"/>
  <c r="AL5" i="2" s="1"/>
  <c r="D24" i="34"/>
  <c r="AT8" i="2"/>
  <c r="AP8" i="2"/>
  <c r="AP6" i="2"/>
  <c r="AP5" i="2" s="1"/>
  <c r="R6" i="2"/>
  <c r="R5" i="2" s="1"/>
  <c r="I48" i="1"/>
  <c r="I49" i="1"/>
  <c r="E57" i="1" a="1"/>
  <c r="F57" i="1" a="1"/>
  <c r="G57" i="1" a="1"/>
  <c r="H57" i="1" a="1"/>
  <c r="I57" i="1" a="1"/>
  <c r="I28" i="34"/>
  <c r="F32" i="34"/>
  <c r="F30" i="34"/>
  <c r="F28" i="34"/>
  <c r="F26" i="34"/>
  <c r="F24" i="34"/>
  <c r="I29" i="34"/>
  <c r="I26" i="34"/>
  <c r="F33" i="34"/>
  <c r="F31" i="34"/>
  <c r="F29" i="34"/>
  <c r="F27" i="34"/>
  <c r="F25" i="34"/>
  <c r="I30" i="34"/>
  <c r="I25" i="34"/>
  <c r="I59" i="1" l="1"/>
  <c r="I58" i="1"/>
  <c r="I57" i="1"/>
  <c r="I61" i="1"/>
  <c r="I60" i="1"/>
  <c r="H57" i="1"/>
  <c r="H61" i="1"/>
  <c r="H60" i="1"/>
  <c r="H59" i="1"/>
  <c r="H58" i="1"/>
  <c r="G60" i="1"/>
  <c r="G59" i="1"/>
  <c r="G58" i="1"/>
  <c r="G57" i="1"/>
  <c r="G61" i="1"/>
  <c r="F57" i="1"/>
  <c r="F61" i="1"/>
  <c r="F60" i="1"/>
  <c r="F59" i="1"/>
  <c r="F58" i="1"/>
  <c r="E60" i="1"/>
  <c r="E59" i="1"/>
  <c r="E58" i="1"/>
  <c r="E57" i="1"/>
  <c r="E61" i="1"/>
  <c r="F48" i="2"/>
  <c r="F55" i="2"/>
  <c r="F52" i="2"/>
  <c r="F44" i="2"/>
  <c r="F42" i="2"/>
  <c r="F39" i="2"/>
  <c r="F37" i="2"/>
  <c r="F35" i="2"/>
  <c r="G44" i="2"/>
  <c r="H47" i="2"/>
  <c r="H41" i="2"/>
  <c r="H35" i="2"/>
  <c r="H25" i="2"/>
  <c r="H21" i="2"/>
  <c r="H17" i="2"/>
  <c r="I53" i="1"/>
  <c r="I110" i="1"/>
  <c r="I112" i="1"/>
  <c r="I111" i="1"/>
  <c r="I109" i="1"/>
  <c r="F8" i="1" s="1"/>
  <c r="G46" i="2"/>
  <c r="G42" i="2"/>
  <c r="H55" i="2"/>
  <c r="H49" i="2"/>
  <c r="H46" i="2"/>
  <c r="H43" i="2"/>
  <c r="H39" i="2"/>
  <c r="H37" i="2"/>
  <c r="H33" i="2"/>
  <c r="H27" i="2"/>
  <c r="H23" i="2"/>
  <c r="H19" i="2"/>
  <c r="H15" i="2"/>
  <c r="H9" i="2"/>
  <c r="F33" i="2"/>
  <c r="F31" i="2"/>
  <c r="F29" i="2"/>
  <c r="F27" i="2"/>
  <c r="G40" i="1"/>
  <c r="H63" i="1"/>
  <c r="AX9" i="2"/>
  <c r="F25" i="2"/>
  <c r="F23" i="2"/>
  <c r="F21" i="2"/>
  <c r="F19" i="2"/>
  <c r="F17" i="2"/>
  <c r="AT9" i="2"/>
  <c r="F15" i="2"/>
  <c r="F13" i="2"/>
  <c r="F11" i="2"/>
  <c r="F9" i="2"/>
  <c r="G55" i="2"/>
  <c r="G48" i="2"/>
  <c r="G41" i="2"/>
  <c r="G35" i="2"/>
  <c r="G32" i="2"/>
  <c r="G30" i="2"/>
  <c r="AP9" i="2"/>
  <c r="G25" i="2"/>
  <c r="G23" i="2"/>
  <c r="G21" i="2"/>
  <c r="G19" i="2"/>
  <c r="H53" i="2"/>
  <c r="H48" i="2"/>
  <c r="H42" i="2"/>
  <c r="H36" i="2"/>
  <c r="H31" i="2"/>
  <c r="H26" i="2"/>
  <c r="H22" i="2"/>
  <c r="H18" i="2"/>
  <c r="H14" i="2"/>
  <c r="H11" i="2"/>
  <c r="G17" i="2"/>
  <c r="G15" i="2"/>
  <c r="G13" i="2"/>
  <c r="G11" i="2"/>
  <c r="G9" i="2"/>
  <c r="H54" i="2"/>
  <c r="H38" i="2"/>
  <c r="H32" i="2"/>
  <c r="H29" i="2"/>
  <c r="H51" i="2"/>
  <c r="H45" i="2"/>
  <c r="H40" i="2"/>
  <c r="H34" i="2"/>
  <c r="H28" i="2"/>
  <c r="H24" i="2"/>
  <c r="H20" i="2"/>
  <c r="H16" i="2"/>
  <c r="H13" i="2"/>
  <c r="H10" i="2"/>
  <c r="G30" i="34"/>
  <c r="H6" i="2"/>
  <c r="H30" i="34" s="1"/>
  <c r="J30" i="34" s="1"/>
  <c r="H8" i="2"/>
  <c r="C55" i="2"/>
  <c r="C51" i="2"/>
  <c r="C33" i="2"/>
  <c r="G54" i="2"/>
  <c r="G36" i="2"/>
  <c r="G31" i="2"/>
  <c r="G29" i="2"/>
  <c r="G26" i="2"/>
  <c r="G24" i="2"/>
  <c r="G22" i="2"/>
  <c r="G20" i="2"/>
  <c r="G18" i="2"/>
  <c r="G16" i="2"/>
  <c r="G14" i="2"/>
  <c r="G12" i="2"/>
  <c r="G10" i="2"/>
  <c r="G8" i="2"/>
  <c r="G29" i="34"/>
  <c r="G6" i="2"/>
  <c r="H29" i="34" s="1"/>
  <c r="J29" i="34" s="1"/>
  <c r="G53" i="2"/>
  <c r="G50" i="2"/>
  <c r="G45" i="2"/>
  <c r="G40" i="2"/>
  <c r="G34" i="2"/>
  <c r="G52" i="2"/>
  <c r="G47" i="2"/>
  <c r="G43" i="2"/>
  <c r="G38" i="2"/>
  <c r="G28" i="2"/>
  <c r="C48" i="2"/>
  <c r="C41" i="2"/>
  <c r="C19" i="2"/>
  <c r="C16" i="2"/>
  <c r="C13" i="2"/>
  <c r="C11" i="2"/>
  <c r="C9" i="2"/>
  <c r="D55" i="2"/>
  <c r="D53" i="2"/>
  <c r="D51" i="2"/>
  <c r="D49" i="2"/>
  <c r="D47" i="2"/>
  <c r="D45" i="2"/>
  <c r="D43" i="2"/>
  <c r="D41" i="2"/>
  <c r="D39" i="2"/>
  <c r="D37" i="2"/>
  <c r="F50" i="2"/>
  <c r="F46" i="2"/>
  <c r="F53" i="2"/>
  <c r="F49" i="2"/>
  <c r="F45" i="2"/>
  <c r="F41" i="2"/>
  <c r="F43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6" i="2"/>
  <c r="H28" i="34" s="1"/>
  <c r="J28" i="34" s="1"/>
  <c r="F8" i="2"/>
  <c r="G28" i="34"/>
  <c r="F47" i="2"/>
  <c r="Z9" i="2"/>
  <c r="D35" i="2"/>
  <c r="D33" i="2"/>
  <c r="D31" i="2"/>
  <c r="D29" i="2"/>
  <c r="D27" i="2"/>
  <c r="D25" i="2"/>
  <c r="D23" i="2"/>
  <c r="D21" i="2"/>
  <c r="D19" i="2"/>
  <c r="D17" i="2"/>
  <c r="D15" i="2"/>
  <c r="D13" i="2"/>
  <c r="D11" i="2"/>
  <c r="D9" i="2"/>
  <c r="C53" i="2"/>
  <c r="C49" i="2"/>
  <c r="C39" i="2"/>
  <c r="C17" i="2"/>
  <c r="D54" i="2"/>
  <c r="D52" i="2"/>
  <c r="D50" i="2"/>
  <c r="D48" i="2"/>
  <c r="D46" i="2"/>
  <c r="D44" i="2"/>
  <c r="D42" i="2"/>
  <c r="D40" i="2"/>
  <c r="D38" i="2"/>
  <c r="D36" i="2"/>
  <c r="D34" i="2"/>
  <c r="D32" i="2"/>
  <c r="D30" i="2"/>
  <c r="D28" i="2"/>
  <c r="D26" i="2"/>
  <c r="D24" i="2"/>
  <c r="D22" i="2"/>
  <c r="D20" i="2"/>
  <c r="D18" i="2"/>
  <c r="D16" i="2"/>
  <c r="D14" i="2"/>
  <c r="D12" i="2"/>
  <c r="D10" i="2"/>
  <c r="G26" i="34"/>
  <c r="D6" i="2"/>
  <c r="H26" i="34" s="1"/>
  <c r="J26" i="34" s="1"/>
  <c r="D8" i="2"/>
  <c r="C54" i="2"/>
  <c r="C50" i="2"/>
  <c r="C45" i="2"/>
  <c r="C40" i="2"/>
  <c r="C37" i="2"/>
  <c r="C31" i="2"/>
  <c r="C27" i="2"/>
  <c r="C23" i="2"/>
  <c r="C18" i="2"/>
  <c r="C35" i="2"/>
  <c r="C32" i="2"/>
  <c r="C21" i="2"/>
  <c r="C15" i="2"/>
  <c r="C12" i="2"/>
  <c r="C10" i="2"/>
  <c r="C8" i="2"/>
  <c r="G25" i="34"/>
  <c r="C6" i="2"/>
  <c r="H25" i="34" s="1"/>
  <c r="J25" i="34" s="1"/>
  <c r="C52" i="2"/>
  <c r="C47" i="2"/>
  <c r="C43" i="2"/>
  <c r="C38" i="2"/>
  <c r="C34" i="2"/>
  <c r="C29" i="2"/>
  <c r="C25" i="2"/>
  <c r="C20" i="2"/>
  <c r="C14" i="2"/>
  <c r="N9" i="2"/>
  <c r="N33" i="34"/>
  <c r="G92" i="40"/>
  <c r="P33" i="34" s="1"/>
  <c r="O32" i="34"/>
  <c r="O31" i="34"/>
  <c r="G83" i="40"/>
  <c r="P32" i="34" s="1"/>
  <c r="N32" i="34"/>
  <c r="G74" i="40"/>
  <c r="P31" i="34" s="1"/>
  <c r="N31" i="34"/>
  <c r="N30" i="34"/>
  <c r="G65" i="40"/>
  <c r="P30" i="34" s="1"/>
  <c r="N29" i="34"/>
  <c r="G56" i="40"/>
  <c r="P29" i="34" s="1"/>
  <c r="N28" i="34"/>
  <c r="G47" i="40"/>
  <c r="P28" i="34" s="1"/>
  <c r="G38" i="40"/>
  <c r="N27" i="34"/>
  <c r="N26" i="34"/>
  <c r="G29" i="40"/>
  <c r="P26" i="34" s="1"/>
  <c r="G20" i="40"/>
  <c r="P25" i="34" s="1"/>
  <c r="N25" i="34"/>
  <c r="N24" i="34"/>
  <c r="G11" i="40"/>
  <c r="B5" i="2"/>
  <c r="L30" i="34"/>
  <c r="L27" i="34"/>
  <c r="L28" i="34"/>
  <c r="L29" i="34"/>
  <c r="L33" i="34"/>
  <c r="L25" i="34"/>
  <c r="L26" i="34"/>
  <c r="L32" i="34"/>
  <c r="L31" i="34"/>
  <c r="H49" i="1"/>
  <c r="H48" i="1"/>
  <c r="H7" i="2" l="1"/>
  <c r="F40" i="1"/>
  <c r="G63" i="1"/>
  <c r="AX10" i="2"/>
  <c r="AT10" i="2"/>
  <c r="AP10" i="2"/>
  <c r="G7" i="2"/>
  <c r="D7" i="2"/>
  <c r="F7" i="2"/>
  <c r="Z10" i="2"/>
  <c r="C7" i="2"/>
  <c r="N10" i="2"/>
  <c r="P24" i="34"/>
  <c r="P27" i="34"/>
  <c r="K31" i="34"/>
  <c r="I5" i="2"/>
  <c r="K26" i="34"/>
  <c r="D5" i="2"/>
  <c r="K33" i="34"/>
  <c r="K5" i="2"/>
  <c r="K28" i="34"/>
  <c r="F5" i="2"/>
  <c r="H5" i="2"/>
  <c r="K30" i="34"/>
  <c r="K32" i="34"/>
  <c r="J5" i="2"/>
  <c r="K25" i="34"/>
  <c r="C5" i="2"/>
  <c r="K29" i="34"/>
  <c r="G5" i="2"/>
  <c r="K27" i="34"/>
  <c r="E5" i="2"/>
  <c r="G49" i="1"/>
  <c r="G48" i="1"/>
  <c r="F63" i="1" l="1"/>
  <c r="E40" i="1"/>
  <c r="AX11" i="2"/>
  <c r="AT11" i="2"/>
  <c r="AP11" i="2"/>
  <c r="Z11" i="2"/>
  <c r="N11" i="2"/>
  <c r="K34" i="34"/>
  <c r="F49" i="1"/>
  <c r="F48" i="1"/>
  <c r="E48" i="1"/>
  <c r="E49" i="1"/>
  <c r="E63" i="1" l="1"/>
  <c r="AX12" i="2"/>
  <c r="AT12" i="2"/>
  <c r="AP12" i="2"/>
  <c r="Z12" i="2"/>
  <c r="N12" i="2"/>
  <c r="AX13" i="2" l="1"/>
  <c r="AT13" i="2"/>
  <c r="AP13" i="2"/>
  <c r="Z13" i="2"/>
  <c r="N13" i="2"/>
  <c r="AX14" i="2" l="1"/>
  <c r="AT14" i="2"/>
  <c r="AP14" i="2"/>
  <c r="Z14" i="2"/>
  <c r="N14" i="2"/>
  <c r="AX15" i="2" l="1"/>
  <c r="AT15" i="2"/>
  <c r="AP15" i="2"/>
  <c r="Z15" i="2"/>
  <c r="N15" i="2"/>
  <c r="AX16" i="2" l="1"/>
  <c r="AT16" i="2"/>
  <c r="AP16" i="2"/>
  <c r="Z16" i="2"/>
  <c r="N16" i="2"/>
  <c r="AX17" i="2" l="1"/>
  <c r="AT17" i="2"/>
  <c r="AP17" i="2"/>
  <c r="Z17" i="2"/>
  <c r="N17" i="2"/>
  <c r="AX18" i="2" l="1"/>
  <c r="AT18" i="2"/>
  <c r="AP18" i="2"/>
  <c r="Z18" i="2"/>
  <c r="N18" i="2"/>
  <c r="AX19" i="2" l="1"/>
  <c r="AT19" i="2"/>
  <c r="AP19" i="2"/>
  <c r="Z19" i="2"/>
  <c r="N19" i="2"/>
  <c r="AX20" i="2" l="1"/>
  <c r="AT20" i="2"/>
  <c r="AP20" i="2"/>
  <c r="Z20" i="2"/>
  <c r="N20" i="2"/>
  <c r="AX21" i="2" l="1"/>
  <c r="AT21" i="2"/>
  <c r="AP21" i="2"/>
  <c r="Z21" i="2"/>
  <c r="N21" i="2"/>
  <c r="AX22" i="2" l="1"/>
  <c r="AT22" i="2"/>
  <c r="AP22" i="2"/>
  <c r="Z22" i="2"/>
  <c r="N22" i="2"/>
  <c r="AX23" i="2" l="1"/>
  <c r="AT23" i="2"/>
  <c r="AP23" i="2"/>
  <c r="Z23" i="2"/>
  <c r="N23" i="2"/>
  <c r="AX24" i="2" l="1"/>
  <c r="AT24" i="2"/>
  <c r="AP24" i="2"/>
  <c r="Z24" i="2"/>
  <c r="N24" i="2"/>
  <c r="AX25" i="2" l="1"/>
  <c r="AT25" i="2"/>
  <c r="AP25" i="2"/>
  <c r="Z25" i="2"/>
  <c r="N25" i="2"/>
  <c r="AX26" i="2" l="1"/>
  <c r="AT26" i="2"/>
  <c r="AP26" i="2"/>
  <c r="Z26" i="2"/>
  <c r="N26" i="2"/>
  <c r="AX27" i="2" l="1"/>
  <c r="AT27" i="2"/>
  <c r="AP27" i="2"/>
  <c r="Z27" i="2"/>
  <c r="N27" i="2"/>
  <c r="AX28" i="2" l="1"/>
  <c r="AT28" i="2"/>
  <c r="AP28" i="2"/>
  <c r="Z28" i="2"/>
  <c r="N28" i="2"/>
  <c r="AX29" i="2" l="1"/>
  <c r="AT29" i="2"/>
  <c r="AP29" i="2"/>
  <c r="Z29" i="2"/>
  <c r="N29" i="2"/>
  <c r="AX30" i="2" l="1"/>
  <c r="AT30" i="2"/>
  <c r="AP30" i="2"/>
  <c r="Z30" i="2"/>
  <c r="N30" i="2"/>
  <c r="AX31" i="2" l="1"/>
  <c r="AT31" i="2"/>
  <c r="AP31" i="2"/>
  <c r="Z31" i="2"/>
  <c r="N31" i="2"/>
  <c r="AX32" i="2" l="1"/>
  <c r="AT32" i="2"/>
  <c r="AP32" i="2"/>
  <c r="Z32" i="2"/>
  <c r="N32" i="2"/>
  <c r="AX33" i="2" l="1"/>
  <c r="AT33" i="2"/>
  <c r="AP33" i="2"/>
  <c r="Z33" i="2"/>
  <c r="N33" i="2"/>
  <c r="AX34" i="2" l="1"/>
  <c r="AT34" i="2"/>
  <c r="AP34" i="2"/>
  <c r="Z34" i="2"/>
  <c r="N34" i="2"/>
  <c r="AX35" i="2" l="1"/>
  <c r="AT35" i="2"/>
  <c r="AP35" i="2"/>
  <c r="Z35" i="2"/>
  <c r="N35" i="2"/>
  <c r="AX36" i="2" l="1"/>
  <c r="AT36" i="2"/>
  <c r="AP36" i="2"/>
  <c r="Z36" i="2"/>
  <c r="N36" i="2"/>
  <c r="AX37" i="2" l="1"/>
  <c r="AT37" i="2"/>
  <c r="AP37" i="2"/>
  <c r="Z37" i="2"/>
  <c r="N37" i="2"/>
  <c r="AX38" i="2" l="1"/>
  <c r="AT38" i="2"/>
  <c r="AP38" i="2"/>
  <c r="Z38" i="2"/>
  <c r="N38" i="2"/>
  <c r="AX39" i="2" l="1"/>
  <c r="AT39" i="2"/>
  <c r="AP39" i="2"/>
  <c r="Z39" i="2"/>
  <c r="N39" i="2"/>
  <c r="AX40" i="2" l="1"/>
  <c r="AT40" i="2"/>
  <c r="AP40" i="2"/>
  <c r="Z40" i="2"/>
  <c r="N40" i="2"/>
  <c r="AX41" i="2" l="1"/>
  <c r="AT41" i="2"/>
  <c r="AP41" i="2"/>
  <c r="Z41" i="2"/>
  <c r="N41" i="2"/>
  <c r="AX42" i="2" l="1"/>
  <c r="AT42" i="2"/>
  <c r="AP42" i="2"/>
  <c r="Z42" i="2"/>
  <c r="N42" i="2"/>
  <c r="AX43" i="2" l="1"/>
  <c r="AT43" i="2"/>
  <c r="AP43" i="2"/>
  <c r="Z43" i="2"/>
  <c r="N43" i="2"/>
  <c r="AX44" i="2" l="1"/>
  <c r="AT44" i="2"/>
  <c r="AP44" i="2"/>
  <c r="Z44" i="2"/>
  <c r="N44" i="2"/>
  <c r="AX45" i="2" l="1"/>
  <c r="AT45" i="2"/>
  <c r="AP45" i="2"/>
  <c r="Z45" i="2"/>
  <c r="N45" i="2"/>
  <c r="AX46" i="2" l="1"/>
  <c r="AT46" i="2"/>
  <c r="AP46" i="2"/>
  <c r="Z46" i="2"/>
  <c r="N46" i="2"/>
  <c r="AX47" i="2" l="1"/>
  <c r="AT47" i="2"/>
  <c r="AP47" i="2"/>
  <c r="Z47" i="2"/>
  <c r="N47" i="2"/>
  <c r="AX48" i="2" l="1"/>
  <c r="AT48" i="2"/>
  <c r="AP48" i="2"/>
  <c r="Z48" i="2"/>
  <c r="N48" i="2"/>
  <c r="AX49" i="2" l="1"/>
  <c r="AT49" i="2"/>
  <c r="AP49" i="2"/>
  <c r="Z49" i="2"/>
  <c r="N49" i="2"/>
  <c r="AX50" i="2" l="1"/>
  <c r="AT50" i="2"/>
  <c r="AP50" i="2"/>
  <c r="Z50" i="2"/>
  <c r="N50" i="2"/>
  <c r="AX51" i="2" l="1"/>
  <c r="AT51" i="2"/>
  <c r="AP51" i="2"/>
  <c r="Z51" i="2"/>
  <c r="N51" i="2"/>
  <c r="AX52" i="2" l="1"/>
  <c r="AT52" i="2"/>
  <c r="AP52" i="2"/>
  <c r="Z52" i="2"/>
  <c r="N52" i="2"/>
  <c r="AX53" i="2" l="1"/>
  <c r="AT53" i="2"/>
  <c r="AP53" i="2"/>
  <c r="Z53" i="2"/>
  <c r="N53" i="2"/>
  <c r="AX54" i="2" l="1"/>
  <c r="AT54" i="2"/>
  <c r="AP54" i="2"/>
  <c r="Z54" i="2"/>
  <c r="N54" i="2"/>
  <c r="AX55" i="2" l="1"/>
  <c r="AT55" i="2"/>
  <c r="AP55" i="2"/>
  <c r="Z55" i="2"/>
  <c r="N55" i="2"/>
  <c r="AU7" i="2" a="1"/>
  <c r="AA7" i="2" a="1"/>
  <c r="AY7" i="2" a="1"/>
  <c r="AQ7" i="2" a="1"/>
  <c r="O7" i="2" a="1"/>
  <c r="AZ28" i="2" l="1"/>
  <c r="AZ36" i="2"/>
  <c r="AZ41" i="2"/>
  <c r="AZ45" i="2"/>
  <c r="AZ47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K28" i="2" s="1"/>
  <c r="AZ29" i="2"/>
  <c r="AZ30" i="2"/>
  <c r="AZ31" i="2"/>
  <c r="AZ32" i="2"/>
  <c r="AZ33" i="2"/>
  <c r="AZ34" i="2"/>
  <c r="AZ35" i="2"/>
  <c r="K36" i="2" s="1"/>
  <c r="AZ37" i="2"/>
  <c r="AZ38" i="2"/>
  <c r="AZ39" i="2"/>
  <c r="AZ40" i="2"/>
  <c r="AZ42" i="2"/>
  <c r="AZ43" i="2"/>
  <c r="AZ44" i="2"/>
  <c r="AZ46" i="2"/>
  <c r="AZ48" i="2"/>
  <c r="AZ50" i="2"/>
  <c r="AZ52" i="2"/>
  <c r="AZ54" i="2"/>
  <c r="AZ49" i="2"/>
  <c r="AZ51" i="2"/>
  <c r="AZ53" i="2"/>
  <c r="AZ55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4" i="2"/>
  <c r="AU46" i="2"/>
  <c r="AU48" i="2"/>
  <c r="AU50" i="2"/>
  <c r="AU52" i="2"/>
  <c r="AU54" i="2"/>
  <c r="AU43" i="2"/>
  <c r="AU45" i="2"/>
  <c r="AU47" i="2"/>
  <c r="AU49" i="2"/>
  <c r="AU51" i="2"/>
  <c r="AU53" i="2"/>
  <c r="AU55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4" i="2"/>
  <c r="AQ46" i="2"/>
  <c r="AQ48" i="2"/>
  <c r="AQ50" i="2"/>
  <c r="AQ52" i="2"/>
  <c r="AQ54" i="2"/>
  <c r="AQ43" i="2"/>
  <c r="AQ45" i="2"/>
  <c r="AQ47" i="2"/>
  <c r="AQ49" i="2"/>
  <c r="AQ51" i="2"/>
  <c r="AQ53" i="2"/>
  <c r="AQ55" i="2"/>
  <c r="AB28" i="2"/>
  <c r="AB36" i="2"/>
  <c r="AB41" i="2"/>
  <c r="AB43" i="2"/>
  <c r="AB47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E28" i="2" s="1"/>
  <c r="AB29" i="2"/>
  <c r="AB30" i="2"/>
  <c r="AB31" i="2"/>
  <c r="AB32" i="2"/>
  <c r="AB33" i="2"/>
  <c r="AB34" i="2"/>
  <c r="AB35" i="2"/>
  <c r="E36" i="2" s="1"/>
  <c r="AB37" i="2"/>
  <c r="AB38" i="2"/>
  <c r="AB39" i="2"/>
  <c r="AB40" i="2"/>
  <c r="AB42" i="2"/>
  <c r="AB44" i="2"/>
  <c r="AB45" i="2"/>
  <c r="AB46" i="2"/>
  <c r="AB48" i="2"/>
  <c r="AB50" i="2"/>
  <c r="AB52" i="2"/>
  <c r="AB54" i="2"/>
  <c r="AB49" i="2"/>
  <c r="AB51" i="2"/>
  <c r="AB53" i="2"/>
  <c r="AB55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4" i="2"/>
  <c r="O46" i="2"/>
  <c r="O48" i="2"/>
  <c r="O50" i="2"/>
  <c r="O52" i="2"/>
  <c r="O54" i="2"/>
  <c r="O43" i="2"/>
  <c r="O45" i="2"/>
  <c r="O47" i="2"/>
  <c r="O49" i="2"/>
  <c r="O51" i="2"/>
  <c r="O53" i="2"/>
  <c r="O55" i="2"/>
  <c r="I33" i="34"/>
  <c r="I31" i="34"/>
  <c r="I24" i="34"/>
  <c r="I32" i="34"/>
  <c r="I27" i="34"/>
  <c r="E47" i="2" l="1"/>
  <c r="K47" i="2"/>
  <c r="K41" i="2"/>
  <c r="K54" i="2"/>
  <c r="K50" i="2"/>
  <c r="K45" i="2"/>
  <c r="K43" i="2"/>
  <c r="K40" i="2"/>
  <c r="K38" i="2"/>
  <c r="K35" i="2"/>
  <c r="K33" i="2"/>
  <c r="K31" i="2"/>
  <c r="K26" i="2"/>
  <c r="K24" i="2"/>
  <c r="E41" i="2"/>
  <c r="K22" i="2"/>
  <c r="K18" i="2"/>
  <c r="K16" i="2"/>
  <c r="K14" i="2"/>
  <c r="K12" i="2"/>
  <c r="K10" i="2"/>
  <c r="I55" i="2"/>
  <c r="I53" i="2"/>
  <c r="I51" i="2"/>
  <c r="I49" i="2"/>
  <c r="I47" i="2"/>
  <c r="I45" i="2"/>
  <c r="I43" i="2"/>
  <c r="I41" i="2"/>
  <c r="I39" i="2"/>
  <c r="I37" i="2"/>
  <c r="I35" i="2"/>
  <c r="I33" i="2"/>
  <c r="I31" i="2"/>
  <c r="I29" i="2"/>
  <c r="I27" i="2"/>
  <c r="I25" i="2"/>
  <c r="I23" i="2"/>
  <c r="I21" i="2"/>
  <c r="I19" i="2"/>
  <c r="I17" i="2"/>
  <c r="I15" i="2"/>
  <c r="I13" i="2"/>
  <c r="I11" i="2"/>
  <c r="I9" i="2"/>
  <c r="J55" i="2"/>
  <c r="J53" i="2"/>
  <c r="J51" i="2"/>
  <c r="J49" i="2"/>
  <c r="J47" i="2"/>
  <c r="J45" i="2"/>
  <c r="J43" i="2"/>
  <c r="J41" i="2"/>
  <c r="J39" i="2"/>
  <c r="J37" i="2"/>
  <c r="J35" i="2"/>
  <c r="J33" i="2"/>
  <c r="J31" i="2"/>
  <c r="J29" i="2"/>
  <c r="J27" i="2"/>
  <c r="J25" i="2"/>
  <c r="J23" i="2"/>
  <c r="J21" i="2"/>
  <c r="J19" i="2"/>
  <c r="J17" i="2"/>
  <c r="J15" i="2"/>
  <c r="J13" i="2"/>
  <c r="J11" i="2"/>
  <c r="J9" i="2"/>
  <c r="K52" i="2"/>
  <c r="K55" i="2"/>
  <c r="K51" i="2"/>
  <c r="K44" i="2"/>
  <c r="K39" i="2"/>
  <c r="K34" i="2"/>
  <c r="K32" i="2"/>
  <c r="K30" i="2"/>
  <c r="K27" i="2"/>
  <c r="K25" i="2"/>
  <c r="K23" i="2"/>
  <c r="K21" i="2"/>
  <c r="K19" i="2"/>
  <c r="K17" i="2"/>
  <c r="K15" i="2"/>
  <c r="K13" i="2"/>
  <c r="K11" i="2"/>
  <c r="K9" i="2"/>
  <c r="K46" i="2"/>
  <c r="K37" i="2"/>
  <c r="K53" i="2"/>
  <c r="K49" i="2"/>
  <c r="K20" i="2"/>
  <c r="G33" i="34"/>
  <c r="K6" i="2"/>
  <c r="H33" i="34" s="1"/>
  <c r="J33" i="34" s="1"/>
  <c r="M33" i="34" s="1"/>
  <c r="K8" i="2"/>
  <c r="K48" i="2"/>
  <c r="K42" i="2"/>
  <c r="K29" i="2"/>
  <c r="J54" i="2"/>
  <c r="J52" i="2"/>
  <c r="J50" i="2"/>
  <c r="J48" i="2"/>
  <c r="J46" i="2"/>
  <c r="J44" i="2"/>
  <c r="J42" i="2"/>
  <c r="J40" i="2"/>
  <c r="J38" i="2"/>
  <c r="J36" i="2"/>
  <c r="J34" i="2"/>
  <c r="J32" i="2"/>
  <c r="J30" i="2"/>
  <c r="J28" i="2"/>
  <c r="J26" i="2"/>
  <c r="J24" i="2"/>
  <c r="J22" i="2"/>
  <c r="J20" i="2"/>
  <c r="J18" i="2"/>
  <c r="J16" i="2"/>
  <c r="J14" i="2"/>
  <c r="J12" i="2"/>
  <c r="J10" i="2"/>
  <c r="G32" i="34"/>
  <c r="J6" i="2"/>
  <c r="H32" i="34" s="1"/>
  <c r="J32" i="34" s="1"/>
  <c r="M32" i="34" s="1"/>
  <c r="J8" i="2"/>
  <c r="I54" i="2"/>
  <c r="I52" i="2"/>
  <c r="I50" i="2"/>
  <c r="I48" i="2"/>
  <c r="I46" i="2"/>
  <c r="I44" i="2"/>
  <c r="I42" i="2"/>
  <c r="I40" i="2"/>
  <c r="I38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I10" i="2"/>
  <c r="G31" i="34"/>
  <c r="I6" i="2"/>
  <c r="H31" i="34" s="1"/>
  <c r="J31" i="34" s="1"/>
  <c r="M31" i="34" s="1"/>
  <c r="I8" i="2"/>
  <c r="E54" i="2"/>
  <c r="E50" i="2"/>
  <c r="E46" i="2"/>
  <c r="E43" i="2"/>
  <c r="E40" i="2"/>
  <c r="E38" i="2"/>
  <c r="E35" i="2"/>
  <c r="E33" i="2"/>
  <c r="E31" i="2"/>
  <c r="E26" i="2"/>
  <c r="E24" i="2"/>
  <c r="E22" i="2"/>
  <c r="E18" i="2"/>
  <c r="E16" i="2"/>
  <c r="E14" i="2"/>
  <c r="E12" i="2"/>
  <c r="E10" i="2"/>
  <c r="B55" i="2"/>
  <c r="B53" i="2"/>
  <c r="B51" i="2"/>
  <c r="B49" i="2"/>
  <c r="B47" i="2"/>
  <c r="B45" i="2"/>
  <c r="B43" i="2"/>
  <c r="B41" i="2"/>
  <c r="L41" i="2" s="1"/>
  <c r="B39" i="2"/>
  <c r="B37" i="2"/>
  <c r="B35" i="2"/>
  <c r="B33" i="2"/>
  <c r="B31" i="2"/>
  <c r="B19" i="2"/>
  <c r="B17" i="2"/>
  <c r="B15" i="2"/>
  <c r="B13" i="2"/>
  <c r="B11" i="2"/>
  <c r="B9" i="2"/>
  <c r="E52" i="2"/>
  <c r="E55" i="2"/>
  <c r="E51" i="2"/>
  <c r="E45" i="2"/>
  <c r="E39" i="2"/>
  <c r="E34" i="2"/>
  <c r="E32" i="2"/>
  <c r="E30" i="2"/>
  <c r="E27" i="2"/>
  <c r="E25" i="2"/>
  <c r="E23" i="2"/>
  <c r="E21" i="2"/>
  <c r="E19" i="2"/>
  <c r="E17" i="2"/>
  <c r="E15" i="2"/>
  <c r="E13" i="2"/>
  <c r="E11" i="2"/>
  <c r="E9" i="2"/>
  <c r="E44" i="2"/>
  <c r="E37" i="2"/>
  <c r="E53" i="2"/>
  <c r="E49" i="2"/>
  <c r="E20" i="2"/>
  <c r="G27" i="34"/>
  <c r="E8" i="2"/>
  <c r="E6" i="2"/>
  <c r="H27" i="34" s="1"/>
  <c r="J27" i="34" s="1"/>
  <c r="M27" i="34" s="1"/>
  <c r="E48" i="2"/>
  <c r="E42" i="2"/>
  <c r="E29" i="2"/>
  <c r="B29" i="2"/>
  <c r="B27" i="2"/>
  <c r="B25" i="2"/>
  <c r="M29" i="34"/>
  <c r="B23" i="2"/>
  <c r="B21" i="2"/>
  <c r="M25" i="34"/>
  <c r="B54" i="2"/>
  <c r="B52" i="2"/>
  <c r="B50" i="2"/>
  <c r="B48" i="2"/>
  <c r="B46" i="2"/>
  <c r="B44" i="2"/>
  <c r="B42" i="2"/>
  <c r="B40" i="2"/>
  <c r="B38" i="2"/>
  <c r="B36" i="2"/>
  <c r="L36" i="2" s="1"/>
  <c r="B34" i="2"/>
  <c r="B32" i="2"/>
  <c r="B30" i="2"/>
  <c r="B28" i="2"/>
  <c r="L28" i="2" s="1"/>
  <c r="B26" i="2"/>
  <c r="M30" i="34"/>
  <c r="B24" i="2"/>
  <c r="M28" i="34"/>
  <c r="B22" i="2"/>
  <c r="M26" i="34"/>
  <c r="B20" i="2"/>
  <c r="B18" i="2"/>
  <c r="B16" i="2"/>
  <c r="B14" i="2"/>
  <c r="B12" i="2"/>
  <c r="B10" i="2"/>
  <c r="B6" i="2"/>
  <c r="G24" i="34"/>
  <c r="B8" i="2"/>
  <c r="L10" i="2" l="1"/>
  <c r="L14" i="2"/>
  <c r="L18" i="2"/>
  <c r="L32" i="2"/>
  <c r="L40" i="2"/>
  <c r="L44" i="2"/>
  <c r="L48" i="2"/>
  <c r="L52" i="2"/>
  <c r="L23" i="2"/>
  <c r="L25" i="2"/>
  <c r="L29" i="2"/>
  <c r="L31" i="2"/>
  <c r="L35" i="2"/>
  <c r="L43" i="2"/>
  <c r="L47" i="2"/>
  <c r="L8" i="2"/>
  <c r="L12" i="2"/>
  <c r="L16" i="2"/>
  <c r="L20" i="2"/>
  <c r="L22" i="2"/>
  <c r="L24" i="2"/>
  <c r="L46" i="2"/>
  <c r="L54" i="2"/>
  <c r="L27" i="2"/>
  <c r="L26" i="2"/>
  <c r="L38" i="2"/>
  <c r="L50" i="2"/>
  <c r="L30" i="2"/>
  <c r="L34" i="2"/>
  <c r="L42" i="2"/>
  <c r="L21" i="2"/>
  <c r="L33" i="2"/>
  <c r="L9" i="2"/>
  <c r="L13" i="2"/>
  <c r="L17" i="2"/>
  <c r="L39" i="2"/>
  <c r="L51" i="2"/>
  <c r="L55" i="2"/>
  <c r="H24" i="34"/>
  <c r="J24" i="34" s="1"/>
  <c r="M24" i="34" s="1"/>
  <c r="L6" i="2"/>
  <c r="L11" i="2"/>
  <c r="L15" i="2"/>
  <c r="L19" i="2"/>
  <c r="L37" i="2"/>
  <c r="L45" i="2"/>
  <c r="L49" i="2"/>
  <c r="L53" i="2"/>
  <c r="I7" i="2"/>
  <c r="J7" i="2"/>
  <c r="K7" i="2"/>
  <c r="E7" i="2"/>
  <c r="B7" i="2"/>
  <c r="M34" i="34"/>
  <c r="L7" i="2" l="1"/>
  <c r="E110" i="1" a="1"/>
  <c r="E109" i="1" a="1"/>
  <c r="E101" i="1" a="1"/>
  <c r="E95" i="1" a="1"/>
  <c r="E85" i="1" a="1"/>
  <c r="E71" i="1" a="1"/>
  <c r="E67" i="1" a="1"/>
  <c r="E54" i="1" a="1"/>
  <c r="E51" i="1" a="1"/>
  <c r="E45" i="1" a="1"/>
  <c r="E41" i="1" a="1"/>
  <c r="F110" i="1"/>
  <c r="F111" i="1"/>
  <c r="F112" i="1"/>
  <c r="E110" i="1"/>
  <c r="E111" i="1"/>
  <c r="E112" i="1"/>
  <c r="F109" i="1"/>
  <c r="G109" i="1"/>
  <c r="G101" i="1"/>
  <c r="G102" i="1"/>
  <c r="G103" i="1"/>
  <c r="G104" i="1"/>
  <c r="H101" i="1"/>
  <c r="H102" i="1"/>
  <c r="H103" i="1"/>
  <c r="H104" i="1"/>
  <c r="G95" i="1"/>
  <c r="G96" i="1"/>
  <c r="H95" i="1"/>
  <c r="H96" i="1"/>
  <c r="E85" i="1"/>
  <c r="E86" i="1"/>
  <c r="E87" i="1"/>
  <c r="E88" i="1"/>
  <c r="F85" i="1"/>
  <c r="F86" i="1"/>
  <c r="F87" i="1"/>
  <c r="F88" i="1"/>
  <c r="E71" i="1"/>
  <c r="E72" i="1"/>
  <c r="E73" i="1"/>
  <c r="E74" i="1"/>
  <c r="E75" i="1"/>
  <c r="E76" i="1"/>
  <c r="E96" i="1"/>
  <c r="E95" i="1"/>
  <c r="E77" i="1"/>
  <c r="E78" i="1"/>
  <c r="F71" i="1"/>
  <c r="F72" i="1"/>
  <c r="F73" i="1"/>
  <c r="F74" i="1"/>
  <c r="F75" i="1"/>
  <c r="F76" i="1"/>
  <c r="F96" i="1"/>
  <c r="F95" i="1"/>
  <c r="F77" i="1"/>
  <c r="F78" i="1"/>
  <c r="F67" i="1"/>
  <c r="F68" i="1"/>
  <c r="E67" i="1"/>
  <c r="E68" i="1"/>
  <c r="F54" i="1"/>
  <c r="F65" i="1" s="1"/>
  <c r="E54" i="1"/>
  <c r="E65" i="1" s="1"/>
  <c r="E51" i="1"/>
  <c r="E52" i="1"/>
  <c r="E53" i="1"/>
  <c r="F51" i="1"/>
  <c r="F52" i="1"/>
  <c r="F53" i="1"/>
  <c r="E45" i="1"/>
  <c r="E46" i="1"/>
  <c r="F45" i="1"/>
  <c r="F46" i="1"/>
  <c r="H41" i="1"/>
  <c r="H83" i="1" s="1"/>
  <c r="H42" i="1"/>
  <c r="H43" i="1"/>
  <c r="G41" i="1"/>
  <c r="G42" i="1"/>
  <c r="G43" i="1"/>
  <c r="H110" i="1"/>
  <c r="H111" i="1"/>
  <c r="H112" i="1"/>
  <c r="G110" i="1"/>
  <c r="G111" i="1"/>
  <c r="G112" i="1"/>
  <c r="E109" i="1"/>
  <c r="E101" i="1"/>
  <c r="E102" i="1"/>
  <c r="E103" i="1"/>
  <c r="E104" i="1"/>
  <c r="F101" i="1"/>
  <c r="F102" i="1"/>
  <c r="F103" i="1"/>
  <c r="F104" i="1"/>
  <c r="G85" i="1"/>
  <c r="G86" i="1"/>
  <c r="G87" i="1"/>
  <c r="G88" i="1"/>
  <c r="H85" i="1"/>
  <c r="H86" i="1"/>
  <c r="H87" i="1"/>
  <c r="H88" i="1"/>
  <c r="G71" i="1"/>
  <c r="G80" i="1" s="1"/>
  <c r="G72" i="1"/>
  <c r="G73" i="1"/>
  <c r="G82" i="1" s="1"/>
  <c r="G74" i="1"/>
  <c r="G75" i="1"/>
  <c r="G76" i="1"/>
  <c r="G97" i="1" s="1"/>
  <c r="G77" i="1"/>
  <c r="G78" i="1"/>
  <c r="H71" i="1"/>
  <c r="H72" i="1"/>
  <c r="H73" i="1"/>
  <c r="H82" i="1" s="1"/>
  <c r="H74" i="1"/>
  <c r="H75" i="1"/>
  <c r="H76" i="1"/>
  <c r="H97" i="1" s="1"/>
  <c r="H77" i="1"/>
  <c r="H78" i="1"/>
  <c r="H67" i="1"/>
  <c r="H68" i="1"/>
  <c r="G67" i="1"/>
  <c r="G68" i="1"/>
  <c r="H54" i="1"/>
  <c r="H66" i="1" s="1"/>
  <c r="G54" i="1"/>
  <c r="G66" i="1" s="1"/>
  <c r="G51" i="1"/>
  <c r="G52" i="1"/>
  <c r="G53" i="1"/>
  <c r="H51" i="1"/>
  <c r="H52" i="1"/>
  <c r="H53" i="1"/>
  <c r="G45" i="1"/>
  <c r="G46" i="1"/>
  <c r="H45" i="1"/>
  <c r="H46" i="1"/>
  <c r="F41" i="1"/>
  <c r="F64" i="1" s="1" a="1"/>
  <c r="F64" i="1" s="1"/>
  <c r="F42" i="1"/>
  <c r="F43" i="1"/>
  <c r="E41" i="1"/>
  <c r="E42" i="1"/>
  <c r="E43" i="1"/>
  <c r="H65" i="1"/>
  <c r="H80" i="1"/>
  <c r="E81" i="1"/>
  <c r="G65" i="1"/>
  <c r="F66" i="1"/>
  <c r="E106" i="1"/>
  <c r="H106" i="1" l="1"/>
  <c r="E80" i="1"/>
  <c r="H81" i="1"/>
  <c r="G99" i="1"/>
  <c r="F106" i="1"/>
  <c r="G81" i="1"/>
  <c r="F99" i="1"/>
  <c r="E99" i="1"/>
  <c r="F69" i="1"/>
  <c r="E69" i="1"/>
  <c r="H98" i="1"/>
  <c r="G98" i="1"/>
  <c r="E82" i="1"/>
  <c r="G105" i="1"/>
  <c r="E83" i="1"/>
  <c r="G69" i="1"/>
  <c r="E105" i="1"/>
  <c r="H105" i="1"/>
  <c r="F80" i="1"/>
  <c r="G106" i="1"/>
  <c r="E97" i="1"/>
  <c r="F98" i="1"/>
  <c r="E98" i="1"/>
  <c r="F83" i="1"/>
  <c r="H69" i="1"/>
  <c r="G83" i="1"/>
  <c r="H99" i="1"/>
  <c r="F97" i="1"/>
  <c r="F81" i="1"/>
  <c r="H109" i="1"/>
  <c r="F82" i="1"/>
  <c r="G64" i="1" a="1"/>
  <c r="G64" i="1" s="1"/>
  <c r="E66" i="1"/>
  <c r="F105" i="1"/>
  <c r="E64" i="1"/>
  <c r="H64" i="1" a="1"/>
  <c r="H64" i="1" s="1"/>
</calcChain>
</file>

<file path=xl/comments1.xml><?xml version="1.0" encoding="utf-8"?>
<comments xmlns="http://schemas.openxmlformats.org/spreadsheetml/2006/main">
  <authors>
    <author>FinDynamics</author>
    <author>Yanyan</author>
  </authors>
  <commentList>
    <comment ref="C24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0000040545 (GE)_x000D_
Accession: 0000040554-14-000023_x000D_
Report section: (1) Document and Entity Information_x000D_
 by @XBRLAnalyst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" authorId="0" shapeId="0">
      <text>
        <r>
          <rPr>
            <sz val="9"/>
            <color indexed="81"/>
            <rFont val="Tahoma"/>
            <charset val="1"/>
          </rPr>
          <t>Error: The given key was not present in the dictionary._x000D_
 by @XBRLAnalyst</t>
        </r>
      </text>
    </comment>
    <comment ref="Q24" authorId="0" shapeId="0">
      <text>
        <r>
          <rPr>
            <sz val="9"/>
            <color indexed="81"/>
            <rFont val="Tahoma"/>
            <charset val="1"/>
          </rPr>
          <t>[EPS Basic]: EarningsPerShareBasic &lt;FY:15.06 + (Q1:2.3 - 2.72)&gt; _x000D_
Label: Basic (in dollars per share)_x000D_
Units: USD/shares_x000D_
Period: 2014-LTM_x000D_
------------------------_x000D_
CIK: 0000051143 (IBM)_x000D_
Accession: 0000051143-14-000004_x000D_
Report section: (2) CONSOLIDATED STATEMENT OF EARNINGS_x000D_
 by @XBRLAnalyst</t>
        </r>
      </text>
    </comment>
    <comment ref="T24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2014-Q1_x000D_
------------------------_x000D_
CIK: 0000051143 (IBM)_x000D_
Accession: 0000051143-14-000004_x000D_
 by @XBRLAnalyst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0000796343 (ADBE)_x000D_
Accession: 0000796343-14-000023_x000D_
 by @XBRLAnalyst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0000796343 (ADBE)_x000D_
Accession: 0000796343-14-000004_x000D_
Report section: (1) Document and Entity Information Document and Entity Information_x000D_
 by @XBRLAnalyst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5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0000796343 (ADBE)_x000D_
 by @XBRLAnalyst</t>
        </r>
      </text>
    </comment>
    <comment ref="Q25" authorId="0" shapeId="0">
      <text>
        <r>
          <rPr>
            <sz val="9"/>
            <color indexed="81"/>
            <rFont val="Tahoma"/>
            <charset val="1"/>
          </rPr>
          <t>[EPS Basic]: EarningsPerShareBasic &lt;FY:0.58 + (Q1:0.09 - 0.13)&gt; _x000D_
Label: Basic net income per share_x000D_
Units: USD/shares_x000D_
Period: 2014-LTM_x000D_
------------------------_x000D_
CIK: 0000796343 (ADBE)_x000D_
Accession: 0000796343-14-000023_x000D_
Report section: (4) Condensed Consolidated Statements of Income (Unaudited)_x000D_
 by @XBRLAnalyst</t>
        </r>
      </text>
    </comment>
    <comment ref="T25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2014-Q1_x000D_
------------------------_x000D_
CIK: 0000796343 (ADBE)_x000D_
Accession: 0000796343-14-000023_x000D_
 by @XBRLAnalyst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0001271024 (LNKD)_x000D_
Accession: 0001445305-14-001763_x000D_
 by @XBRLAnalyst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[Number of Shares]: WeightedAverageNumberOfSharesOutstandingBasic _x000D_
Label: Basic (in shares)_x000D_
Units: shares_x000D_
Period: 2013-FY_x000D_
------------------------_x000D_
CIK: 0001271024 (LNKD)_x000D_
Accession: 0001445305-14-000439_x000D_
Report section: (4) Consolidated Statements of Operations_x000D_
 by @XBRLAnalyst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6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0001271024 (LNKD)_x000D_
 by @XBRLAnalyst</t>
        </r>
      </text>
    </comment>
    <comment ref="Q26" authorId="0" shapeId="0">
      <text>
        <r>
          <rPr>
            <sz val="9"/>
            <color indexed="81"/>
            <rFont val="Tahoma"/>
            <charset val="1"/>
          </rPr>
          <t>[EPS Basic]: EarningsPerShareBasic &lt;FY:0.24 + (Q1:-0.11 - 0.21)&gt; _x000D_
Label: Basic (in dollars per share)_x000D_
Units: USD/shares_x000D_
Period: 2014-LTM_x000D_
------------------------_x000D_
CIK: 0001271024 (LNKD)_x000D_
Accession: 0001445305-14-001763_x000D_
Report section: (4) Condensed Consolidated Statements of Operations (Unaudited)_x000D_
 by @XBRLAnalyst</t>
        </r>
      </text>
    </comment>
    <comment ref="T26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2014-Q1_x000D_
------------------------_x000D_
CIK: 0001271024 (LNKD)_x000D_
Accession: 0001445305-14-001763_x000D_
 by @XBRLAnalyst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0000877890 (CTXS)_x000D_
Accession: 0000877890-14-000046_x000D_
 by @XBRLAnalyst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0000877890 (CTXS)_x000D_
Accession: 0000877890-14-000007_x000D_
Report section: (1) Document and Entity Information Document_x000D_
 by @XBRLAnalyst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7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0000877890 (CTXS)_x000D_
 by @XBRLAnalyst</t>
        </r>
      </text>
    </comment>
    <comment ref="Q27" authorId="0" shapeId="0">
      <text>
        <r>
          <rPr>
            <sz val="9"/>
            <color indexed="81"/>
            <rFont val="Tahoma"/>
            <charset val="1"/>
          </rPr>
          <t>[EPS Basic]: EarningsPerShareBasic &lt;FY:1.82 + (Q1:0.3 - 0.32)&gt; _x000D_
Label: Basic (in dollars per share)_x000D_
Units: USD/shares_x000D_
Period: 2014-LTM_x000D_
------------------------_x000D_
CIK: 0000877890 (CTXS)_x000D_
Accession: 0000877890-14-000046_x000D_
Report section: (4) Condensed Consolidated Statements Of Income_x000D_
 by @XBRLAnalyst</t>
        </r>
      </text>
    </comment>
    <comment ref="T27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2014-Q1_x000D_
------------------------_x000D_
CIK: 0000877890 (CTXS)_x000D_
Accession: 0000877890-14-000046_x000D_
 by @XBRLAnalyst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0001011006 (YHOO)_x000D_
Accession: 0001193125-14-077321_x000D_
Report section: (1) Document and Entity Information_x000D_
 by @XBRLAnalyst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8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0001011006 (YHOO)_x000D_
 by @XBRLAnalyst</t>
        </r>
      </text>
    </comment>
    <comment ref="Q28" authorId="0" shapeId="0">
      <text>
        <r>
          <rPr>
            <sz val="9"/>
            <color indexed="81"/>
            <rFont val="Tahoma"/>
            <charset val="1"/>
          </rPr>
          <t>[EPS Basic]: EarningsPerShareBasic &lt;FY:1.3&gt; _x000D_
Label: Net income attributable to Yahoo! Inc. common stockholders per share-basic_x000D_
Units: USD/shares_x000D_
Period: 2013-LTM_x000D_
------------------------_x000D_
CIK: 0001011006 (YHOO)_x000D_
Accession: 0001193125-14-077321_x000D_
Report section: (4) Consolidated Statements of Income_x000D_
 by @XBRLAnalyst</t>
        </r>
      </text>
    </comment>
    <comment ref="T28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2014-Q1_x000D_
------------------------_x000D_
CIK: 0001011006 (YHOO)_x000D_
Accession: 0001193125-14-190107_x000D_
 by @XBRLAnalyst</t>
        </r>
      </text>
    </comment>
    <comment ref="C29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0001341439 (ORCL)_x000D_
Accession: 0001193125-14-108126_x000D_
 by @XBRLAnalyst</t>
        </r>
      </text>
    </comment>
    <comment ref="D29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 (in shares)_x000D_
Units: shares_x000D_
Period: 2013-FY_x000D_
------------------------_x000D_
CIK: 0001341439 (ORCL)_x000D_
Accession: 0001193125-13-272832_x000D_
Report section: (1) DOCUMENT AND ENTITY INFORMATION_x000D_
 by @XBRLAnalyst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9" authorId="0" shapeId="0">
      <text>
        <r>
          <rPr>
            <sz val="9"/>
            <color indexed="81"/>
            <rFont val="Tahoma"/>
            <charset val="1"/>
          </rPr>
          <t>[Dividends per share]: CommonStockDividendsPerShareCashPaid &lt;FY:0.3 + (Q1:0.12 - 0.06) + (Q2:0.12 - 0.06) + (Q3:0.12 - 0.18)&gt; _x000D_
Label: Dividends declared per common share (in dollars per share)_x000D_
Units: USD/shares_x000D_
Period: 2014-LTM_x000D_
------------------------_x000D_
CIK: 0001341439 (ORCL)_x000D_
Accession: 0001193125-14-108126_x000D_
Report section: (4) CONDENSED CONSOLIDATED STATEMENTS OF OPERATIONS_x000D_
 by @XBRLAnalyst</t>
        </r>
      </text>
    </comment>
    <comment ref="Q29" authorId="0" shapeId="0">
      <text>
        <r>
          <rPr>
            <sz val="9"/>
            <color indexed="81"/>
            <rFont val="Tahoma"/>
            <charset val="1"/>
          </rPr>
          <t>[EPS Basic]: EarningsPerShareBasic &lt;FY:2.29 + (Q1:0.48 - 0.42) + (Q2:0.56 - 0.54) + (Q3:0.57 - 0.53)&gt; _x000D_
Label: Basic (in dollars per share)_x000D_
Units: USD/shares_x000D_
Period: 2014-LTM_x000D_
------------------------_x000D_
CIK: 0001341439 (ORCL)_x000D_
Accession: 0001193125-14-108126_x000D_
Report section: (4) CONDENSED CONSOLIDATED STATEMENTS OF OPERATIONS_x000D_
 by @XBRLAnalyst</t>
        </r>
      </text>
    </comment>
    <comment ref="T29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2014-Q3_x000D_
------------------------_x000D_
CIK: 0001341439 (ORCL)_x000D_
Accession: 0001193125-14-108126_x000D_
 by @XBRLAnalyst</t>
        </r>
      </text>
    </comment>
    <comment ref="C30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0000712515 (EA)_x000D_
Accession: 0000712515-14-000009_x000D_
 by @XBRLAnalyst</t>
        </r>
      </text>
    </comment>
    <comment ref="D30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0000712515 (EA)_x000D_
Accession: 0000712515-13-000022_x000D_
Report section: (1) Document And Entity Information_x000D_
 by @XBRLAnalyst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0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0000712515 (EA)_x000D_
 by @XBRLAnalyst</t>
        </r>
      </text>
    </comment>
    <comment ref="Q30" authorId="0" shapeId="0">
      <text>
        <r>
          <rPr>
            <sz val="9"/>
            <color indexed="81"/>
            <rFont val="Tahoma"/>
            <charset val="1"/>
          </rPr>
          <t>[EPS Basic]: EarningsPerShareBasicAndDiluted &lt;FY:0.32 + (Q1:0.73 - 0.63) + (Q2:-0.89 - -1.21) + (Q3:-1 - -0.15)&gt; _x000D_
Label: Basic and Diluted_x000D_
Units: USD/shares_x000D_
Period: 2014-LTM_x000D_
------------------------_x000D_
CIK: 0000712515 (EA)_x000D_
Accession: 0000712515-14-000009_x000D_
Report section: (4) Condensed Consolidated Statements Of Operations_x000D_
 by @XBRLAnalyst</t>
        </r>
      </text>
    </comment>
    <comment ref="T30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2014-Q3_x000D_
------------------------_x000D_
CIK: 0000712515 (EA)_x000D_
Accession: 0000712515-14-000009_x000D_
 by @XBRLAnalyst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0000718877 (ATVI)_x000D_
Accession: 0001104659-14-035223_x000D_
 by @XBRLAnalyst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0000718877 (ATVI)_x000D_
Accession: 0001047469-14-001688_x000D_
Report section: (1) Document and Entity Information_x000D_
 by @XBRLAnalyst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1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 &lt;FY:0.19 + (Q1:0.2 - 0.19)&gt; _x000D_
Label: Dividends per common share (in dollars per share)_x000D_
Units: USD/shares_x000D_
Period: 2014-LTM_x000D_
------------------------_x000D_
CIK: 0000718877 (ATVI)_x000D_
Accession: 0001104659-14-035223_x000D_
Report section: (4) CONDENSED CONSOLIDATED STATEMENTS OF OPERATIONS_x000D_
 by @XBRLAnalyst</t>
        </r>
      </text>
    </comment>
    <comment ref="Q31" authorId="0" shapeId="0">
      <text>
        <r>
          <rPr>
            <sz val="9"/>
            <color indexed="81"/>
            <rFont val="Tahoma"/>
            <charset val="1"/>
          </rPr>
          <t>[EPS Basic]: EarningsPerShareBasic &lt;FY:0.96 + (Q1:0.4 - 0.4)&gt; _x000D_
Label: Basic (in dollars per share)_x000D_
Units: USD/shares_x000D_
Period: 2014-LTM_x000D_
------------------------_x000D_
CIK: 0000718877 (ATVI)_x000D_
Accession: 0001104659-14-035223_x000D_
Report section: (4) CONDENSED CONSOLIDATED STATEMENTS OF OPERATIONS_x000D_
 by @XBRLAnalyst</t>
        </r>
      </text>
    </comment>
    <comment ref="T31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2014-Q1_x000D_
------------------------_x000D_
CIK: 0000718877 (ATVI)_x000D_
Accession: 0001104659-14-035223_x000D_
 by @XBRLAnalyst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0000027419 (TGT)_x000D_
Accession: 0001047469-13-003100_x000D_
Report section: (1) Document and Entity Information_x000D_
 by @XBRLAnalyst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2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 &lt;FY:1.65&gt; _x000D_
Label: Dividends declared per share (in dollars per share)_x000D_
Units: USD/shares_x000D_
Period: 2014-LTM_x000D_
------------------------_x000D_
CIK: 0000027419 (TGT)_x000D_
Accession: 0000027419-14-000014_x000D_
Report section: (9) Consolidated Statements of Shareholders' Investment (Parenthetical)_x000D_
 by @XBRLAnalyst</t>
        </r>
      </text>
    </comment>
    <comment ref="Q32" authorId="0" shapeId="0">
      <text>
        <r>
          <rPr>
            <sz val="9"/>
            <color indexed="81"/>
            <rFont val="Tahoma"/>
            <charset val="1"/>
          </rPr>
          <t>[EPS Basic]: EarningsPerShareBasic &lt;FY:3.1&gt; _x000D_
Label: Basic earnings per share (in dollars per share)_x000D_
Units: USD/shares_x000D_
Period: 2014-LTM_x000D_
------------------------_x000D_
CIK: 0000027419 (TGT)_x000D_
Accession: 0000027419-14-000014_x000D_
Report section: (2) Consolidated Statements of Operations_x000D_
 by @XBRLAnalyst</t>
        </r>
      </text>
    </comment>
    <comment ref="T32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2014-FY_x000D_
------------------------_x000D_
CIK: 0000027419 (TGT)_x000D_
Accession: 0000027419-14-000014_x000D_
 by @XBRLAnalyst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0000104169 (WMT)_x000D_
Accession: 0000104169-13-000011_x000D_
Report section: (1) Document And Entity Information_x000D_
 by @XBRLAnalyst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FinDynamics: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3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 &lt;FY:1.88&gt; _x000D_
Label: Dividends declared per common share_x000D_
Units: USD/shares_x000D_
Period: 2014-LTM_x000D_
------------------------_x000D_
CIK: 0000104169 (WMT)_x000D_
Accession: 0000104169-14-000019_x000D_
Report section: (2) Consolidated Statements Of Income (Audited)_x000D_
 by @XBRLAnalyst</t>
        </r>
      </text>
    </comment>
    <comment ref="Q33" authorId="0" shapeId="0">
      <text>
        <r>
          <rPr>
            <sz val="9"/>
            <color indexed="81"/>
            <rFont val="Tahoma"/>
            <charset val="1"/>
          </rPr>
          <t>[EPS Basic]: EarningsPerShareBasic &lt;FY:4.9&gt; _x000D_
Label: Basic net income per common share attributable to Walmart_x000D_
Units: USD/shares_x000D_
Period: 2014-LTM_x000D_
------------------------_x000D_
CIK: 0000104169 (WMT)_x000D_
Accession: 0000104169-14-000019_x000D_
Report section: (2) Consolidated Statements Of Income (Audited)_x000D_
 by @XBRLAnalyst</t>
        </r>
      </text>
    </comment>
    <comment ref="T33" authorId="0" shapeId="0">
      <text>
        <r>
          <rPr>
            <sz val="9"/>
            <color indexed="81"/>
            <rFont val="Tahoma"/>
            <charset val="1"/>
          </rPr>
          <t>[SIC description]: SICDescription _x000D_
Label: SIC description_x000D_
Period: 2014-FY_x000D_
------------------------_x000D_
CIK: 0000104169 (WMT)_x000D_
Accession: 0000104169-14-000019_x000D_
 by @XBRLAnalyst</t>
        </r>
      </text>
    </comment>
    <comment ref="C43" authorId="1" shapeId="0">
      <text>
        <r>
          <rPr>
            <sz val="9"/>
            <color indexed="81"/>
            <rFont val="Tahoma"/>
            <family val="2"/>
          </rPr>
          <t>Period: 2014-FY_x000D_
------------------------_x000D_
CIK: 0000027419 (TGT)_x000D_
 by @XBRLAnalyst</t>
        </r>
      </text>
    </comment>
  </commentList>
</comments>
</file>

<file path=xl/comments2.xml><?xml version="1.0" encoding="utf-8"?>
<comments xmlns="http://schemas.openxmlformats.org/spreadsheetml/2006/main">
  <authors>
    <author>FinDynamics</author>
    <author>Yanyan</author>
  </authors>
  <commentList>
    <comment ref="C4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0000040545 (GE)_x000D_
Accession: 0000040554-14-000023_x000D_
 by @XBRLAnalyst</t>
        </r>
      </text>
    </comment>
    <comment ref="D4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Accession: 0001047469-14-001302_x000D_
 by @XBRLAnalyst</t>
        </r>
      </text>
    </comment>
    <comment ref="C5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0000040545 (GE)_x000D_
Accession: 0000040545-13-000036_x000D_
 by @XBRLAnalyst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Accession: 0001047469-14-001302_x000D_
 by @XBRLAnalyst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0000051143 (IBM)_x000D_
Accession: 0000051143-14-000004_x000D_
 by @XBRLAnalyst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0000051143 (IBM)_x000D_
Accession: 0001047469-13-001698_x000D_
 by @XBRLAnalyst</t>
        </r>
      </text>
    </comment>
    <comment ref="D6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Accession: 0001047469-14-001302_x000D_
 by @XBRLAnalyst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0000051143 (IBM)_x000D_
Accession: 0000051143-14-000004_x000D_
 by @XBRLAnalyst</t>
        </r>
      </text>
    </comment>
    <comment ref="C7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0000051143 (IBM)_x000D_
Accession: 0001047469-13-001698_x000D_
 by @XBRLAnalyst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Accession: 0001047469-14-001302_x000D_
 by @XBRLAnalyst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F7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0000051143 (IBM)_x000D_
Accession: 0000051143-14-000004_x000D_
 by @XBRLAnalyst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D8" authorId="0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2014-Q1_x000D_
------------------------_x000D_
CIK: 0000051143 (IBM)_x000D_
Accession: 0000051143-14-000004_x000D_
Report section: (2) CONSOLIDATED STATEMENT OF EARNINGS_x000D_
 by @XBRLAnalyst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>[Revenue]: Revenues &lt;FY:99.75B + (Q1:22.48B - 23.41B)&gt; _x000D_
Label: Total revenue_x000D_
Units: USD_x000D_
Balance: credit_x000D_
Period: 2014-LTM_x000D_
------------------------_x000D_
CIK: 0000051143 (IBM)_x000D_
Accession: 0000051143-14-000004_x000D_
Report section: (2) CONSOLIDATED STATEMENT OF EARNINGS_x000D_
 by @XBRLAnalyst</t>
        </r>
      </text>
    </comment>
    <comment ref="C9" authorId="0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2012-FY_x000D_
------------------------_x000D_
CIK: 0000051143 (IBM)_x000D_
Accession: 0001047469-14-001302_x000D_
Report section: (3) Consolidated Statement of Comprehensive Income_x000D_
 by @XBRLAnalyst</t>
        </r>
      </text>
    </comment>
    <comment ref="D9" authorId="0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2013-FY_x000D_
------------------------_x000D_
CIK: 0000051143 (IBM)_x000D_
Accession: 0001047469-14-001302_x000D_
Report section: (3) Consolidated Statement of Comprehensive Income_x000D_
 by @XBRLAnalyst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[Net Income attributable to company]: ExpenseAndOtherIncome _x000D_
Label: Total expense and other (income)_x000D_
Units: USD_x000D_
Balance: debit_x000D_
Period: 2014-Q1_x000D_
------------------------_x000D_
CIK: 0000051143 (IBM)_x000D_
Accession: 0000051143-14-000004_x000D_
Report section: (2) CONSOLIDATED STATEMENT OF EARNINGS_x000D_
 by @XBRLAnalyst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>[Net Income attributable to company]: ExpenseAndOtherIncome &lt;FY:16.48B + (Q1:7.56B - 3.61B)&gt; _x000D_
Label: Total expense and other (income)_x000D_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0000051143 (IBM)_x000D_
 by @XBRLAnalyst</t>
        </r>
      </text>
    </comment>
    <comment ref="D10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 by @XBRLAnalyst</t>
        </r>
      </text>
    </comment>
    <comment ref="E10" authorId="0" shapeId="0">
      <text>
        <r>
          <rPr>
            <sz val="9"/>
            <color indexed="81"/>
            <rFont val="Tahoma"/>
            <charset val="1"/>
          </rPr>
          <t>[Dividends per share]: CommonStockDividendsPerShareCashPaid _x000D_
Label: Cash dividend per common share (in dollars per share)_x000D_
Units: USD/shares_x000D_
Period: 2014-Q1_x000D_
------------------------_x000D_
CIK: 0000051143 (IBM)_x000D_
Accession: 0000051143-14-000004_x000D_
Report section: (2) CONSOLIDATED STATEMENT OF EARNINGS_x000D_
 by @XBRLAnalyst</t>
        </r>
      </text>
    </comment>
    <comment ref="F10" authorId="0" shapeId="0">
      <text>
        <r>
          <rPr>
            <sz val="9"/>
            <color indexed="81"/>
            <rFont val="Tahoma"/>
            <charset val="1"/>
          </rPr>
          <t>Error: The given key was not present in the dictionary._x000D_
 by @XBRLAnalyst</t>
        </r>
      </text>
    </comment>
    <comment ref="C11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11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13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0000796343 (ADBE)_x000D_
Accession: 0000796343-14-000004_x000D_
 by @XBRLAnalyst</t>
        </r>
      </text>
    </comment>
    <comment ref="D13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0000796343 (ADBE)_x000D_
Accession: 0000796343-14-000004_x000D_
 by @XBRLAnalyst</t>
        </r>
      </text>
    </comment>
    <comment ref="C14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0000796343 (ADBE)_x000D_
Accession: 0000796343-13-000008_x000D_
 by @XBRLAnalyst</t>
        </r>
      </text>
    </comment>
    <comment ref="D14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0000796343 (ADBE)_x000D_
Accession: 0000796343-14-000004_x000D_
 by @XBRLAnalyst</t>
        </r>
      </text>
    </comment>
    <comment ref="E14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0000796343 (ADBE)_x000D_
Accession: 0000796343-14-000023_x000D_
 by @XBRLAnalyst</t>
        </r>
      </text>
    </comment>
    <comment ref="F14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0000796343 (ADBE)_x000D_
Accession: 0000796343-14-000023_x000D_
 by @XBRLAnalyst</t>
        </r>
      </text>
    </comment>
    <comment ref="C15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0000796343 (ADBE)_x000D_
Accession: 0000796343-13-000008_x000D_
 by @XBRLAnalyst</t>
        </r>
      </text>
    </comment>
    <comment ref="D15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0000796343 (ADBE)_x000D_
Accession: 0000796343-14-000004_x000D_
 by @XBRLAnalyst</t>
        </r>
      </text>
    </comment>
    <comment ref="E15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0000796343 (ADBE)_x000D_
Accession: 0000796343-14-000023_x000D_
 by @XBRLAnalyst</t>
        </r>
      </text>
    </comment>
    <comment ref="F15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0000796343 (ADBE)_x000D_
Accession: 0000796343-14-000023_x000D_
 by @XBRLAnalyst</t>
        </r>
      </text>
    </comment>
    <comment ref="C16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0000796343 (ADBE)_x000D_
Accession: 0000796343-13-000008_x000D_
 by @XBRLAnalyst</t>
        </r>
      </text>
    </comment>
    <comment ref="D16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0000796343 (ADBE)_x000D_
Accession: 0000796343-14-000004_x000D_
 by @XBRLAnalyst</t>
        </r>
      </text>
    </comment>
    <comment ref="E16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0000796343 (ADBE)_x000D_
Accession: 0000796343-14-000023_x000D_
 by @XBRLAnalyst</t>
        </r>
      </text>
    </comment>
    <comment ref="F16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0000796343 (ADBE)_x000D_
Accession: 0000796343-14-000023_x000D_
 by @XBRLAnalyst</t>
        </r>
      </text>
    </comment>
    <comment ref="C17" authorId="0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2012-FY_x000D_
------------------------_x000D_
CIK: 0000796343 (ADBE)_x000D_
Accession: 0000796343-14-000004_x000D_
Report section: (4) Consolidated Statements of Income_x000D_
 by @XBRLAnalyst</t>
        </r>
      </text>
    </comment>
    <comment ref="D17" authorId="0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2013-FY_x000D_
------------------------_x000D_
CIK: 0000796343 (ADBE)_x000D_
Accession: 0000796343-14-000004_x000D_
Report section: (4) Consolidated Statements of Income_x000D_
 by @XBRLAnalyst</t>
        </r>
      </text>
    </comment>
    <comment ref="E17" authorId="0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2014-Q1_x000D_
------------------------_x000D_
CIK: 0000796343 (ADBE)_x000D_
Accession: 0000796343-14-000023_x000D_
Report section: (4) Condensed Consolidated Statements of Income (Unaudited)_x000D_
 by @XBRLAnalyst</t>
        </r>
      </text>
    </comment>
    <comment ref="F17" authorId="0" shapeId="0">
      <text>
        <r>
          <rPr>
            <sz val="9"/>
            <color indexed="81"/>
            <rFont val="Tahoma"/>
            <charset val="1"/>
          </rPr>
          <t>[Revenue]: Revenues &lt;FY:4.06B + (Q1:1B - 1.01B)&gt; _x000D_
Label: Total revenue_x000D_
Units: USD_x000D_
Balance: credit_x000D_
Period: 2014-LTM_x000D_
------------------------_x000D_
CIK: 0000796343 (ADBE)_x000D_
Accession: 0000796343-14-000023_x000D_
Report section: (4) Condensed Consolidated Statements of Income (Unaudited)_x000D_
 by @XBRLAnalyst</t>
        </r>
      </text>
    </comment>
    <comment ref="C18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2012-FY_x000D_
------------------------_x000D_
CIK: 0000796343 (ADBE)_x000D_
Accession: 0000796343-14-000004_x000D_
Report section: (5) Consolidated Statements of Comprehensive Income Statement_x000D_
 by @XBRLAnalyst</t>
        </r>
      </text>
    </comment>
    <comment ref="D18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2013-FY_x000D_
------------------------_x000D_
CIK: 0000796343 (ADBE)_x000D_
Accession: 0000796343-14-000004_x000D_
Report section: (5) Consolidated Statements of Comprehensive Income Statement_x000D_
 by @XBRLAnalyst</t>
        </r>
      </text>
    </comment>
    <comment ref="E18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2014-Q1_x000D_
------------------------_x000D_
CIK: 0000796343 (ADBE)_x000D_
Accession: 0000796343-14-000023_x000D_
Report section: (5) Condensed Consolidated Statements of Comprehensive Income (Unaudited)_x000D_
 by @XBRLAnalyst</t>
        </r>
      </text>
    </comment>
    <comment ref="F18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&lt;FY:289.99M + (Q1:47.05M - 65.12M)&gt; _x000D_
Label: Net Income_x000D_
Units: USD_x000D_
Balance: credit_x000D_
Period: 2014-LTM_x000D_
------------------------_x000D_
CIK: 0000796343 (ADBE)_x000D_
Accession: 0000796343-14-000023_x000D_
Report section: (5) Condensed Consolidated Statements of Comprehensive Income (Unaudited)_x000D_
 by @XBRLAnalyst</t>
        </r>
      </text>
    </comment>
    <comment ref="C19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0000796343 (ADBE)_x000D_
 by @XBRLAnalyst</t>
        </r>
      </text>
    </comment>
    <comment ref="D19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0000796343 (ADBE)_x000D_
 by @XBRLAnalyst</t>
        </r>
      </text>
    </comment>
    <comment ref="E19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0000796343 (ADBE)_x000D_
 by @XBRLAnalyst</t>
        </r>
      </text>
    </comment>
    <comment ref="F19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0000796343 (ADBE)_x000D_
 by @XBRLAnalyst</t>
        </r>
      </text>
    </comment>
    <comment ref="C20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20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22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0001271024 (LNKD)_x000D_
Accession: 0001445305-14-000439_x000D_
 by @XBRLAnalyst</t>
        </r>
      </text>
    </comment>
    <comment ref="D22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0001271024 (LNKD)_x000D_
Accession: 0001445305-14-000439_x000D_
 by @XBRLAnalyst</t>
        </r>
      </text>
    </comment>
    <comment ref="C23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0001271024 (LNKD)_x000D_
Accession: 0001271024-13-000010_x000D_
 by @XBRLAnalyst</t>
        </r>
      </text>
    </comment>
    <comment ref="D23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0001271024 (LNKD)_x000D_
Accession: 0001445305-14-000439_x000D_
 by @XBRLAnalyst</t>
        </r>
      </text>
    </comment>
    <comment ref="E23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0001271024 (LNKD)_x000D_
Accession: 0001445305-14-001763_x000D_
 by @XBRLAnalyst</t>
        </r>
      </text>
    </comment>
    <comment ref="F23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0001271024 (LNKD)_x000D_
Accession: 0001445305-14-001763_x000D_
 by @XBRLAnalyst</t>
        </r>
      </text>
    </comment>
    <comment ref="C24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0001271024 (LNKD)_x000D_
Accession: 0001271024-13-000010_x000D_
 by @XBRLAnalyst</t>
        </r>
      </text>
    </comment>
    <comment ref="D24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0001271024 (LNKD)_x000D_
Accession: 0001445305-14-000439_x000D_
 by @XBRLAnalyst</t>
        </r>
      </text>
    </comment>
    <comment ref="E24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0001271024 (LNKD)_x000D_
Accession: 0001445305-14-001763_x000D_
 by @XBRLAnalyst</t>
        </r>
      </text>
    </comment>
    <comment ref="F24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0001271024 (LNKD)_x000D_
Accession: 0001445305-14-001763_x000D_
 by @XBRLAnalyst</t>
        </r>
      </text>
    </comment>
    <comment ref="C25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0001271024 (LNKD)_x000D_
Accession: 0001271024-13-000010_x000D_
 by @XBRLAnalyst</t>
        </r>
      </text>
    </comment>
    <comment ref="D25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0001271024 (LNKD)_x000D_
Accession: 0001445305-14-000439_x000D_
 by @XBRLAnalyst</t>
        </r>
      </text>
    </comment>
    <comment ref="E25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0001271024 (LNKD)_x000D_
Accession: 0001445305-14-001763_x000D_
 by @XBRLAnalyst</t>
        </r>
      </text>
    </comment>
    <comment ref="F25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0001271024 (LNKD)_x000D_
Accession: 0001445305-14-001763_x000D_
 by @XBRLAnalyst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[Revenue]: Revenues _x000D_
Label: Net revenue_x000D_
Units: USD_x000D_
Balance: credit_x000D_
Period: 2012-FY_x000D_
------------------------_x000D_
CIK: 0001271024 (LNKD)_x000D_
Accession: 0001445305-14-000439_x000D_
Report section: (4) Consolidated Statements of Operations_x000D_
 by @XBRLAnalyst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[Revenue]: Revenues _x000D_
Label: Net revenue_x000D_
Units: USD_x000D_
Balance: credit_x000D_
Period: 2013-FY_x000D_
------------------------_x000D_
CIK: 0001271024 (LNKD)_x000D_
Accession: 0001445305-14-000439_x000D_
Report section: (4) Consolidated Statements of Operations_x000D_
 by @XBRLAnalyst</t>
        </r>
      </text>
    </comment>
    <comment ref="E26" authorId="0" shapeId="0">
      <text>
        <r>
          <rPr>
            <sz val="9"/>
            <color indexed="81"/>
            <rFont val="Tahoma"/>
            <charset val="1"/>
          </rPr>
          <t>[Revenue]: Revenues _x000D_
Label: Net revenue_x000D_
Units: USD_x000D_
Balance: credit_x000D_
Period: 2014-Q1_x000D_
------------------------_x000D_
CIK: 0001271024 (LNKD)_x000D_
Accession: 0001445305-14-001763_x000D_
Report section: (4) Condensed Consolidated Statements of Operations (Unaudited)_x000D_
 by @XBRLAnalyst</t>
        </r>
      </text>
    </comment>
    <comment ref="F26" authorId="0" shapeId="0">
      <text>
        <r>
          <rPr>
            <sz val="9"/>
            <color indexed="81"/>
            <rFont val="Tahoma"/>
            <charset val="1"/>
          </rPr>
          <t>[Revenue]: Revenues &lt;FY:1.53B + (Q1:473.19M - 324.71M)&gt; _x000D_
Label: Net revenue_x000D_
Units: USD_x000D_
Balance: credit_x000D_
Period: 2014-LTM_x000D_
------------------------_x000D_
CIK: 0001271024 (LNKD)_x000D_
Accession: 0001445305-14-001763_x000D_
Report section: (4) Condensed Consolidated Statements of Operations (Unaudited)_x000D_
 by @XBRLAnalyst</t>
        </r>
      </text>
    </comment>
    <comment ref="C27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2012-FY_x000D_
------------------------_x000D_
CIK: 0001271024 (LNKD)_x000D_
Accession: 0001445305-14-000439_x000D_
Report section: (5) Consolidated Statements of Comprehensive Income_x000D_
 by @XBRLAnalyst</t>
        </r>
      </text>
    </comment>
    <comment ref="D27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2013-FY_x000D_
------------------------_x000D_
CIK: 0001271024 (LNKD)_x000D_
Accession: 0001445305-14-000439_x000D_
Report section: (4) Consolidated Statements of Operations_x000D_
 by @XBRLAnalyst</t>
        </r>
      </text>
    </comment>
    <comment ref="E27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(loss) attributable to common stockholders_x000D_
Units: USD_x000D_
Balance: credit_x000D_
Period: 2014-Q1_x000D_
------------------------_x000D_
CIK: 0001271024 (LNKD)_x000D_
Accession: 0001445305-14-001763_x000D_
Report section: (4) Condensed Consolidated Statements of Operations (Unaudited)_x000D_
 by @XBRLAnalyst</t>
        </r>
      </text>
    </comment>
    <comment ref="F27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&lt;FY:26.77M + (Q1:-13.45M - 22.62M)&gt; _x000D_
Label: Net income (loss) attributable to common stockholders_x000D_
Units: USD_x000D_
Balance: credit_x000D_
Period: 2014-LTM_x000D_
------------------------_x000D_
CIK: 0001271024 (LNKD)_x000D_
Accession: 0001445305-14-001763_x000D_
Report section: (4) Condensed Consolidated Statements of Operations (Unaudited)_x000D_
 by @XBRLAnalyst</t>
        </r>
      </text>
    </comment>
    <comment ref="C28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0001271024 (LNKD)_x000D_
 by @XBRLAnalyst</t>
        </r>
      </text>
    </comment>
    <comment ref="D2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0001271024 (LNKD)_x000D_
 by @XBRLAnalyst</t>
        </r>
      </text>
    </comment>
    <comment ref="E28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0001271024 (LNKD)_x000D_
 by @XBRLAnalyst</t>
        </r>
      </text>
    </comment>
    <comment ref="F28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0001271024 (LNKD)_x000D_
 by @XBRLAnalyst</t>
        </r>
      </text>
    </comment>
    <comment ref="C29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29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31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0000877890 (CTXS)_x000D_
Accession: 0000877890-14-000007_x000D_
 by @XBRLAnalyst</t>
        </r>
      </text>
    </comment>
    <comment ref="D31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0000877890 (CTXS)_x000D_
Accession: 0000877890-14-000007_x000D_
 by @XBRLAnalyst</t>
        </r>
      </text>
    </comment>
    <comment ref="C32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0000877890 (CTXS)_x000D_
Accession: 0000877890-13-000016_x000D_
 by @XBRLAnalyst</t>
        </r>
      </text>
    </comment>
    <comment ref="D32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0000877890 (CTXS)_x000D_
Accession: 0000877890-14-000007_x000D_
 by @XBRLAnalyst</t>
        </r>
      </text>
    </comment>
    <comment ref="E32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0000877890 (CTXS)_x000D_
Accession: 0000877890-14-000046_x000D_
 by @XBRLAnalyst</t>
        </r>
      </text>
    </comment>
    <comment ref="F32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0000877890 (CTXS)_x000D_
Accession: 0000877890-14-000046_x000D_
 by @XBRLAnalyst</t>
        </r>
      </text>
    </comment>
    <comment ref="C33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0000877890 (CTXS)_x000D_
Accession: 0000877890-13-000016_x000D_
 by @XBRLAnalyst</t>
        </r>
      </text>
    </comment>
    <comment ref="D33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0000877890 (CTXS)_x000D_
Accession: 0000877890-14-000007_x000D_
 by @XBRLAnalyst</t>
        </r>
      </text>
    </comment>
    <comment ref="E33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0000877890 (CTXS)_x000D_
Accession: 0000877890-14-000046_x000D_
 by @XBRLAnalyst</t>
        </r>
      </text>
    </comment>
    <comment ref="F33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0000877890 (CTXS)_x000D_
Accession: 0000877890-14-000046_x000D_
 by @XBRLAnalyst</t>
        </r>
      </text>
    </comment>
    <comment ref="C34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0000877890 (CTXS)_x000D_
Accession: 0000877890-13-000016_x000D_
 by @XBRLAnalyst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0000877890 (CTXS)_x000D_
Accession: 0000877890-14-000007_x000D_
 by @XBRLAnalyst</t>
        </r>
      </text>
    </comment>
    <comment ref="E34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0000877890 (CTXS)_x000D_
Accession: 0000877890-14-000046_x000D_
 by @XBRLAnalyst</t>
        </r>
      </text>
    </comment>
    <comment ref="F34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0000877890 (CTXS)_x000D_
Accession: 0000877890-14-000046_x000D_
 by @XBRLAnalyst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>[Revenue]: SalesRevenueNet _x000D_
Label: Total net revenues_x000D_
Units: USD_x000D_
Balance: credit_x000D_
Period: 2012-FY_x000D_
------------------------_x000D_
CIK: 0000877890 (CTXS)_x000D_
Accession: 0000877890-14-000007_x000D_
Report section: (4) Consolidated Statements of Income_x000D_
 by @XBRLAnalyst</t>
        </r>
      </text>
    </comment>
    <comment ref="D35" authorId="0" shapeId="0">
      <text>
        <r>
          <rPr>
            <sz val="9"/>
            <color indexed="81"/>
            <rFont val="Tahoma"/>
            <charset val="1"/>
          </rPr>
          <t>[Revenue]: SalesRevenueNet _x000D_
Label: Total net revenues_x000D_
Units: USD_x000D_
Balance: credit_x000D_
Period: 2013-FY_x000D_
------------------------_x000D_
CIK: 0000877890 (CTXS)_x000D_
Accession: 0000877890-14-000007_x000D_
Report section: (4) Consolidated Statements of Income_x000D_
 by @XBRLAnalyst</t>
        </r>
      </text>
    </comment>
    <comment ref="E35" authorId="0" shapeId="0">
      <text>
        <r>
          <rPr>
            <sz val="9"/>
            <color indexed="81"/>
            <rFont val="Tahoma"/>
            <charset val="1"/>
          </rPr>
          <t>[Revenue]: SalesRevenueNet _x000D_
Label: Total net revenues_x000D_
Units: USD_x000D_
Balance: credit_x000D_
Period: 2014-Q1_x000D_
------------------------_x000D_
CIK: 0000877890 (CTXS)_x000D_
Accession: 0000877890-14-000046_x000D_
Report section: (4) Condensed Consolidated Statements Of Income_x000D_
 by @XBRLAnalyst</t>
        </r>
      </text>
    </comment>
    <comment ref="F35" authorId="0" shapeId="0">
      <text>
        <r>
          <rPr>
            <sz val="9"/>
            <color indexed="81"/>
            <rFont val="Tahoma"/>
            <charset val="1"/>
          </rPr>
          <t>[Revenue]: SalesRevenueNet &lt;FY:2.92B + (Q1:750.82M - 672.9M)&gt; _x000D_
Label: Total net revenues_x000D_
Units: USD_x000D_
Balance: credit_x000D_
Period: 2014-LTM_x000D_
------------------------_x000D_
CIK: 0000877890 (CTXS)_x000D_
Accession: 0000877890-14-000046_x000D_
Report section: (4) Condensed Consolidated Statements Of Income_x000D_
 by @XBRLAnalyst</t>
        </r>
      </text>
    </comment>
    <comment ref="C36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attributable to Citrix Systems, Inc._x000D_
Units: USD_x000D_
Balance: credit_x000D_
Period: 2012-FY_x000D_
------------------------_x000D_
CIK: 0000877890 (CTXS)_x000D_
Accession: 0000877890-14-000007_x000D_
Report section: (4) Consolidated Statements of Income_x000D_
 by @XBRLAnalyst</t>
        </r>
      </text>
    </comment>
    <comment ref="D36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attributable to Citrix Systems, Inc._x000D_
Units: USD_x000D_
Balance: credit_x000D_
Period: 2013-FY_x000D_
------------------------_x000D_
CIK: 0000877890 (CTXS)_x000D_
Accession: 0000877890-14-000007_x000D_
Report section: (4) Consolidated Statements of Income_x000D_
 by @XBRLAnalyst</t>
        </r>
      </text>
    </comment>
    <comment ref="E36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2014-Q1_x000D_
------------------------_x000D_
CIK: 0000877890 (CTXS)_x000D_
Accession: 0000877890-14-000046_x000D_
Report section: (5) Condensed Consolidated Statements of Comprehensive Income_x000D_
 by @XBRLAnalyst</t>
        </r>
      </text>
    </comment>
    <comment ref="F36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&lt;FY:339.52M + (Q1:55.94M - 59.69M)&gt; _x000D_
Label: Net income_x000D_
Units: USD_x000D_
Balance: credit_x000D_
Period: 2014-LTM_x000D_
------------------------_x000D_
CIK: 0000877890 (CTXS)_x000D_
Accession: 0000877890-14-000046_x000D_
Report section: (5) Condensed Consolidated Statements of Comprehensive Income_x000D_
 by @XBRLAnalyst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0000877890 (CTXS)_x000D_
 by @XBRLAnalyst</t>
        </r>
      </text>
    </comment>
    <comment ref="D37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0000877890 (CTXS)_x000D_
 by @XBRLAnalyst</t>
        </r>
      </text>
    </comment>
    <comment ref="E37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0000877890 (CTXS)_x000D_
 by @XBRLAnalyst</t>
        </r>
      </text>
    </comment>
    <comment ref="F37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0000877890 (CTXS)_x000D_
 by @XBRLAnalyst</t>
        </r>
      </text>
    </comment>
    <comment ref="C38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38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40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D40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C41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0001011006 (YHOO)_x000D_
Accession: 0001193125-13-085111_x000D_
 by @XBRLAnalyst</t>
        </r>
      </text>
    </comment>
    <comment ref="D41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E41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F41" authorId="0" shapeId="0">
      <text>
        <r>
          <rPr>
            <sz val="9"/>
            <color indexed="81"/>
            <rFont val="Tahoma"/>
            <charset val="1"/>
          </rPr>
          <t>Period: 2013-LTM_x000D_
------------------------_x000D_
CIK: 0001011006 (YHOO)_x000D_
Accession: 0001193125-14-077321_x000D_
 by @XBRLAnalyst</t>
        </r>
      </text>
    </comment>
    <comment ref="C42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0001011006 (YHOO)_x000D_
Accession: 0001193125-13-085111_x000D_
 by @XBRLAnalyst</t>
        </r>
      </text>
    </comment>
    <comment ref="D42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E42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F42" authorId="0" shapeId="0">
      <text>
        <r>
          <rPr>
            <sz val="9"/>
            <color indexed="81"/>
            <rFont val="Tahoma"/>
            <charset val="1"/>
          </rPr>
          <t>Period: 2013-LTM_x000D_
------------------------_x000D_
CIK: 0001011006 (YHOO)_x000D_
Accession: 0001193125-14-077321_x000D_
 by @XBRLAnalyst</t>
        </r>
      </text>
    </comment>
    <comment ref="C43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0001011006 (YHOO)_x000D_
Accession: 0001193125-13-085111_x000D_
 by @XBRLAnalyst</t>
        </r>
      </text>
    </comment>
    <comment ref="D43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E43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Accession: 0001193125-14-077321_x000D_
 by @XBRLAnalyst</t>
        </r>
      </text>
    </comment>
    <comment ref="F43" authorId="0" shapeId="0">
      <text>
        <r>
          <rPr>
            <sz val="9"/>
            <color indexed="81"/>
            <rFont val="Tahoma"/>
            <charset val="1"/>
          </rPr>
          <t>Period: 2013-LTM_x000D_
------------------------_x000D_
CIK: 0001011006 (YHOO)_x000D_
Accession: 0001193125-14-077321_x000D_
 by @XBRLAnalyst</t>
        </r>
      </text>
    </comment>
    <comment ref="C44" authorId="0" shapeId="0">
      <text>
        <r>
          <rPr>
            <sz val="9"/>
            <color indexed="81"/>
            <rFont val="Tahoma"/>
            <charset val="1"/>
          </rPr>
          <t>[Revenue]: Revenues _x000D_
Label: Revenue_x000D_
Units: USD_x000D_
Balance: credit_x000D_
Period: 2012-FY_x000D_
------------------------_x000D_
CIK: 0001011006 (YHOO)_x000D_
Accession: 0001193125-14-077321_x000D_
Report section: (4) Consolidated Statements of Income_x000D_
 by @XBRLAnalyst</t>
        </r>
      </text>
    </comment>
    <comment ref="D44" authorId="0" shapeId="0">
      <text>
        <r>
          <rPr>
            <sz val="9"/>
            <color indexed="81"/>
            <rFont val="Tahoma"/>
            <charset val="1"/>
          </rPr>
          <t>[Revenue]: Revenues _x000D_
Label: Revenue_x000D_
Units: USD_x000D_
Balance: credit_x000D_
Period: 2013-FY_x000D_
------------------------_x000D_
CIK: 0001011006 (YHOO)_x000D_
Accession: 0001193125-14-077321_x000D_
Report section: (4) Consolidated Statements of Income_x000D_
 by @XBRLAnalyst</t>
        </r>
      </text>
    </comment>
    <comment ref="E44" authorId="0" shapeId="0">
      <text>
        <r>
          <rPr>
            <sz val="9"/>
            <color indexed="81"/>
            <rFont val="Tahoma"/>
            <charset val="1"/>
          </rPr>
          <t>[Revenue]: Revenues _x000D_
Label: Revenue_x000D_
Units: USD_x000D_
Balance: credit_x000D_
Period: 2013-FY_x000D_
------------------------_x000D_
CIK: 0001011006 (YHOO)_x000D_
Accession: 0001193125-14-077321_x000D_
Report section: (4) Consolidated Statements of Income_x000D_
 by @XBRLAnalyst</t>
        </r>
      </text>
    </comment>
    <comment ref="F44" authorId="0" shapeId="0">
      <text>
        <r>
          <rPr>
            <sz val="9"/>
            <color indexed="81"/>
            <rFont val="Tahoma"/>
            <charset val="1"/>
          </rPr>
          <t>[Revenue]: Revenues &lt;FY:4.68B&gt; _x000D_
Label: Revenue_x000D_
Units: USD_x000D_
Balance: credit_x000D_
Period: 2013-LTM_x000D_
------------------------_x000D_
CIK: 0001011006 (YHOO)_x000D_
Accession: 0001193125-14-077321_x000D_
Report section: (4) Consolidated Statements of Income_x000D_
 by @XBRLAnalyst</t>
        </r>
      </text>
    </comment>
    <comment ref="C45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attributable to Yahoo! Inc._x000D_
Units: USD_x000D_
Balance: credit_x000D_
Period: 2012-FY_x000D_
------------------------_x000D_
CIK: 0001011006 (YHOO)_x000D_
Accession: 0001193125-14-077321_x000D_
Report section: (4) Consolidated Statements of Income_x000D_
 by @XBRLAnalyst</t>
        </r>
      </text>
    </comment>
    <comment ref="D45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attributable to Yahoo! Inc._x000D_
Units: USD_x000D_
Balance: credit_x000D_
Period: 2013-FY_x000D_
------------------------_x000D_
CIK: 0001011006 (YHOO)_x000D_
Accession: 0001193125-14-077321_x000D_
Report section: (4) Consolidated Statements of Income_x000D_
 by @XBRLAnalyst</t>
        </r>
      </text>
    </comment>
    <comment ref="E45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attributable to Yahoo! Inc._x000D_
Units: USD_x000D_
Balance: credit_x000D_
Period: 2013-FY_x000D_
------------------------_x000D_
CIK: 0001011006 (YHOO)_x000D_
Accession: 0001193125-14-077321_x000D_
Report section: (4) Consolidated Statements of Income_x000D_
 by @XBRLAnalyst</t>
        </r>
      </text>
    </comment>
    <comment ref="F45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&lt;FY:1.37B&gt; _x000D_
Label: Net income attributable to Yahoo! Inc._x000D_
Units: USD_x000D_
Balance: credit_x000D_
Period: 2013-LTM_x000D_
------------------------_x000D_
CIK: 0001011006 (YHOO)_x000D_
Accession: 0001193125-14-077321_x000D_
Report section: (4) Consolidated Statements of Income_x000D_
 by @XBRLAnalyst</t>
        </r>
      </text>
    </comment>
    <comment ref="C46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0001011006 (YHOO)_x000D_
 by @XBRLAnalyst</t>
        </r>
      </text>
    </comment>
    <comment ref="D46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 by @XBRLAnalyst</t>
        </r>
      </text>
    </comment>
    <comment ref="E46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0001011006 (YHOO)_x000D_
 by @XBRLAnalyst</t>
        </r>
      </text>
    </comment>
    <comment ref="F46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0001011006 (YHOO)_x000D_
 by @XBRLAnalyst</t>
        </r>
      </text>
    </comment>
    <comment ref="C47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47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49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0001341439 (ORCL)_x000D_
Accession: 0001193125-13-272832_x000D_
 by @XBRLAnalyst</t>
        </r>
      </text>
    </comment>
    <comment ref="D49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0001341439 (ORCL)_x000D_
Accession: 0001193125-13-272832_x000D_
 by @XBRLAnalyst</t>
        </r>
      </text>
    </comment>
    <comment ref="C50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0001341439 (ORCL)_x000D_
Accession: 0001193125-12-284007_x000D_
 by @XBRLAnalyst</t>
        </r>
      </text>
    </comment>
    <comment ref="D50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0001341439 (ORCL)_x000D_
Accession: 0001193125-13-272832_x000D_
 by @XBRLAnalyst</t>
        </r>
      </text>
    </comment>
    <comment ref="E50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0001341439 (ORCL)_x000D_
Accession: 0001193125-14-108126_x000D_
 by @XBRLAnalyst</t>
        </r>
      </text>
    </comment>
    <comment ref="F50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0001341439 (ORCL)_x000D_
Accession: 0001193125-14-108126_x000D_
 by @XBRLAnalyst</t>
        </r>
      </text>
    </comment>
    <comment ref="C51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0001341439 (ORCL)_x000D_
Accession: 0001193125-12-284007_x000D_
 by @XBRLAnalyst</t>
        </r>
      </text>
    </comment>
    <comment ref="D51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0001341439 (ORCL)_x000D_
Accession: 0001193125-13-272832_x000D_
 by @XBRLAnalyst</t>
        </r>
      </text>
    </comment>
    <comment ref="E51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0001341439 (ORCL)_x000D_
Accession: 0001193125-14-108126_x000D_
 by @XBRLAnalyst</t>
        </r>
      </text>
    </comment>
    <comment ref="F51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0001341439 (ORCL)_x000D_
Accession: 0001193125-14-108126_x000D_
 by @XBRLAnalyst</t>
        </r>
      </text>
    </comment>
    <comment ref="C52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0001341439 (ORCL)_x000D_
Accession: 0001193125-12-284007_x000D_
 by @XBRLAnalyst</t>
        </r>
      </text>
    </comment>
    <comment ref="D52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0001341439 (ORCL)_x000D_
Accession: 0001193125-13-272832_x000D_
 by @XBRLAnalyst</t>
        </r>
      </text>
    </comment>
    <comment ref="E52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0001341439 (ORCL)_x000D_
Accession: 0001193125-14-108126_x000D_
 by @XBRLAnalyst</t>
        </r>
      </text>
    </comment>
    <comment ref="F52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0001341439 (ORCL)_x000D_
Accession: 0001193125-14-108126_x000D_
 by @XBRLAnalyst</t>
        </r>
      </text>
    </comment>
    <comment ref="C53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2012-FY_x000D_
------------------------_x000D_
CIK: 0001341439 (ORCL)_x000D_
Accession: 0001193125-13-272832_x000D_
Report section: (4) CONSOLIDATED STATEMENTS OF OPERATIONS_x000D_
 by @XBRLAnalyst</t>
        </r>
      </text>
    </comment>
    <comment ref="D53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2013-FY_x000D_
------------------------_x000D_
CIK: 0001341439 (ORCL)_x000D_
Accession: 0001193125-13-272832_x000D_
Report section: (4) CONSOLIDATED STATEMENTS OF OPERATIONS_x000D_
 by @XBRLAnalyst</t>
        </r>
      </text>
    </comment>
    <comment ref="E53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2014-Q3_x000D_
------------------------_x000D_
CIK: 0001341439 (ORCL)_x000D_
Accession: 0001193125-14-108126_x000D_
Report section: (4) CONDENSED CONSOLIDATED STATEMENTS OF OPERATIONS_x000D_
 by @XBRLAnalyst</t>
        </r>
      </text>
    </comment>
    <comment ref="F53" authorId="0" shapeId="0">
      <text>
        <r>
          <rPr>
            <sz val="9"/>
            <color indexed="81"/>
            <rFont val="Tahoma"/>
            <charset val="1"/>
          </rPr>
          <t>[Revenue]: Revenues &lt;FY:37.18B + (Q1:8.37B - 8.18B) + (Q2:9.28B - 9.09B) + (Q3:9.31B - 8.96B)&gt; _x000D_
Label: Total revenues_x000D_
Units: USD_x000D_
Balance: credit_x000D_
Period: 2014-LTM_x000D_
------------------------_x000D_
CIK: 0001341439 (ORCL)_x000D_
Accession: 0001193125-14-108126_x000D_
Report section: (4) CONDENSED CONSOLIDATED STATEMENTS OF OPERATIONS_x000D_
 by @XBRLAnalyst</t>
        </r>
      </text>
    </comment>
    <comment ref="C54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2012-FY_x000D_
------------------------_x000D_
CIK: 0001341439 (ORCL)_x000D_
Accession: 0001193125-13-272832_x000D_
Report section: (4) CONSOLIDATED STATEMENTS OF OPERATIONS_x000D_
 by @XBRLAnalyst</t>
        </r>
      </text>
    </comment>
    <comment ref="D54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2013-FY_x000D_
------------------------_x000D_
CIK: 0001341439 (ORCL)_x000D_
Accession: 0001193125-13-272832_x000D_
Report section: (5) CONSOLIDATED STATEMENTS OF COMPREHENSIVE INCOME_x000D_
 by @XBRLAnalyst</t>
        </r>
      </text>
    </comment>
    <comment ref="E54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2014-Q3_x000D_
------------------------_x000D_
CIK: 0001341439 (ORCL)_x000D_
Accession: 0001193125-14-108126_x000D_
Report section: (4) CONDENSED CONSOLIDATED STATEMENTS OF OPERATIONS_x000D_
 by @XBRLAnalyst</t>
        </r>
      </text>
    </comment>
    <comment ref="F54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&lt;FY:10.93B + (Q1:2.19B - 2.03B) + (Q2:2.55B - 2.58B) + (Q3:2.57B - 2.5B)&gt; _x000D_
Label: Net income_x000D_
Units: USD_x000D_
Balance: credit_x000D_
Period: 2014-LTM_x000D_
------------------------_x000D_
CIK: 0001341439 (ORCL)_x000D_
Accession: 0001193125-14-108126_x000D_
Report section: (4) CONDENSED CONSOLIDATED STATEMENTS OF OPERATIONS_x000D_
 by @XBRLAnalyst</t>
        </r>
      </text>
    </comment>
    <comment ref="C55" authorId="0" shapeId="0">
      <text>
        <r>
          <rPr>
            <sz val="9"/>
            <color indexed="81"/>
            <rFont val="Tahoma"/>
            <charset val="1"/>
          </rPr>
          <t>[Dividends per share]: CommonStockDividendsPerShareCashPaid _x000D_
Label: Dividends declared per common share (in dollars per share)_x000D_
Units: USD/shares_x000D_
Period: 2012-FY_x000D_
------------------------_x000D_
CIK: 0001341439 (ORCL)_x000D_
Accession: 0001193125-13-272832_x000D_
Report section: (4) CONSOLIDATED STATEMENTS OF OPERATIONS_x000D_
 by @XBRLAnalyst</t>
        </r>
      </text>
    </comment>
    <comment ref="D55" authorId="0" shapeId="0">
      <text>
        <r>
          <rPr>
            <sz val="9"/>
            <color indexed="81"/>
            <rFont val="Tahoma"/>
            <charset val="1"/>
          </rPr>
          <t>[Dividends per share]: CommonStockDividendsPerShareCashPaid _x000D_
Label: Dividends declared per common share (in dollars per share)_x000D_
Units: USD/shares_x000D_
Period: 2013-FY_x000D_
------------------------_x000D_
CIK: 0001341439 (ORCL)_x000D_
Accession: 0001193125-13-272832_x000D_
Report section: (4) CONSOLIDATED STATEMENTS OF OPERATIONS_x000D_
 by @XBRLAnalyst</t>
        </r>
      </text>
    </comment>
    <comment ref="E55" authorId="0" shapeId="0">
      <text>
        <r>
          <rPr>
            <sz val="9"/>
            <color indexed="81"/>
            <rFont val="Tahoma"/>
            <charset val="1"/>
          </rPr>
          <t>[Dividends per share]: CommonStockDividendsPerShareCashPaid _x000D_
Label: Dividends declared per common share (in dollars per share)_x000D_
Units: USD/shares_x000D_
Period: 2014-Q3_x000D_
------------------------_x000D_
CIK: 0001341439 (ORCL)_x000D_
Accession: 0001193125-14-108126_x000D_
Report section: (4) CONDENSED CONSOLIDATED STATEMENTS OF OPERATIONS_x000D_
 by @XBRLAnalyst</t>
        </r>
      </text>
    </comment>
    <comment ref="F55" authorId="0" shapeId="0">
      <text>
        <r>
          <rPr>
            <sz val="9"/>
            <color indexed="81"/>
            <rFont val="Tahoma"/>
            <charset val="1"/>
          </rPr>
          <t>[Dividends per share]: CommonStockDividendsPerShareCashPaid &lt;FY:0.3 + (Q1:0.12 - 0.06) + (Q2:0.12 - 0.06) + (Q3:0.12 - 0.18)&gt; _x000D_
Label: Dividends declared per common share (in dollars per share)_x000D_
Units: USD/shares_x000D_
Period: 2014-LTM_x000D_
------------------------_x000D_
CIK: 0001341439 (ORCL)_x000D_
Accession: 0001193125-14-108126_x000D_
Report section: (4) CONDENSED CONSOLIDATED STATEMENTS OF OPERATIONS_x000D_
 by @XBRLAnalyst</t>
        </r>
      </text>
    </comment>
    <comment ref="C56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56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5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0000712515 (EA)_x000D_
Accession: 0000712515-13-000022_x000D_
 by @XBRLAnalyst</t>
        </r>
      </text>
    </comment>
    <comment ref="D5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0000712515 (EA)_x000D_
Accession: 0000712515-13-000022_x000D_
 by @XBRLAnalyst</t>
        </r>
      </text>
    </comment>
    <comment ref="C59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0000712515 (EA)_x000D_
Accession: 0001193125-12-249324_x000D_
 by @XBRLAnalyst</t>
        </r>
      </text>
    </comment>
    <comment ref="D59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0000712515 (EA)_x000D_
Accession: 0000712515-13-000022_x000D_
 by @XBRLAnalyst</t>
        </r>
      </text>
    </comment>
    <comment ref="E59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0000712515 (EA)_x000D_
Accession: 0000712515-14-000009_x000D_
 by @XBRLAnalyst</t>
        </r>
      </text>
    </comment>
    <comment ref="F59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0000712515 (EA)_x000D_
Accession: 0000712515-14-000009_x000D_
 by @XBRLAnalyst</t>
        </r>
      </text>
    </comment>
    <comment ref="C60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0000712515 (EA)_x000D_
Accession: 0001193125-12-249324_x000D_
 by @XBRLAnalyst</t>
        </r>
      </text>
    </comment>
    <comment ref="D60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0000712515 (EA)_x000D_
Accession: 0000712515-13-000022_x000D_
 by @XBRLAnalyst</t>
        </r>
      </text>
    </comment>
    <comment ref="E60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0000712515 (EA)_x000D_
Accession: 0000712515-14-000009_x000D_
 by @XBRLAnalyst</t>
        </r>
      </text>
    </comment>
    <comment ref="F60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0000712515 (EA)_x000D_
Accession: 0000712515-14-000009_x000D_
 by @XBRLAnalyst</t>
        </r>
      </text>
    </comment>
    <comment ref="C61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0000712515 (EA)_x000D_
Accession: 0001193125-12-249324_x000D_
 by @XBRLAnalyst</t>
        </r>
      </text>
    </comment>
    <comment ref="D61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0000712515 (EA)_x000D_
Accession: 0000712515-13-000022_x000D_
 by @XBRLAnalyst</t>
        </r>
      </text>
    </comment>
    <comment ref="E61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0000712515 (EA)_x000D_
Accession: 0000712515-14-000009_x000D_
 by @XBRLAnalyst</t>
        </r>
      </text>
    </comment>
    <comment ref="F61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0000712515 (EA)_x000D_
Accession: 0000712515-14-000009_x000D_
 by @XBRLAnalyst</t>
        </r>
      </text>
    </comment>
    <comment ref="C62" authorId="0" shapeId="0">
      <text>
        <r>
          <rPr>
            <sz val="9"/>
            <color indexed="81"/>
            <rFont val="Tahoma"/>
            <charset val="1"/>
          </rPr>
          <t>[Revenue]: SalesRevenueNet _x000D_
Label: Total net revenue_x000D_
Units: USD_x000D_
Balance: credit_x000D_
Period: 2012-FY_x000D_
------------------------_x000D_
CIK: 0000712515 (EA)_x000D_
Accession: 0000712515-13-000022_x000D_
Report section: (4) Consolidated Statements Of Operations_x000D_
 by @XBRLAnalyst</t>
        </r>
      </text>
    </comment>
    <comment ref="D62" authorId="0" shapeId="0">
      <text>
        <r>
          <rPr>
            <sz val="9"/>
            <color indexed="81"/>
            <rFont val="Tahoma"/>
            <charset val="1"/>
          </rPr>
          <t>[Revenue]: SalesRevenueNet _x000D_
Label: Total net revenue_x000D_
Units: USD_x000D_
Balance: credit_x000D_
Period: 2013-FY_x000D_
------------------------_x000D_
CIK: 0000712515 (EA)_x000D_
Accession: 0000712515-13-000022_x000D_
Report section: (4) Consolidated Statements Of Operations_x000D_
 by @XBRLAnalyst</t>
        </r>
      </text>
    </comment>
    <comment ref="E62" authorId="0" shapeId="0">
      <text>
        <r>
          <rPr>
            <sz val="9"/>
            <color indexed="81"/>
            <rFont val="Tahoma"/>
            <charset val="1"/>
          </rPr>
          <t>[Revenue]: SalesRevenueNet _x000D_
Label: Total net revenue_x000D_
Units: USD_x000D_
Balance: credit_x000D_
Period: 2014-Q3_x000D_
------------------------_x000D_
CIK: 0000712515 (EA)_x000D_
Accession: 0000712515-14-000009_x000D_
Report section: (4) Condensed Consolidated Statements Of Operations_x000D_
 by @XBRLAnalyst</t>
        </r>
      </text>
    </comment>
    <comment ref="F62" authorId="0" shapeId="0">
      <text>
        <r>
          <rPr>
            <sz val="9"/>
            <color indexed="81"/>
            <rFont val="Tahoma"/>
            <charset val="1"/>
          </rPr>
          <t>[Revenue]: SalesRevenueNet &lt;FY:3.8B + (Q1:949M - 955M) + (Q2:695M - 711M) + (Q3:808M - 922M)&gt; _x000D_
Label: Total net revenue_x000D_
Units: USD_x000D_
Balance: credit_x000D_
Period: 2014-LTM_x000D_
------------------------_x000D_
CIK: 0000712515 (EA)_x000D_
Accession: 0000712515-14-000009_x000D_
Report section: (4) Condensed Consolidated Statements Of Operations_x000D_
 by @XBRLAnalyst</t>
        </r>
      </text>
    </comment>
    <comment ref="C63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(loss)_x000D_
Units: USD_x000D_
Balance: credit_x000D_
Period: 2012-FY_x000D_
------------------------_x000D_
CIK: 0000712515 (EA)_x000D_
Accession: 0000712515-13-000022_x000D_
Report section: (4) Consolidated Statements Of Operations_x000D_
 by @XBRLAnalyst</t>
        </r>
      </text>
    </comment>
    <comment ref="D63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 (loss)_x000D_
Units: USD_x000D_
Balance: credit_x000D_
Period: 2013-FY_x000D_
------------------------_x000D_
CIK: 0000712515 (EA)_x000D_
Accession: 0000712515-13-000022_x000D_
Report section: (4) Consolidated Statements Of Operations_x000D_
 by @XBRLAnalyst</t>
        </r>
      </text>
    </comment>
    <comment ref="E63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loss_x000D_
Units: USD_x000D_
Balance: credit_x000D_
Period: 2014-Q3_x000D_
------------------------_x000D_
CIK: 0000712515 (EA)_x000D_
Accession: 0000712515-14-000009_x000D_
Report section: (4) Condensed Consolidated Statements Of Operations_x000D_
 by @XBRLAnalyst</t>
        </r>
      </text>
    </comment>
    <comment ref="F63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&lt;FY:98M + (Q1:222M - 201M) + (Q2:-273M - -381M) + (Q3:-308M - -45M)&gt; _x000D_
Label: Net loss_x000D_
Units: USD_x000D_
Balance: credit_x000D_
Period: 2014-LTM_x000D_
------------------------_x000D_
CIK: 0000712515 (EA)_x000D_
Accession: 0000712515-14-000009_x000D_
Report section: (4) Condensed Consolidated Statements Of Operations_x000D_
 by @XBRLAnalyst</t>
        </r>
      </text>
    </comment>
    <comment ref="C64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0000712515 (EA)_x000D_
 by @XBRLAnalyst</t>
        </r>
      </text>
    </comment>
    <comment ref="D64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0000712515 (EA)_x000D_
 by @XBRLAnalyst</t>
        </r>
      </text>
    </comment>
    <comment ref="E64" authorId="0" shapeId="0">
      <text>
        <r>
          <rPr>
            <sz val="9"/>
            <color indexed="81"/>
            <rFont val="Tahoma"/>
            <charset val="1"/>
          </rPr>
          <t>Period: 2014-Q3_x000D_
------------------------_x000D_
CIK: 0000712515 (EA)_x000D_
 by @XBRLAnalyst</t>
        </r>
      </text>
    </comment>
    <comment ref="F64" authorId="0" shapeId="0">
      <text>
        <r>
          <rPr>
            <sz val="9"/>
            <color indexed="81"/>
            <rFont val="Tahoma"/>
            <charset val="1"/>
          </rPr>
          <t>Period: LTM_x000D_
------------------------_x000D_
CIK: 0000712515 (EA)_x000D_
 by @XBRLAnalyst</t>
        </r>
      </text>
    </comment>
    <comment ref="C65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65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67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0000718877 (ATVI)_x000D_
Accession: 0001047469-14-001688_x000D_
 by @XBRLAnalyst</t>
        </r>
      </text>
    </comment>
    <comment ref="D67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0000718877 (ATVI)_x000D_
Accession: 0001047469-14-001688_x000D_
 by @XBRLAnalyst</t>
        </r>
      </text>
    </comment>
    <comment ref="C68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0000718877 (ATVI)_x000D_
Accession: 0001047469-13-001828_x000D_
 by @XBRLAnalyst</t>
        </r>
      </text>
    </comment>
    <comment ref="D6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0000718877 (ATVI)_x000D_
Accession: 0001047469-14-001688_x000D_
 by @XBRLAnalyst</t>
        </r>
      </text>
    </comment>
    <comment ref="E68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0000718877 (ATVI)_x000D_
Accession: 0001104659-14-035223_x000D_
 by @XBRLAnalyst</t>
        </r>
      </text>
    </comment>
    <comment ref="F68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0000718877 (ATVI)_x000D_
Accession: 0001104659-14-035223_x000D_
 by @XBRLAnalyst</t>
        </r>
      </text>
    </comment>
    <comment ref="C69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0000718877 (ATVI)_x000D_
Accession: 0001047469-13-001828_x000D_
 by @XBRLAnalyst</t>
        </r>
      </text>
    </comment>
    <comment ref="D69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0000718877 (ATVI)_x000D_
Accession: 0001047469-14-001688_x000D_
 by @XBRLAnalyst</t>
        </r>
      </text>
    </comment>
    <comment ref="E69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0000718877 (ATVI)_x000D_
Accession: 0001104659-14-035223_x000D_
 by @XBRLAnalyst</t>
        </r>
      </text>
    </comment>
    <comment ref="F69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0000718877 (ATVI)_x000D_
Accession: 0001104659-14-035223_x000D_
 by @XBRLAnalyst</t>
        </r>
      </text>
    </comment>
    <comment ref="C70" authorId="0" shapeId="0">
      <text>
        <r>
          <rPr>
            <sz val="9"/>
            <color indexed="81"/>
            <rFont val="Tahoma"/>
            <charset val="1"/>
          </rPr>
          <t>Period: 2012-FY_x000D_
------------------------_x000D_
CIK: 0000718877 (ATVI)_x000D_
Accession: 0001047469-13-001828_x000D_
 by @XBRLAnalyst</t>
        </r>
      </text>
    </comment>
    <comment ref="D70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0000718877 (ATVI)_x000D_
Accession: 0001047469-14-001688_x000D_
 by @XBRLAnalyst</t>
        </r>
      </text>
    </comment>
    <comment ref="E70" authorId="0" shapeId="0">
      <text>
        <r>
          <rPr>
            <sz val="9"/>
            <color indexed="81"/>
            <rFont val="Tahoma"/>
            <charset val="1"/>
          </rPr>
          <t>Period: 2014-Q1_x000D_
------------------------_x000D_
CIK: 0000718877 (ATVI)_x000D_
Accession: 0001104659-14-035223_x000D_
 by @XBRLAnalyst</t>
        </r>
      </text>
    </comment>
    <comment ref="F70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0000718877 (ATVI)_x000D_
Accession: 0001104659-14-035223_x000D_
 by @XBRLAnalyst</t>
        </r>
      </text>
    </comment>
    <comment ref="C71" authorId="0" shapeId="0">
      <text>
        <r>
          <rPr>
            <sz val="9"/>
            <color indexed="81"/>
            <rFont val="Tahoma"/>
            <charset val="1"/>
          </rPr>
          <t>[Revenue]: Revenues _x000D_
Label: Total net revenues_x000D_
Units: USD_x000D_
Balance: credit_x000D_
Period: 2012-FY_x000D_
------------------------_x000D_
CIK: 0000718877 (ATVI)_x000D_
Accession: 0001047469-14-001688_x000D_
Report section: (4) CONSOLIDATED STATEMENTS OF OPERATIONS_x000D_
 by @XBRLAnalyst</t>
        </r>
      </text>
    </comment>
    <comment ref="D71" authorId="0" shapeId="0">
      <text>
        <r>
          <rPr>
            <sz val="9"/>
            <color indexed="81"/>
            <rFont val="Tahoma"/>
            <charset val="1"/>
          </rPr>
          <t>[Revenue]: Revenues _x000D_
Label: Total net revenues_x000D_
Units: USD_x000D_
Balance: credit_x000D_
Period: 2013-FY_x000D_
------------------------_x000D_
CIK: 0000718877 (ATVI)_x000D_
Accession: 0001047469-14-001688_x000D_
Report section: (4) CONSOLIDATED STATEMENTS OF OPERATIONS_x000D_
 by @XBRLAnalyst</t>
        </r>
      </text>
    </comment>
    <comment ref="E71" authorId="0" shapeId="0">
      <text>
        <r>
          <rPr>
            <sz val="9"/>
            <color indexed="81"/>
            <rFont val="Tahoma"/>
            <charset val="1"/>
          </rPr>
          <t>[Revenue]: Revenues _x000D_
Label: Total net revenues_x000D_
Units: USD_x000D_
Balance: credit_x000D_
Period: 2014-Q1_x000D_
------------------------_x000D_
CIK: 0000718877 (ATVI)_x000D_
Accession: 0001104659-14-035223_x000D_
Report section: (4) CONDENSED CONSOLIDATED STATEMENTS OF OPERATIONS_x000D_
 by @XBRLAnalyst</t>
        </r>
      </text>
    </comment>
    <comment ref="F71" authorId="0" shapeId="0">
      <text>
        <r>
          <rPr>
            <sz val="9"/>
            <color indexed="81"/>
            <rFont val="Tahoma"/>
            <charset val="1"/>
          </rPr>
          <t>[Revenue]: Revenues &lt;FY:4.58B + (Q1:1.11B - 1.32B)&gt; _x000D_
Label: Total net revenues_x000D_
Units: USD_x000D_
Balance: credit_x000D_
Period: 2014-LTM_x000D_
------------------------_x000D_
CIK: 0000718877 (ATVI)_x000D_
Accession: 0001104659-14-035223_x000D_
Report section: (4) CONDENSED CONSOLIDATED STATEMENTS OF OPERATIONS_x000D_
 by @XBRLAnalyst</t>
        </r>
      </text>
    </comment>
    <comment ref="C72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2012-FY_x000D_
------------------------_x000D_
CIK: 0000718877 (ATVI)_x000D_
Accession: 0001047469-14-001688_x000D_
Report section: (4) CONSOLIDATED STATEMENTS OF OPERATIONS_x000D_
 by @XBRLAnalyst</t>
        </r>
      </text>
    </comment>
    <comment ref="D72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2013-FY_x000D_
------------------------_x000D_
CIK: 0000718877 (ATVI)_x000D_
Accession: 0001047469-14-001688_x000D_
Report section: (5) CONSOLIDATED STATEMENTS OF COMPREHENSIVE INCOME_x000D_
 by @XBRLAnalyst</t>
        </r>
      </text>
    </comment>
    <comment ref="E72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Net income_x000D_
Units: USD_x000D_
Balance: credit_x000D_
Period: 2014-Q1_x000D_
------------------------_x000D_
CIK: 0000718877 (ATVI)_x000D_
Accession: 0001104659-14-035223_x000D_
Report section: (5) CONDENSED CONSOLIDATED STATEMENTS OF COMPREHENSIVE INCOME_x000D_
 by @XBRLAnalyst</t>
        </r>
      </text>
    </comment>
    <comment ref="F72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&lt;FY:1.01B + (Q1:293M - 456M)&gt; _x000D_
Label: Net income_x000D_
Units: USD_x000D_
Balance: credit_x000D_
Period: 2014-LTM_x000D_
------------------------_x000D_
CIK: 0000718877 (ATVI)_x000D_
Accession: 0001104659-14-035223_x000D_
Report section: (5) CONDENSED CONSOLIDATED STATEMENTS OF COMPREHENSIVE INCOME_x000D_
 by @XBRLAnalyst</t>
        </r>
      </text>
    </comment>
    <comment ref="C73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per common share (in dollars per share)_x000D_
Units: USD/shares_x000D_
Period: 2012-FY_x000D_
------------------------_x000D_
CIK: 0000718877 (ATVI)_x000D_
Accession: 0001047469-14-001688_x000D_
Report section: (4) CONSOLIDATED STATEMENTS OF OPERATIONS_x000D_
 by @XBRLAnalyst</t>
        </r>
      </text>
    </comment>
    <comment ref="D73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per common share (in dollars per share)_x000D_
Units: USD/shares_x000D_
Period: 2013-FY_x000D_
------------------------_x000D_
CIK: 0000718877 (ATVI)_x000D_
Accession: 0001047469-14-001688_x000D_
Report section: (4) CONSOLIDATED STATEMENTS OF OPERATIONS_x000D_
 by @XBRLAnalyst</t>
        </r>
      </text>
    </comment>
    <comment ref="E73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per common share (in dollars per share)_x000D_
Units: USD/shares_x000D_
Period: 2014-Q1_x000D_
------------------------_x000D_
CIK: 0000718877 (ATVI)_x000D_
Accession: 0001104659-14-035223_x000D_
Report section: (4) CONDENSED CONSOLIDATED STATEMENTS OF OPERATIONS_x000D_
 by @XBRLAnalyst</t>
        </r>
      </text>
    </comment>
    <comment ref="F73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 &lt;FY:0.19 + (Q1:0.2 - 0.19)&gt; _x000D_
Label: Dividends per common share (in dollars per share)_x000D_
Units: USD/shares_x000D_
Period: 2014-LTM_x000D_
------------------------_x000D_
CIK: 0000718877 (ATVI)_x000D_
Accession: 0001104659-14-035223_x000D_
Report section: (4) CONDENSED CONSOLIDATED STATEMENTS OF OPERATIONS_x000D_
 by @XBRLAnalyst</t>
        </r>
      </text>
    </comment>
    <comment ref="C74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74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76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D76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C77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0000027419 (TGT)_x000D_
Accession: 0001047469-13-003100_x000D_
 by @XBRLAnalyst</t>
        </r>
      </text>
    </comment>
    <comment ref="D77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E77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F77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0000027419 (TGT)_x000D_
Accession: 0000027419-14-000014_x000D_
 by @XBRLAnalyst</t>
        </r>
      </text>
    </comment>
    <comment ref="C7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0000027419 (TGT)_x000D_
Accession: 0001047469-13-003100_x000D_
 by @XBRLAnalyst</t>
        </r>
      </text>
    </comment>
    <comment ref="D78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E78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F78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0000027419 (TGT)_x000D_
Accession: 0000027419-14-000014_x000D_
 by @XBRLAnalyst</t>
        </r>
      </text>
    </comment>
    <comment ref="C79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0000027419 (TGT)_x000D_
Accession: 0001047469-13-003100_x000D_
 by @XBRLAnalyst</t>
        </r>
      </text>
    </comment>
    <comment ref="D79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E79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0000027419 (TGT)_x000D_
Accession: 0000027419-14-000014_x000D_
 by @XBRLAnalyst</t>
        </r>
      </text>
    </comment>
    <comment ref="F79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0000027419 (TGT)_x000D_
Accession: 0000027419-14-000014_x000D_
 by @XBRLAnalyst</t>
        </r>
      </text>
    </comment>
    <comment ref="C80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2013-FY_x000D_
------------------------_x000D_
CIK: 0000027419 (TGT)_x000D_
Accession: 0000027419-14-000014_x000D_
Report section: (2) Consolidated Statements of Operations_x000D_
 by @XBRLAnalyst</t>
        </r>
      </text>
    </comment>
    <comment ref="D80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2014-FY_x000D_
------------------------_x000D_
CIK: 0000027419 (TGT)_x000D_
Accession: 0000027419-14-000014_x000D_
Report section: (2) Consolidated Statements of Operations_x000D_
 by @XBRLAnalyst</t>
        </r>
      </text>
    </comment>
    <comment ref="E80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2014-FY_x000D_
------------------------_x000D_
CIK: 0000027419 (TGT)_x000D_
Accession: 0000027419-14-000014_x000D_
Report section: (2) Consolidated Statements of Operations_x000D_
 by @XBRLAnalyst</t>
        </r>
      </text>
    </comment>
    <comment ref="F80" authorId="0" shapeId="0">
      <text>
        <r>
          <rPr>
            <sz val="9"/>
            <color indexed="81"/>
            <rFont val="Tahoma"/>
            <charset val="1"/>
          </rPr>
          <t>[Revenue]: Revenues &lt;FY:72.6B&gt; _x000D_
Label: Total revenues_x000D_
Units: USD_x000D_
Balance: credit_x000D_
Period: 2014-LTM_x000D_
------------------------_x000D_
CIK: 0000027419 (TGT)_x000D_
Accession: 0000027419-14-000014_x000D_
Report section: (2) Consolidated Statements of Operations_x000D_
 by @XBRLAnalyst</t>
        </r>
      </text>
    </comment>
    <comment ref="C81" authorId="0" shapeId="0">
      <text>
        <r>
          <rPr>
            <sz val="9"/>
            <color indexed="81"/>
            <rFont val="Tahoma"/>
            <charset val="1"/>
          </rPr>
          <t>[Net Income attributable to company]: NetIncomeLossAvailableToCommonStockholdersBasic _x000D_
Label: Net earnings_x000D_
Units: USD_x000D_
Balance: credit_x000D_
Period: 2013-FY_x000D_
------------------------_x000D_
CIK: 0000027419 (TGT)_x000D_
Accession: 0000027419-14-000014_x000D_
Report section: (3) Consolidated Statements of Comprehensive Income_x000D_
 by @XBRLAnalyst</t>
        </r>
      </text>
    </comment>
    <comment ref="D81" authorId="0" shapeId="0">
      <text>
        <r>
          <rPr>
            <sz val="9"/>
            <color indexed="81"/>
            <rFont val="Tahoma"/>
            <charset val="1"/>
          </rPr>
          <t>[Net Income attributable to company]: NetIncomeLossAvailableToCommonStockholdersBasic _x000D_
Label: Net earnings_x000D_
Units: USD_x000D_
Balance: credit_x000D_
Period: 2014-FY_x000D_
------------------------_x000D_
CIK: 0000027419 (TGT)_x000D_
Accession: 0000027419-14-000014_x000D_
Report section: (2) Consolidated Statements of Operations_x000D_
 by @XBRLAnalyst</t>
        </r>
      </text>
    </comment>
    <comment ref="E81" authorId="0" shapeId="0">
      <text>
        <r>
          <rPr>
            <sz val="9"/>
            <color indexed="81"/>
            <rFont val="Tahoma"/>
            <charset val="1"/>
          </rPr>
          <t>[Net Income attributable to company]: NetIncomeLossAvailableToCommonStockholdersBasic _x000D_
Label: Net earnings_x000D_
Units: USD_x000D_
Balance: credit_x000D_
Period: 2014-FY_x000D_
------------------------_x000D_
CIK: 0000027419 (TGT)_x000D_
Accession: 0000027419-14-000014_x000D_
Report section: (2) Consolidated Statements of Operations_x000D_
 by @XBRLAnalyst</t>
        </r>
      </text>
    </comment>
    <comment ref="F81" authorId="0" shapeId="0">
      <text>
        <r>
          <rPr>
            <sz val="9"/>
            <color indexed="81"/>
            <rFont val="Tahoma"/>
            <charset val="1"/>
          </rPr>
          <t>[Net Income attributable to company]: NetIncomeLossAvailableToCommonStockholdersBasic &lt;FY:1.97B&gt; _x000D_
Label: Net earnings_x000D_
Units: USD_x000D_
Balance: credit_x000D_
Period: 2014-LTM_x000D_
------------------------_x000D_
CIK: 0000027419 (TGT)_x000D_
Accession: 0000027419-14-000014_x000D_
Report section: (2) Consolidated Statements of Operations_x000D_
 by @XBRLAnalyst</t>
        </r>
      </text>
    </comment>
    <comment ref="C82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declared per share (in dollars per share)_x000D_
Units: USD/shares_x000D_
Period: 2013-FY_x000D_
------------------------_x000D_
CIK: 0000027419 (TGT)_x000D_
Accession: 0000027419-14-000014_x000D_
Report section: (9) Consolidated Statements of Shareholders' Investment (Parenthetical)_x000D_
 by @XBRLAnalyst</t>
        </r>
      </text>
    </comment>
    <comment ref="D82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declared per share (in dollars per share)_x000D_
Units: USD/shares_x000D_
Period: 2014-FY_x000D_
------------------------_x000D_
CIK: 0000027419 (TGT)_x000D_
Accession: 0000027419-14-000014_x000D_
Report section: (9) Consolidated Statements of Shareholders' Investment (Parenthetical)_x000D_
 by @XBRLAnalyst</t>
        </r>
      </text>
    </comment>
    <comment ref="E82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declared per share (in dollars per share)_x000D_
Units: USD/shares_x000D_
Period: 2014-FY_x000D_
------------------------_x000D_
CIK: 0000027419 (TGT)_x000D_
Accession: 0000027419-14-000014_x000D_
Report section: (9) Consolidated Statements of Shareholders' Investment (Parenthetical)_x000D_
 by @XBRLAnalyst</t>
        </r>
      </text>
    </comment>
    <comment ref="F82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 &lt;FY:1.65&gt; _x000D_
Label: Dividends declared per share (in dollars per share)_x000D_
Units: USD/shares_x000D_
Period: 2014-LTM_x000D_
------------------------_x000D_
CIK: 0000027419 (TGT)_x000D_
Accession: 0000027419-14-000014_x000D_
Report section: (9) Consolidated Statements of Shareholders' Investment (Parenthetical)_x000D_
 by @XBRLAnalyst</t>
        </r>
      </text>
    </comment>
    <comment ref="C83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83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  <comment ref="C85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D85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C86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0000104169 (WMT)_x000D_
Accession: 0000104169-13-000011_x000D_
 by @XBRLAnalyst</t>
        </r>
      </text>
    </comment>
    <comment ref="D86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E86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F86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0000104169 (WMT)_x000D_
Accession: 0000104169-14-000019_x000D_
 by @XBRLAnalyst</t>
        </r>
      </text>
    </comment>
    <comment ref="C87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0000104169 (WMT)_x000D_
Accession: 0000104169-13-000011_x000D_
 by @XBRLAnalyst</t>
        </r>
      </text>
    </comment>
    <comment ref="D87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E87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F87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0000104169 (WMT)_x000D_
Accession: 0000104169-14-000019_x000D_
 by @XBRLAnalyst</t>
        </r>
      </text>
    </comment>
    <comment ref="C88" authorId="0" shapeId="0">
      <text>
        <r>
          <rPr>
            <sz val="9"/>
            <color indexed="81"/>
            <rFont val="Tahoma"/>
            <charset val="1"/>
          </rPr>
          <t>Period: 2013-FY_x000D_
------------------------_x000D_
CIK: 0000104169 (WMT)_x000D_
Accession: 0000104169-13-000011_x000D_
 by @XBRLAnalyst</t>
        </r>
      </text>
    </comment>
    <comment ref="D88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E88" authorId="0" shapeId="0">
      <text>
        <r>
          <rPr>
            <sz val="9"/>
            <color indexed="81"/>
            <rFont val="Tahoma"/>
            <charset val="1"/>
          </rPr>
          <t>Period: 2014-FY_x000D_
------------------------_x000D_
CIK: 0000104169 (WMT)_x000D_
Accession: 0000104169-14-000019_x000D_
 by @XBRLAnalyst</t>
        </r>
      </text>
    </comment>
    <comment ref="F88" authorId="0" shapeId="0">
      <text>
        <r>
          <rPr>
            <sz val="9"/>
            <color indexed="81"/>
            <rFont val="Tahoma"/>
            <charset val="1"/>
          </rPr>
          <t>Period: 2014-LTM_x000D_
------------------------_x000D_
CIK: 0000104169 (WMT)_x000D_
Accession: 0000104169-14-000019_x000D_
 by @XBRLAnalyst</t>
        </r>
      </text>
    </comment>
    <comment ref="C89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2013-FY_x000D_
------------------------_x000D_
CIK: 0000104169 (WMT)_x000D_
Accession: 0000104169-14-000019_x000D_
Report section: (2) Consolidated Statements Of Income (Audited)_x000D_
 by @XBRLAnalyst</t>
        </r>
      </text>
    </comment>
    <comment ref="D89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2014-FY_x000D_
------------------------_x000D_
CIK: 0000104169 (WMT)_x000D_
Accession: 0000104169-14-000019_x000D_
Report section: (2) Consolidated Statements Of Income (Audited)_x000D_
 by @XBRLAnalyst</t>
        </r>
      </text>
    </comment>
    <comment ref="E89" authorId="0" shapeId="0">
      <text>
        <r>
          <rPr>
            <sz val="9"/>
            <color indexed="81"/>
            <rFont val="Tahoma"/>
            <charset val="1"/>
          </rPr>
          <t>[Revenue]: Revenues _x000D_
Label: Total revenues_x000D_
Units: USD_x000D_
Balance: credit_x000D_
Period: 2014-FY_x000D_
------------------------_x000D_
CIK: 0000104169 (WMT)_x000D_
Accession: 0000104169-14-000019_x000D_
Report section: (2) Consolidated Statements Of Income (Audited)_x000D_
 by @XBRLAnalyst</t>
        </r>
      </text>
    </comment>
    <comment ref="F89" authorId="0" shapeId="0">
      <text>
        <r>
          <rPr>
            <sz val="9"/>
            <color indexed="81"/>
            <rFont val="Tahoma"/>
            <charset val="1"/>
          </rPr>
          <t>[Revenue]: Revenues &lt;FY:476.29B&gt; _x000D_
Label: Total revenues_x000D_
Units: USD_x000D_
Balance: credit_x000D_
Period: 2014-LTM_x000D_
------------------------_x000D_
CIK: 0000104169 (WMT)_x000D_
Accession: 0000104169-14-000019_x000D_
Report section: (2) Consolidated Statements Of Income (Audited)_x000D_
 by @XBRLAnalyst</t>
        </r>
      </text>
    </comment>
    <comment ref="C90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Consolidated net income attributable to Walmart_x000D_
Units: USD_x000D_
Balance: credit_x000D_
Period: 2013-FY_x000D_
------------------------_x000D_
CIK: 0000104169 (WMT)_x000D_
Accession: 0000104169-14-000019_x000D_
Report section: (3) Consolidated Statements Of Comprehensive Income (Audited)_x000D_
 by @XBRLAnalyst</t>
        </r>
      </text>
    </comment>
    <comment ref="D90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Consolidated net income attributable to Walmart_x000D_
Units: USD_x000D_
Balance: credit_x000D_
Period: 2014-FY_x000D_
------------------------_x000D_
CIK: 0000104169 (WMT)_x000D_
Accession: 0000104169-14-000019_x000D_
Report section: (2) Consolidated Statements Of Income (Audited)_x000D_
 by @XBRLAnalyst</t>
        </r>
      </text>
    </comment>
    <comment ref="E90" authorId="0" shapeId="0">
      <text>
        <r>
          <rPr>
            <sz val="9"/>
            <color indexed="81"/>
            <rFont val="Tahoma"/>
            <charset val="1"/>
          </rPr>
          <t>[Net Income attributable to company]: NetIncomeLoss _x000D_
Label: Consolidated net income attributable to Walmart_x000D_
Units: USD_x000D_
Balance: credit_x000D_
Period: 2014-FY_x000D_
------------------------_x000D_
CIK: 0000104169 (WMT)_x000D_
Accession: 0000104169-14-000019_x000D_
Report section: (2) Consolidated Statements Of Income (Audited)_x000D_
 by @XBRLAnalyst</t>
        </r>
      </text>
    </comment>
    <comment ref="F90" authorId="0" shapeId="0">
      <text>
        <r>
          <rPr>
            <sz val="9"/>
            <color indexed="81"/>
            <rFont val="Tahoma"/>
            <charset val="1"/>
          </rPr>
          <t>[Net Income attributable to company]: NetIncomeLoss &lt;FY:16.02B&gt; _x000D_
Label: Consolidated net income attributable to Walmart_x000D_
Units: USD_x000D_
Balance: credit_x000D_
Period: 2014-LTM_x000D_
------------------------_x000D_
CIK: 0000104169 (WMT)_x000D_
Accession: 0000104169-14-000019_x000D_
Report section: (2) Consolidated Statements Of Income (Audited)_x000D_
 by @XBRLAnalyst</t>
        </r>
      </text>
    </comment>
    <comment ref="C91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declared per common share_x000D_
Units: USD/shares_x000D_
Period: 2013-FY_x000D_
------------------------_x000D_
CIK: 0000104169 (WMT)_x000D_
Accession: 0000104169-14-000019_x000D_
Report section: (2) Consolidated Statements Of Income (Audited)_x000D_
 by @XBRLAnalyst</t>
        </r>
      </text>
    </comment>
    <comment ref="D91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declared per common share_x000D_
Units: USD/shares_x000D_
Period: 2014-FY_x000D_
------------------------_x000D_
CIK: 0000104169 (WMT)_x000D_
Accession: 0000104169-14-000019_x000D_
Report section: (2) Consolidated Statements Of Income (Audited)_x000D_
 by @XBRLAnalyst</t>
        </r>
      </text>
    </comment>
    <comment ref="E91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CommonStockDividendsPerShareDeclared _x000D_
Label: Dividends declared per common share_x000D_
Units: USD/shares_x000D_
Period: 2014-FY_x000D_
------------------------_x000D_
CIK: 0000104169 (WMT)_x000D_
Accession: 0000104169-14-000019_x000D_
Report section: (2) Consolidated Statements Of Income (Audited)_x000D_
 by @XBRLAnalyst</t>
        </r>
      </text>
    </comment>
    <comment ref="F91" authorId="0" shapeId="0">
      <text>
        <r>
          <rPr>
            <sz val="9"/>
            <color indexed="81"/>
            <rFont val="Tahoma"/>
            <charset val="1"/>
          </rPr>
          <t>[Dividends per share]: CommonStockDividendsPerShareDeclared &lt;FY:1.88&gt; _x000D_
Label: Dividends declared per common share_x000D_
Units: USD/shares_x000D_
Period: 2014-LTM_x000D_
------------------------_x000D_
CIK: 0000104169 (WMT)_x000D_
Accession: 0000104169-14-000019_x000D_
Report section: (2) Consolidated Statements Of Income (Audited)_x000D_
 by @XBRLAnalyst</t>
        </r>
      </text>
    </comment>
    <comment ref="C92" authorId="1" shapeId="0">
      <text>
        <r>
          <rPr>
            <sz val="9"/>
            <color indexed="81"/>
            <rFont val="Tahoma"/>
            <family val="2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92" authorId="1" shapeId="0">
      <text>
        <r>
          <rPr>
            <sz val="9"/>
            <color indexed="81"/>
            <rFont val="Tahoma"/>
            <family val="2"/>
          </rPr>
          <t>[Profit Margin]: NetIncomeLoss=&gt; 5.66B / SalesRevenueNet=&gt; 20.4B _x000D_
Label: Revenue; Net income_x000D_
Units: USD_x000D_
Balance: credit_x000D_
Period: 2014-LTM_x000D_
------------------------_x000D_
CIK: 0000789019 (MSFT)_x000D_
Accession: 0001193125-14-157088_x000D_
Report section: (2) Income Statements_x000D_
 by @XBRLAnalyst</t>
        </r>
      </text>
    </comment>
  </commentList>
</comments>
</file>

<file path=xl/comments3.xml><?xml version="1.0" encoding="utf-8"?>
<comments xmlns="http://schemas.openxmlformats.org/spreadsheetml/2006/main">
  <authors>
    <author>Yanyan</author>
  </authors>
  <commentList>
    <comment ref="N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W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E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I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M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Q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U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AY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Annual Portfolio return</t>
        </r>
      </text>
    </comment>
  </commentList>
</comments>
</file>

<file path=xl/comments4.xml><?xml version="1.0" encoding="utf-8"?>
<comments xmlns="http://schemas.openxmlformats.org/spreadsheetml/2006/main">
  <authors>
    <author>Yanyan</author>
    <author>FinDynamics</author>
    <author>Ilya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Period: 2014-Q3_x000D_
------------------------_x000D_
CIK: 0000789019 (MSFT)_x000D_
Accession: 0001193125-14-157088_x000D_
 by @XBRLAnalyst</t>
        </r>
      </text>
    </comment>
    <comment ref="F3" authorId="1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C4" authorId="1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C5" authorId="1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F41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G41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41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41" authorId="1" shapeId="0">
      <text>
        <r>
          <rPr>
            <sz val="9"/>
            <color indexed="81"/>
            <rFont val="Tahoma"/>
            <charset val="1"/>
          </rPr>
          <t>[Revenue]: Revenues &lt;FY:99.75B + (Q1:22.48B - 23.41B)&gt; _x000D_
Label: Total revenue_x000D_
Units: USD_x000D_
Balance: credit_x000D_
Period: 2014-LTM_x000D_
------------------------_x000D_
CIK: 0000051143 (IBM)_x000D_
Accession: 0000051143-14-000004_x000D_
Report section: (2) CONSOLIDATED STATEMENT OF EARNINGS_x000D_
 by @XBRLAnalyst</t>
        </r>
      </text>
    </comment>
    <comment ref="E42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2010-FY_x000D_
------------------------_x000D_
CIK: 0000051143 (IBM)_x000D_
Accession: 0001047469-13-001698_x000D_
Report section: (6) Consolidated Statement of Cash Flows_x000D_
 by @XBRLAnalyst</t>
        </r>
      </text>
    </comment>
    <comment ref="F42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2011-FY_x000D_
------------------------_x000D_
CIK: 0000051143 (IBM)_x000D_
Accession: 0001047469-14-001302_x000D_
Report section: (3) Consolidated Statement of Comprehensive Income_x000D_
 by @XBRLAnalyst</t>
        </r>
      </text>
    </comment>
    <comment ref="G42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2012-FY_x000D_
------------------------_x000D_
CIK: 0000051143 (IBM)_x000D_
Accession: 0001047469-14-001302_x000D_
Report section: (3) Consolidated Statement of Comprehensive Income_x000D_
 by @XBRLAnalyst</t>
        </r>
      </text>
    </comment>
    <comment ref="H42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2013-FY_x000D_
------------------------_x000D_
CIK: 0000051143 (IBM)_x000D_
Accession: 0001047469-14-001302_x000D_
Report section: (3) Consolidated Statement of Comprehensive Income_x000D_
 by @XBRLAnalyst</t>
        </r>
      </text>
    </comment>
    <comment ref="I42" authorId="1" shapeId="0">
      <text>
        <r>
          <rPr>
            <sz val="9"/>
            <color indexed="81"/>
            <rFont val="Tahoma"/>
            <charset val="1"/>
          </rPr>
          <t>[Net Income attributable to company]: ExpenseAndOtherIncome &lt;FY:16.48B + (Q1:7.56B - 3.61B)&gt; _x000D_
Label: Total expense and other (income)_x000D_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E43" authorId="1" shapeId="0">
      <text>
        <r>
          <rPr>
            <sz val="9"/>
            <color indexed="81"/>
            <rFont val="Tahoma"/>
            <charset val="1"/>
          </rPr>
          <t>[Excel UDF]: Revenues=&gt; 99.87B-CostOfRevenue=&gt; 53.86B _x000D_
Label: Total revenue; Total cost_x000D_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F43" authorId="1" shapeId="0">
      <text>
        <r>
          <rPr>
            <sz val="9"/>
            <color indexed="81"/>
            <rFont val="Tahoma"/>
            <charset val="1"/>
          </rPr>
          <t>[Excel UDF]: Revenues=&gt; 106.92B-CostOfRevenue=&gt; 56.78B _x000D_
Label: Total revenue; Total cost_x000D_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G43" authorId="1" shapeId="0">
      <text>
        <r>
          <rPr>
            <sz val="9"/>
            <color indexed="81"/>
            <rFont val="Tahoma"/>
            <charset val="1"/>
          </rPr>
          <t>[Excel UDF]: Revenues=&gt; 104.51B-CostOfRevenue=&gt; 54.21B _x000D_
Label: Total revenue; Total cost_x000D_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43" authorId="1" shapeId="0">
      <text>
        <r>
          <rPr>
            <sz val="9"/>
            <color indexed="81"/>
            <rFont val="Tahoma"/>
            <charset val="1"/>
          </rPr>
          <t>[Excel UDF]: Revenues=&gt; 99.75B-CostOfRevenue=&gt; 51.25B _x000D_
Label: Total revenue; Total cost_x000D_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43" authorId="1" shapeId="0">
      <text>
        <r>
          <rPr>
            <sz val="9"/>
            <color indexed="81"/>
            <rFont val="Tahoma"/>
            <charset val="1"/>
          </rPr>
          <t>[Cost of Revenue]: CostOfRevenue &lt;FY:51.25B + (Q1:11.94B - 12.73B)&gt; _x000D_
Label: Total cost_x000D_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E45" authorId="1" shapeId="0">
      <text>
        <r>
          <rPr>
            <sz val="9"/>
            <color indexed="81"/>
            <rFont val="Tahoma"/>
            <charset val="1"/>
          </rPr>
          <t>[Gross Profit Margin]: 1-CostOfRevenue=&gt; 53.86B / Revenues=&gt; 99.87B _x000D_
Label: Total revenue; Total cost_x000D_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F45" authorId="1" shapeId="0">
      <text>
        <r>
          <rPr>
            <sz val="9"/>
            <color indexed="81"/>
            <rFont val="Tahoma"/>
            <charset val="1"/>
          </rPr>
          <t>[Gross Profit Margin]: 1-CostOfRevenue=&gt; 56.78B / Revenues=&gt; 106.92B _x000D_
Label: Total revenue; Total cost_x000D_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G45" authorId="1" shapeId="0">
      <text>
        <r>
          <rPr>
            <sz val="9"/>
            <color indexed="81"/>
            <rFont val="Tahoma"/>
            <charset val="1"/>
          </rPr>
          <t>[Gross Profit Margin]: 1-CostOfRevenue=&gt; 54.21B / Revenues=&gt; 104.51B _x000D_
Label: Total revenue; Total cost_x000D_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45" authorId="1" shapeId="0">
      <text>
        <r>
          <rPr>
            <sz val="9"/>
            <color indexed="81"/>
            <rFont val="Tahoma"/>
            <charset val="1"/>
          </rPr>
          <t>[Gross Profit Margin]: 1-CostOfRevenue=&gt; 51.25B / Revenues=&gt; 99.75B _x000D_
Label: Total revenue; Total cost_x000D_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E46" authorId="1" shapeId="0">
      <text>
        <r>
          <rPr>
            <sz val="9"/>
            <color indexed="81"/>
            <rFont val="Tahoma"/>
            <charset val="1"/>
          </rPr>
          <t>[Profit Margin]: ProfitLoss=&gt; 14.83B / Revenues=&gt; 99.87B _x000D_
Label: Total revenue; Net income_x000D_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F46" authorId="1" shapeId="0">
      <text>
        <r>
          <rPr>
            <sz val="9"/>
            <color indexed="81"/>
            <rFont val="Tahoma"/>
            <charset val="1"/>
          </rPr>
          <t>[Profit Margin]: ProfitLoss=&gt; 15.86B / Revenues=&gt; 106.92B _x000D_
Label: Total revenue; Net income_x000D_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G46" authorId="1" shapeId="0">
      <text>
        <r>
          <rPr>
            <sz val="9"/>
            <color indexed="81"/>
            <rFont val="Tahoma"/>
            <charset val="1"/>
          </rPr>
          <t>[Profit Margin]: ProfitLoss=&gt; 16.6B / Revenues=&gt; 104.51B _x000D_
Label: Total revenue; Net income_x000D_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46" authorId="1" shapeId="0">
      <text>
        <r>
          <rPr>
            <sz val="9"/>
            <color indexed="81"/>
            <rFont val="Tahoma"/>
            <charset val="1"/>
          </rPr>
          <t>[Profit Margin]: ProfitLoss=&gt; 16.48B / Revenues=&gt; 99.75B _x000D_
Label: Total revenue;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E4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2009-FY_x000D_
------------------------_x000D_
CIK: 0000051143 (IBM)_x000D_
Accession: 0001047469-12-001742_x000D_
Report section: (2) Consolidated Statement of Earnings_x000D_
 by @XBRLAnalyst</t>
        </r>
      </text>
    </comment>
    <comment ref="F4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G4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H4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I4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E49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2009-FY_x000D_
------------------------_x000D_
CIK: 0000051143 (IBM)_x000D_
Accession: 0001047469-12-001742_x000D_
Report section: (3) Consolidated Statement of Comprehensive Income_x000D_
 by @XBRLAnalyst</t>
        </r>
      </text>
    </comment>
    <comment ref="F49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2010-FY_x000D_
------------------------_x000D_
CIK: 0000051143 (IBM)_x000D_
Accession: 0001047469-13-001698_x000D_
Report section: (6) Consolidated Statement of Cash Flows_x000D_
 by @XBRLAnalyst</t>
        </r>
      </text>
    </comment>
    <comment ref="G49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2011-FY_x000D_
------------------------_x000D_
CIK: 0000051143 (IBM)_x000D_
Accession: 0001047469-14-001302_x000D_
Report section: (3) Consolidated Statement of Comprehensive Income_x000D_
 by @XBRLAnalyst</t>
        </r>
      </text>
    </comment>
    <comment ref="H49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2012-FY_x000D_
------------------------_x000D_
CIK: 0000051143 (IBM)_x000D_
Accession: 0001047469-14-001302_x000D_
Report section: (3) Consolidated Statement of Comprehensive Income_x000D_
 by @XBRLAnalyst</t>
        </r>
      </text>
    </comment>
    <comment ref="I49" authorId="1" shapeId="0">
      <text>
        <r>
          <rPr>
            <sz val="9"/>
            <color indexed="81"/>
            <rFont val="Tahoma"/>
            <charset val="1"/>
          </rPr>
          <t>[Net Income attributable to company]: ProfitLoss _x000D_
Label: Net income_x000D_
Units: USD_x000D_
Balance: credit_x000D_
Period: 2013-FY_x000D_
------------------------_x000D_
CIK: 0000051143 (IBM)_x000D_
Accession: 0001047469-14-001302_x000D_
Report section: (3) Consolidated Statement of Comprehensive Income_x000D_
 by @XBRLAnalyst</t>
        </r>
      </text>
    </comment>
    <comment ref="E51" authorId="1" shapeId="0">
      <text>
        <r>
          <rPr>
            <sz val="9"/>
            <color indexed="81"/>
            <rFont val="Tahoma"/>
            <charset val="1"/>
          </rPr>
          <t>[ROE]: ProfitLoss=&gt; 14.83B / StockholdersEquityIncludingPortionAttributableToNoncontrollingInterest=&gt; 23.17B _x000D_
Label: Net income; Total equity_x000D_
Units: USD_x000D_
Balance: credit_x000D_
Period: 2010-FY_x000D_
------------------------_x000D_
CIK: 0000051143 (IBM)_x000D_
Accession: 0001047469-13-001698_x000D_
Report section: (3) Consolidated Statement of Comprehensive Income_x000D_
 by @XBRLAnalyst</t>
        </r>
      </text>
    </comment>
    <comment ref="F51" authorId="1" shapeId="0">
      <text>
        <r>
          <rPr>
            <sz val="9"/>
            <color indexed="81"/>
            <rFont val="Tahoma"/>
            <charset val="1"/>
          </rPr>
          <t>[ROE]: ProfitLoss=&gt; 15.86B / StockholdersEquityIncludingPortionAttributableToNoncontrollingInterest=&gt; 20.24B _x000D_
Label: Net income; Total equity_x000D_
Units: USD_x000D_
Balance: credit_x000D_
Period: 2011-FY_x000D_
------------------------_x000D_
CIK: 0000051143 (IBM)_x000D_
Accession: 0001047469-14-001302_x000D_
Report section: (3) Consolidated Statement of Comprehensive Income_x000D_
 by @XBRLAnalyst</t>
        </r>
      </text>
    </comment>
    <comment ref="G51" authorId="1" shapeId="0">
      <text>
        <r>
          <rPr>
            <sz val="9"/>
            <color indexed="81"/>
            <rFont val="Tahoma"/>
            <charset val="1"/>
          </rPr>
          <t>[ROE]: ProfitLoss=&gt; 16.6B / StockholdersEquity=&gt; 18.86B _x000D_
Label: Net income; Total IBM stockholders' equity_x000D_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51" authorId="1" shapeId="0">
      <text>
        <r>
          <rPr>
            <sz val="9"/>
            <color indexed="81"/>
            <rFont val="Tahoma"/>
            <charset val="1"/>
          </rPr>
          <t>[ROE]: ProfitLoss=&gt; 16.48B / StockholdersEquity=&gt; 22.79B _x000D_
Label: Net income; Total IBM stockholders' equity_x000D_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51" authorId="0" shapeId="0">
      <text>
        <r>
          <rPr>
            <sz val="9"/>
            <color indexed="81"/>
            <rFont val="Tahoma"/>
            <family val="2"/>
          </rPr>
          <t>[ROE]: #N/A/ StockholdersEquity=&gt; 78.94B _x000D_
Label: Total stockholders' equity_x000D_
Units: USD_x000D_
Balance: credit_x000D_
Period: 2013-LTM_x000D_
------------------------_x000D_
CIK: 0000789019 (MSFT)_x000D_
Accession: 0001193125-14-157088_x000D_
Report section: (5) Balance Sheets_x000D_
 by @XBRLAnalyst</t>
        </r>
      </text>
    </comment>
    <comment ref="E52" authorId="1" shapeId="0">
      <text>
        <r>
          <rPr>
            <sz val="9"/>
            <color indexed="81"/>
            <rFont val="Tahoma"/>
            <charset val="1"/>
          </rPr>
          <t>[ROA]: ProfitLoss=&gt; 14.83B / Assets=&gt; 113.45B _x000D_
Label: Net income; Total assets_x000D_
Units: USD_x000D_
Balance: credit_x000D_
Period: 2010-FY_x000D_
------------------------_x000D_
CIK: 0000051143 (IBM)_x000D_
Accession: 0001047469-12-001742_x000D_
Report section: (2) Consolidated Statement of Earnings_x000D_
 by @XBRLAnalyst</t>
        </r>
      </text>
    </comment>
    <comment ref="F52" authorId="1" shapeId="0">
      <text>
        <r>
          <rPr>
            <sz val="9"/>
            <color indexed="81"/>
            <rFont val="Tahoma"/>
            <charset val="1"/>
          </rPr>
          <t>[ROA]: ProfitLoss=&gt; 15.86B / Assets=&gt; 116.43B _x000D_
Label: Net income; Total assets_x000D_
Units: USD_x000D_
Balance: credit_x000D_
Period: 2011-FY_x000D_
------------------------_x000D_
CIK: 0000051143 (IBM)_x000D_
Accession: 0001047469-13-001698_x000D_
Report section: (3) Consolidated Statement of Comprehensive Income_x000D_
 by @XBRLAnalyst</t>
        </r>
      </text>
    </comment>
    <comment ref="G52" authorId="1" shapeId="0">
      <text>
        <r>
          <rPr>
            <sz val="9"/>
            <color indexed="81"/>
            <rFont val="Tahoma"/>
            <charset val="1"/>
          </rPr>
          <t>[ROA]: ProfitLoss=&gt; 16.6B / Assets=&gt; 119.21B _x000D_
Label: Net income; Total assets_x000D_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52" authorId="1" shapeId="0">
      <text>
        <r>
          <rPr>
            <sz val="9"/>
            <color indexed="81"/>
            <rFont val="Tahoma"/>
            <charset val="1"/>
          </rPr>
          <t>[ROA]: ProfitLoss=&gt; 16.48B / Assets=&gt; 126.22B _x000D_
Label: Net income; Total assets_x000D_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52" authorId="0" shapeId="0">
      <text>
        <r>
          <rPr>
            <sz val="9"/>
            <color indexed="81"/>
            <rFont val="Tahoma"/>
            <family val="2"/>
          </rPr>
          <t>[ROA]: #N/A/ Assets=&gt; 142.43B _x000D_
Label: Total assets_x000D_
Units: USD_x000D_
Balance: debit_x000D_
Period: 2013-LTM_x000D_
------------------------_x000D_
CIK: 0000789019 (MSFT)_x000D_
Accession: 0001193125-14-157088_x000D_
Report section: (5) Balance Sheets_x000D_
 by @XBRLAnalyst</t>
        </r>
      </text>
    </comment>
    <comment ref="E53" authorId="1" shapeId="0">
      <text>
        <r>
          <rPr>
            <sz val="9"/>
            <color indexed="81"/>
            <rFont val="Tahoma"/>
            <charset val="1"/>
          </rPr>
          <t>[Price/Earning Ratio (P/E)]: SharePrice=&gt; 147 / EarningsPerShareBasic=&gt; 11.69 _x000D_
Label: Basic (in dollars per share) (Note R); Share price at the share reporting date_x000D_
Units: USD/shares_x000D_
Period: 2010-FY_x000D_
------------------------_x000D_
CIK: 0000051143 (IBM)_x000D_
Accession: 0001047469-11-001117_x000D_
Report section: (1) Consolidated Statement of Earnings_x000D_
 by @XBRLAnalyst</t>
        </r>
      </text>
    </comment>
    <comment ref="F53" authorId="1" shapeId="0">
      <text>
        <r>
          <rPr>
            <sz val="9"/>
            <color indexed="81"/>
            <rFont val="Tahoma"/>
            <charset val="1"/>
          </rPr>
          <t>[Price/Earning Ratio (P/E)]: SharePrice=&gt; 184 / EarningsPerShareBasic=&gt; 13.25 _x000D_
Label: Basic (in dollars per share) (Note P); Share price at the share reporting date_x000D_
Units: USD/shares_x000D_
Period: 2011-FY_x000D_
------------------------_x000D_
CIK: 0000051143 (IBM)_x000D_
Accession: 0001047469-12-001742_x000D_
Report section: (2) Consolidated Statement of Earnings_x000D_
 by @XBRLAnalyst</t>
        </r>
      </text>
    </comment>
    <comment ref="G53" authorId="1" shapeId="0">
      <text>
        <r>
          <rPr>
            <sz val="9"/>
            <color indexed="81"/>
            <rFont val="Tahoma"/>
            <charset val="1"/>
          </rPr>
          <t>[Price/Earning Ratio (P/E)]: SharePrice=&gt; 192 / EarningsPerShareBasic=&gt; 14.53 _x000D_
Label: Basic (in dollars per share) (Note P); Share price at the share reporting date_x000D_
Units: USD/shares_x000D_
Period: 2012-FY_x000D_
------------------------_x000D_
CIK: 0000051143 (IBM)_x000D_
Accession: 0001047469-13-001698_x000D_
Report section: (2) Consolidated Statement of Earnings_x000D_
 by @XBRLAnalyst</t>
        </r>
      </text>
    </comment>
    <comment ref="H53" authorId="1" shapeId="0">
      <text>
        <r>
          <rPr>
            <sz val="9"/>
            <color indexed="81"/>
            <rFont val="Tahoma"/>
            <charset val="1"/>
          </rPr>
          <t>[Price/Earning Ratio (P/E)]: SharePrice=&gt; 188 / EarningsPerShareBasic=&gt; 15.06 _x000D_
Label: Basic (in dollars per share) (Note P); Share price at the share reporting date_x000D_
Units: USD/shares_x000D_
Period: 2013-FY_x000D_
------------------------_x000D_
CIK: 0000051143 (IBM)_x000D_
Accession: 0001047469-14-001302_x000D_
Report section: (2) Consolidated Statement of Earnings_x000D_
 by @XBRLAnalyst</t>
        </r>
      </text>
    </comment>
    <comment ref="E54" authorId="1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2010-FY_x000D_
------------------------_x000D_
CIK: 0000051143 (IBM)_x000D_
Accession: 0001047469-11-001117_x000D_
Report section: (118) Document and Entity Information_x000D_
 by @XBRLAnalyst</t>
        </r>
      </text>
    </comment>
    <comment ref="F54" authorId="1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2011-FY_x000D_
------------------------_x000D_
CIK: 0000051143 (IBM)_x000D_
Accession: 0001047469-12-001742_x000D_
Report section: (1) Document and Entity Information_x000D_
 by @XBRLAnalyst</t>
        </r>
      </text>
    </comment>
    <comment ref="G54" authorId="1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2012-FY_x000D_
------------------------_x000D_
CIK: 0000051143 (IBM)_x000D_
Accession: 0001047469-13-001698_x000D_
Report section: (1) Document and Entity Information_x000D_
 by @XBRLAnalyst</t>
        </r>
      </text>
    </comment>
    <comment ref="H54" authorId="1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2013-FY_x000D_
------------------------_x000D_
CIK: 0000051143 (IBM)_x000D_
Accession: 0001047469-14-001302_x000D_
Report section: (1) Document and Entity Information_x000D_
 by @XBRLAnalyst</t>
        </r>
      </text>
    </comment>
    <comment ref="I54" authorId="1" shapeId="0">
      <text>
        <r>
          <rPr>
            <sz val="9"/>
            <color indexed="81"/>
            <rFont val="Tahoma"/>
            <charset val="1"/>
          </rPr>
          <t>[Number of Shares]: EntityCommonStockSharesOutstanding _x000D_
Label: Entity Common Stock, Shares Outstanding_x000D_
Units: shares_x000D_
Period: 2014-Q1_x000D_
------------------------_x000D_
CIK: 0000051143 (IBM)_x000D_
Accession: 0000051143-14-000004_x000D_
Report section: (1) Document and Entity Information_x000D_
 by @XBRLAnalyst</t>
        </r>
      </text>
    </comment>
    <comment ref="E57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2010-Q1_x000D_
------------------------_x000D_
CIK: 0000051143 (IBM)_x000D_
Accession: 0001104659-11-022352_x000D_
Report section: (2) CONSOLIDATED STATEMENT OF EARNINGS_x000D_
 by @XBRLAnalyst</t>
        </r>
      </text>
    </comment>
    <comment ref="F57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2010-Q2_x000D_
------------------------_x000D_
CIK: 0000051143 (IBM)_x000D_
Accession: 0001104659-11-040759_x000D_
Report section: (2) CONSOLIDATED STATEMENT OF EARNINGS_x000D_
 by @XBRLAnalyst</t>
        </r>
      </text>
    </comment>
    <comment ref="G57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2010-Q3_x000D_
------------------------_x000D_
CIK: 0000051143 (IBM)_x000D_
Accession: 0001104659-11-057630_x000D_
Report section: (2) CONSOLIDATED STATEMENT OF EARNINGS_x000D_
 by @XBRLAnalyst</t>
        </r>
      </text>
    </comment>
    <comment ref="H57" authorId="1" shapeId="0">
      <text>
        <r>
          <rPr>
            <sz val="9"/>
            <color indexed="81"/>
            <rFont val="Tahoma"/>
            <charset val="1"/>
          </rPr>
          <t>Period: 2010-Q4_x000D_
------------------------_x000D_
CIK: 0000051143 (IBM)_x000D_
 by @XBRLAnalyst</t>
        </r>
      </text>
    </comment>
    <comment ref="I57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E5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2011-Q1_x000D_
------------------------_x000D_
CIK: 0000051143 (IBM)_x000D_
Accession: 0001104659-12-027715_x000D_
Report section: (2) CONSOLIDATED STATEMENT OF EARNINGS_x000D_
 by @XBRLAnalyst</t>
        </r>
      </text>
    </comment>
    <comment ref="F5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2011-Q2_x000D_
------------------------_x000D_
CIK: 0000051143 (IBM)_x000D_
Accession: 0001104659-12-052637_x000D_
Report section: (2) CONSOLIDATED STATEMENT OF EARNINGS_x000D_
 by @XBRLAnalyst</t>
        </r>
      </text>
    </comment>
    <comment ref="G5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2011-Q3_x000D_
------------------------_x000D_
CIK: 0000051143 (IBM)_x000D_
Accession: 0001104659-12-072210_x000D_
Report section: (2) CONSOLIDATED STATEMENT OF EARNINGS_x000D_
 by @XBRLAnalyst</t>
        </r>
      </text>
    </comment>
    <comment ref="H58" authorId="1" shapeId="0">
      <text>
        <r>
          <rPr>
            <sz val="9"/>
            <color indexed="81"/>
            <rFont val="Tahoma"/>
            <charset val="1"/>
          </rPr>
          <t>Period: 2011-Q4_x000D_
------------------------_x000D_
CIK: 0000051143 (IBM)_x000D_
 by @XBRLAnalyst</t>
        </r>
      </text>
    </comment>
    <comment ref="I58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E59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2012-Q1_x000D_
------------------------_x000D_
CIK: 0000051143 (IBM)_x000D_
Accession: 0001104659-13-035106_x000D_
Report section: (2) CONSOLIDATED STATEMENT OF EARNINGS_x000D_
 by @XBRLAnalyst</t>
        </r>
      </text>
    </comment>
    <comment ref="F59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2012-Q2_x000D_
------------------------_x000D_
CIK: 0000051143 (IBM)_x000D_
Accession: 0001104659-13-058041_x000D_
Report section: (2) CONSOLIDATED STATEMENT OF EARNINGS_x000D_
 by @XBRLAnalyst</t>
        </r>
      </text>
    </comment>
    <comment ref="G59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2012-Q3_x000D_
------------------------_x000D_
CIK: 0000051143 (IBM)_x000D_
Accession: 0000051143-13-000007_x000D_
Report section: (2) CONSOLIDATED STATEMENT OF EARNINGS_x000D_
 by @XBRLAnalyst</t>
        </r>
      </text>
    </comment>
    <comment ref="H59" authorId="1" shapeId="0">
      <text>
        <r>
          <rPr>
            <sz val="9"/>
            <color indexed="81"/>
            <rFont val="Tahoma"/>
            <charset val="1"/>
          </rPr>
          <t>Period: 2012-Q4_x000D_
------------------------_x000D_
CIK: 0000051143 (IBM)_x000D_
 by @XBRLAnalyst</t>
        </r>
      </text>
    </comment>
    <comment ref="I59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E60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2013-Q1_x000D_
------------------------_x000D_
CIK: 0000051143 (IBM)_x000D_
Accession: 0000051143-14-000004_x000D_
Report section: (2) CONSOLIDATED STATEMENT OF EARNINGS_x000D_
 by @XBRLAnalyst</t>
        </r>
      </text>
    </comment>
    <comment ref="F60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2013-Q2_x000D_
------------------------_x000D_
CIK: 0000051143 (IBM)_x000D_
Accession: 0001104659-13-058041_x000D_
Report section: (2) CONSOLIDATED STATEMENT OF EARNINGS_x000D_
 by @XBRLAnalyst</t>
        </r>
      </text>
    </comment>
    <comment ref="G60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2013-Q3_x000D_
------------------------_x000D_
CIK: 0000051143 (IBM)_x000D_
Accession: 0000051143-13-000007_x000D_
Report section: (2) CONSOLIDATED STATEMENT OF EARNINGS_x000D_
 by @XBRLAnalyst</t>
        </r>
      </text>
    </comment>
    <comment ref="H60" authorId="1" shapeId="0">
      <text>
        <r>
          <rPr>
            <sz val="9"/>
            <color indexed="81"/>
            <rFont val="Tahoma"/>
            <charset val="1"/>
          </rPr>
          <t>Period: 2013-Q4_x000D_
------------------------_x000D_
CIK: 0000051143 (IBM)_x000D_
 by @XBRLAnalyst</t>
        </r>
      </text>
    </comment>
    <comment ref="I60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D61" authorId="1" shapeId="0">
      <text>
        <r>
          <rPr>
            <sz val="9"/>
            <color indexed="81"/>
            <rFont val="Tahoma"/>
            <charset val="1"/>
          </rPr>
          <t>Period: 2014-Q1_x000D_
------------------------_x000D_
CIK: 0000051143 (IBM)_x000D_
Accession: 0000051143-14-000004_x000D_
 by @XBRLAnalyst</t>
        </r>
      </text>
    </comment>
    <comment ref="E61" authorId="1" shapeId="0">
      <text>
        <r>
          <rPr>
            <sz val="9"/>
            <color indexed="81"/>
            <rFont val="Tahoma"/>
            <charset val="1"/>
          </rPr>
          <t>[Revenue]: Revenues _x000D_
Label: Total revenue_x000D_
Units: USD_x000D_
Balance: credit_x000D_
Period: 2014-Q1_x000D_
------------------------_x000D_
CIK: 0000051143 (IBM)_x000D_
Accession: 0000051143-14-000004_x000D_
Report section: (2) CONSOLIDATED STATEMENT OF EARNINGS_x000D_
 by @XBRLAnalyst</t>
        </r>
      </text>
    </comment>
    <comment ref="F61" authorId="1" shapeId="0">
      <text>
        <r>
          <rPr>
            <sz val="9"/>
            <color indexed="81"/>
            <rFont val="Tahoma"/>
            <charset val="1"/>
          </rPr>
          <t>Period: 2014-Q2_x000D_
------------------------_x000D_
CIK: 0000051143 (IBM)_x000D_
 by @XBRLAnalyst</t>
        </r>
      </text>
    </comment>
    <comment ref="G61" authorId="1" shapeId="0">
      <text>
        <r>
          <rPr>
            <sz val="9"/>
            <color indexed="81"/>
            <rFont val="Tahoma"/>
            <charset val="1"/>
          </rPr>
          <t>Period: 2014-Q3_x000D_
------------------------_x000D_
CIK: 0000051143 (IBM)_x000D_
 by @XBRLAnalyst</t>
        </r>
      </text>
    </comment>
    <comment ref="H61" authorId="1" shapeId="0">
      <text>
        <r>
          <rPr>
            <sz val="9"/>
            <color indexed="81"/>
            <rFont val="Tahoma"/>
            <charset val="1"/>
          </rPr>
          <t>Period: 2014-Q4_x000D_
------------------------_x000D_
CIK: 0000051143 (IBM)_x000D_
 by @XBRLAnalyst</t>
        </r>
      </text>
    </comment>
    <comment ref="I61" authorId="1" shapeId="0">
      <text>
        <r>
          <rPr>
            <sz val="9"/>
            <color indexed="81"/>
            <rFont val="Tahoma"/>
            <charset val="1"/>
          </rPr>
          <t>Period: 2014-FY_x000D_
------------------------_x000D_
CIK: 0000051143 (IBM)_x000D_
 by @XBRLAnalyst</t>
        </r>
      </text>
    </comment>
    <comment ref="E67" authorId="1" shapeId="0">
      <text>
        <r>
          <rPr>
            <sz val="9"/>
            <color indexed="81"/>
            <rFont val="Tahoma"/>
            <charset val="1"/>
          </rPr>
          <t>[EPS Diluted (and Basic)]: EarningsPerShareDiluted _x000D_
Label: Assuming dilution (in dollars per share) (Note P)_x000D_
Units: USD/shares_x000D_
Period: 2010-FY_x000D_
------------------------_x000D_
CIK: 0000051143 (IBM)_x000D_
Accession: 0001047469-13-001698_x000D_
Report section: (2) Consolidated Statement of Earnings_x000D_
 by @XBRLAnalyst</t>
        </r>
      </text>
    </comment>
    <comment ref="F67" authorId="1" shapeId="0">
      <text>
        <r>
          <rPr>
            <sz val="9"/>
            <color indexed="81"/>
            <rFont val="Tahoma"/>
            <charset val="1"/>
          </rPr>
          <t>[EPS Diluted (and Basic)]: EarningsPerShareDiluted _x000D_
Label: Assuming dilution (in dollars per share) (Note P)_x000D_
Units: USD/shares_x000D_
Period: 2011-FY_x000D_
------------------------_x000D_
CIK: 0000051143 (IBM)_x000D_
Accession: 0001047469-14-001302_x000D_
Report section: (2) Consolidated Statement of Earnings_x000D_
 by @XBRLAnalyst</t>
        </r>
      </text>
    </comment>
    <comment ref="G67" authorId="1" shapeId="0">
      <text>
        <r>
          <rPr>
            <sz val="9"/>
            <color indexed="81"/>
            <rFont val="Tahoma"/>
            <charset val="1"/>
          </rPr>
          <t>[EPS Diluted (and Basic)]: EarningsPerShareDiluted _x000D_
Label: Assuming dilution (in dollars per share) (Note P)_x000D_
Units: USD/shares_x000D_
Period: 2012-FY_x000D_
------------------------_x000D_
CIK: 0000051143 (IBM)_x000D_
Accession: 0001047469-14-001302_x000D_
Report section: (2) Consolidated Statement of Earnings_x000D_
 by @XBRLAnalyst</t>
        </r>
      </text>
    </comment>
    <comment ref="H67" authorId="1" shapeId="0">
      <text>
        <r>
          <rPr>
            <sz val="9"/>
            <color indexed="81"/>
            <rFont val="Tahoma"/>
            <charset val="1"/>
          </rPr>
          <t>[EPS Diluted (and Basic)]: EarningsPerShareDiluted _x000D_
Label: Assuming dilution (in dollars per share) (Note P)_x000D_
Units: USD/shares_x000D_
Period: 2013-FY_x000D_
------------------------_x000D_
CIK: 0000051143 (IBM)_x000D_
Accession: 0001047469-14-001302_x000D_
Report section: (2) Consolidated Statement of Earnings_x000D_
 by @XBRLAnalyst</t>
        </r>
      </text>
    </comment>
    <comment ref="I67" authorId="1" shapeId="0">
      <text>
        <r>
          <rPr>
            <sz val="9"/>
            <color indexed="81"/>
            <rFont val="Tahoma"/>
            <charset val="1"/>
          </rPr>
          <t>[EPS Diluted (and Basic)]: EarningsPerShareDiluted &lt;FY:14.94 + (Q1:2.29 - 2.7)&gt; _x000D_
Label: Assuming dilution (in dollars per share)_x000D_
Units: USD/shares_x000D_
Period: 2014-LTM_x000D_
------------------------_x000D_
CIK: 0000051143 (IBM)_x000D_
Accession: 0000051143-14-000004_x000D_
Report section: (2) CONSOLIDATED STATEMENT OF EARNINGS_x000D_
 by @XBRLAnalyst</t>
        </r>
      </text>
    </comment>
    <comment ref="E68" authorId="1" shapeId="0">
      <text>
        <r>
          <rPr>
            <sz val="9"/>
            <color indexed="81"/>
            <rFont val="Tahoma"/>
            <charset val="1"/>
          </rPr>
          <t>Period: 2010-FY_x000D_
------------------------_x000D_
CIK: 0000051143 (IBM)_x000D_
 by @XBRLAnalyst</t>
        </r>
      </text>
    </comment>
    <comment ref="F68" authorId="1" shapeId="0">
      <text>
        <r>
          <rPr>
            <sz val="9"/>
            <color indexed="81"/>
            <rFont val="Tahoma"/>
            <charset val="1"/>
          </rPr>
          <t>Period: 2011-FY_x000D_
------------------------_x000D_
CIK: 0000051143 (IBM)_x000D_
 by @XBRLAnalyst</t>
        </r>
      </text>
    </comment>
    <comment ref="G68" authorId="1" shapeId="0">
      <text>
        <r>
          <rPr>
            <sz val="9"/>
            <color indexed="81"/>
            <rFont val="Tahoma"/>
            <charset val="1"/>
          </rPr>
          <t>Period: 2012-FY_x000D_
------------------------_x000D_
CIK: 0000051143 (IBM)_x000D_
 by @XBRLAnalyst</t>
        </r>
      </text>
    </comment>
    <comment ref="H68" authorId="1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 by @XBRLAnalyst</t>
        </r>
      </text>
    </comment>
    <comment ref="I68" authorId="1" shapeId="0">
      <text>
        <r>
          <rPr>
            <sz val="9"/>
            <color indexed="81"/>
            <rFont val="Tahoma"/>
            <charset val="1"/>
          </rPr>
          <t>Error: The given key was not present in the dictionary._x000D_
 by @XBRLAnalyst</t>
        </r>
      </text>
    </comment>
    <comment ref="E71" authorId="1" shapeId="0">
      <text>
        <r>
          <rPr>
            <sz val="9"/>
            <color indexed="81"/>
            <rFont val="Tahoma"/>
            <charset val="1"/>
          </rPr>
          <t>[Selling, General &amp; Administrative Expense]: SellingGeneralAndAdministrativeExpense _x000D_
Label: Selling, general and administrative_x000D_
Units: USD_x000D_
Balance: debit_x000D_
Period: 2010-FY_x000D_
------------------------_x000D_
CIK: 0000051143 (IBM)_x000D_
Accession: 0001047469-13-001698_x000D_
Report section: (2) Consolidated Statement of Earnings_x000D_
 by @XBRLAnalyst</t>
        </r>
      </text>
    </comment>
    <comment ref="F71" authorId="1" shapeId="0">
      <text>
        <r>
          <rPr>
            <sz val="9"/>
            <color indexed="81"/>
            <rFont val="Tahoma"/>
            <charset val="1"/>
          </rPr>
          <t>[Selling, General &amp; Administrative Expense]: SellingGeneralAndAdministrativeExpense _x000D_
Label: Selling, general and administrative_x000D_
Units: USD_x000D_
Balance: debit_x000D_
Period: 2011-FY_x000D_
------------------------_x000D_
CIK: 0000051143 (IBM)_x000D_
Accession: 0001047469-14-001302_x000D_
Report section: (2) Consolidated Statement of Earnings_x000D_
 by @XBRLAnalyst</t>
        </r>
      </text>
    </comment>
    <comment ref="G71" authorId="1" shapeId="0">
      <text>
        <r>
          <rPr>
            <sz val="9"/>
            <color indexed="81"/>
            <rFont val="Tahoma"/>
            <charset val="1"/>
          </rPr>
          <t>[Selling, General &amp; Administrative Expense]: SellingGeneralAndAdministrativeExpense _x000D_
Label: Selling, general and administrative_x000D_
Units: USD_x000D_
Balance: debit_x000D_
Period: 2012-FY_x000D_
------------------------_x000D_
CIK: 0000051143 (IBM)_x000D_
Accession: 0001047469-14-001302_x000D_
Report section: (2) Consolidated Statement of Earnings_x000D_
 by @XBRLAnalyst</t>
        </r>
      </text>
    </comment>
    <comment ref="H71" authorId="1" shapeId="0">
      <text>
        <r>
          <rPr>
            <sz val="9"/>
            <color indexed="81"/>
            <rFont val="Tahoma"/>
            <charset val="1"/>
          </rPr>
          <t>[Selling, General &amp; Administrative Expense]: SellingGeneralAndAdministrativeExpense _x000D_
Label: Selling, general and administrative_x000D_
Units: USD_x000D_
Balance: debit_x000D_
Period: 2013-FY_x000D_
------------------------_x000D_
CIK: 0000051143 (IBM)_x000D_
Accession: 0001047469-14-001302_x000D_
Report section: (2) Consolidated Statement of Earnings_x000D_
 by @XBRLAnalyst</t>
        </r>
      </text>
    </comment>
    <comment ref="I71" authorId="1" shapeId="0">
      <text>
        <r>
          <rPr>
            <sz val="9"/>
            <color indexed="81"/>
            <rFont val="Tahoma"/>
            <charset val="1"/>
          </rPr>
          <t>[Selling, General &amp; Administrative Expense]: SellingGeneralAndAdministrativeExpense &lt;FY:23.5B + (Q1:6.29B - 5.58B)&gt; _x000D_
Label: Selling, general and administrative_x000D_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E72" authorId="1" shapeId="0">
      <text>
        <r>
          <rPr>
            <sz val="9"/>
            <color indexed="81"/>
            <rFont val="Tahoma"/>
            <charset val="1"/>
          </rPr>
          <t>Period: 2010-FY_x000D_
------------------------_x000D_
CIK: 0000051143 (IBM)_x000D_
 by @XBRLAnalyst</t>
        </r>
      </text>
    </comment>
    <comment ref="F72" authorId="1" shapeId="0">
      <text>
        <r>
          <rPr>
            <sz val="9"/>
            <color indexed="81"/>
            <rFont val="Tahoma"/>
            <charset val="1"/>
          </rPr>
          <t>Period: 2011-FY_x000D_
------------------------_x000D_
CIK: 0000051143 (IBM)_x000D_
 by @XBRLAnalyst</t>
        </r>
      </text>
    </comment>
    <comment ref="G72" authorId="1" shapeId="0">
      <text>
        <r>
          <rPr>
            <sz val="9"/>
            <color indexed="81"/>
            <rFont val="Tahoma"/>
            <charset val="1"/>
          </rPr>
          <t>Period: 2012-FY_x000D_
------------------------_x000D_
CIK: 0000051143 (IBM)_x000D_
 by @XBRLAnalyst</t>
        </r>
      </text>
    </comment>
    <comment ref="H72" authorId="1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 by @XBRLAnalyst</t>
        </r>
      </text>
    </comment>
    <comment ref="I72" authorId="1" shapeId="0">
      <text>
        <r>
          <rPr>
            <sz val="9"/>
            <color indexed="81"/>
            <rFont val="Tahoma"/>
            <charset val="1"/>
          </rPr>
          <t>Period: LTM_x000D_
------------------------_x000D_
CIK: 0000051143 (IBM)_x000D_
 by @XBRLAnalyst</t>
        </r>
      </text>
    </comment>
    <comment ref="E73" authorId="1" shapeId="0">
      <text>
        <r>
          <rPr>
            <sz val="9"/>
            <color indexed="81"/>
            <rFont val="Tahoma"/>
            <charset val="1"/>
          </rPr>
          <t>[Research &amp; Development Expense]: ResearchAndDevelopmentExpense _x000D_
Label: Research, development and engineering (Note O)_x000D_
Units: USD_x000D_
Balance: debit_x000D_
Period: 2010-FY_x000D_
------------------------_x000D_
CIK: 0000051143 (IBM)_x000D_
Accession: 0001047469-13-001698_x000D_
Report section: (2) Consolidated Statement of Earnings_x000D_
 by @XBRLAnalyst</t>
        </r>
      </text>
    </comment>
    <comment ref="F73" authorId="1" shapeId="0">
      <text>
        <r>
          <rPr>
            <sz val="9"/>
            <color indexed="81"/>
            <rFont val="Tahoma"/>
            <charset val="1"/>
          </rPr>
          <t>[Research &amp; Development Expense]: ResearchAndDevelopmentExpense _x000D_
Label: Research, development and engineering (Note O)_x000D_
Units: USD_x000D_
Balance: debit_x000D_
Period: 2011-FY_x000D_
------------------------_x000D_
CIK: 0000051143 (IBM)_x000D_
Accession: 0001047469-14-001302_x000D_
Report section: (2) Consolidated Statement of Earnings_x000D_
 by @XBRLAnalyst</t>
        </r>
      </text>
    </comment>
    <comment ref="G73" authorId="1" shapeId="0">
      <text>
        <r>
          <rPr>
            <sz val="9"/>
            <color indexed="81"/>
            <rFont val="Tahoma"/>
            <charset val="1"/>
          </rPr>
          <t>[Research &amp; Development Expense]: ResearchAndDevelopmentExpense _x000D_
Label: Research, development and engineering (Note O)_x000D_
Units: USD_x000D_
Balance: debit_x000D_
Period: 2012-FY_x000D_
------------------------_x000D_
CIK: 0000051143 (IBM)_x000D_
Accession: 0001047469-14-001302_x000D_
Report section: (2) Consolidated Statement of Earnings_x000D_
 by @XBRLAnalyst</t>
        </r>
      </text>
    </comment>
    <comment ref="H73" authorId="1" shapeId="0">
      <text>
        <r>
          <rPr>
            <sz val="9"/>
            <color indexed="81"/>
            <rFont val="Tahoma"/>
            <charset val="1"/>
          </rPr>
          <t>[Research &amp; Development Expense]: ResearchAndDevelopmentExpense _x000D_
Label: Research, development and engineering (Note O)_x000D_
Units: USD_x000D_
Balance: debit_x000D_
Period: 2013-FY_x000D_
------------------------_x000D_
CIK: 0000051143 (IBM)_x000D_
Accession: 0001047469-14-001302_x000D_
Report section: (2) Consolidated Statement of Earnings_x000D_
 by @XBRLAnalyst</t>
        </r>
      </text>
    </comment>
    <comment ref="I73" authorId="1" shapeId="0">
      <text>
        <r>
          <rPr>
            <sz val="9"/>
            <color indexed="81"/>
            <rFont val="Tahoma"/>
            <charset val="1"/>
          </rPr>
          <t>[Research &amp; Development Expense]: ResearchAndDevelopmentExpense &lt;FY:6.23B + (Q1:1.5B - 1.64B)&gt; _x000D_
Label: Research, development and engineering_x000D_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E74" authorId="1" shapeId="0">
      <text>
        <r>
          <rPr>
            <sz val="9"/>
            <color indexed="81"/>
            <rFont val="Tahoma"/>
            <charset val="1"/>
          </rPr>
          <t>[Depreciation (&amp;Amortization), CF]: Depreciation _x000D_
Label: Depreciation_x000D_
Units: USD_x000D_
Balance: debit_x000D_
Period: 2010-FY_x000D_
------------------------_x000D_
CIK: 0000051143 (IBM)_x000D_
Accession: 0001047469-13-001698_x000D_
Report section: (6) Consolidated Statement of Cash Flows_x000D_
 by @XBRLAnalyst</t>
        </r>
      </text>
    </comment>
    <comment ref="F74" authorId="1" shapeId="0">
      <text>
        <r>
          <rPr>
            <sz val="9"/>
            <color indexed="81"/>
            <rFont val="Tahoma"/>
            <charset val="1"/>
          </rPr>
          <t>[Depreciation (&amp;Amortization), CF]: Depreciation _x000D_
Label: Depreciation_x000D_
Units: USD_x000D_
Balance: debit_x000D_
Period: 2011-FY_x000D_
------------------------_x000D_
CIK: 0000051143 (IBM)_x000D_
Accession: 0001047469-14-001302_x000D_
Report section: (6) Consolidated Statement of Cash Flows_x000D_
 by @XBRLAnalyst</t>
        </r>
      </text>
    </comment>
    <comment ref="G74" authorId="1" shapeId="0">
      <text>
        <r>
          <rPr>
            <sz val="9"/>
            <color indexed="81"/>
            <rFont val="Tahoma"/>
            <charset val="1"/>
          </rPr>
          <t>[Depreciation (&amp;Amortization), CF]: Depreciation _x000D_
Label: Depreciation_x000D_
Units: USD_x000D_
Balance: debit_x000D_
Period: 2012-FY_x000D_
------------------------_x000D_
CIK: 0000051143 (IBM)_x000D_
Accession: 0001047469-14-001302_x000D_
Report section: (6) Consolidated Statement of Cash Flows_x000D_
 by @XBRLAnalyst</t>
        </r>
      </text>
    </comment>
    <comment ref="H74" authorId="1" shapeId="0">
      <text>
        <r>
          <rPr>
            <sz val="9"/>
            <color indexed="81"/>
            <rFont val="Tahoma"/>
            <charset val="1"/>
          </rPr>
          <t>[Depreciation (&amp;Amortization), CF]: Depreciation _x000D_
Label: Depreciation_x000D_
Units: USD_x000D_
Balance: debit_x000D_
Period: 2013-FY_x000D_
------------------------_x000D_
CIK: 0000051143 (IBM)_x000D_
Accession: 0001047469-14-001302_x000D_
Report section: (6) Consolidated Statement of Cash Flows_x000D_
 by @XBRLAnalyst</t>
        </r>
      </text>
    </comment>
    <comment ref="I74" authorId="1" shapeId="0">
      <text>
        <r>
          <rPr>
            <sz val="9"/>
            <color indexed="81"/>
            <rFont val="Tahoma"/>
            <charset val="1"/>
          </rPr>
          <t>[Depreciation (&amp;Amortization), CF]: Depreciation &lt;FY:3.33B + (Q1:802M - 822M)&gt; _x000D_
Label: Depreciation_x000D_
Units: USD_x000D_
Balance: debit_x000D_
Period: 2014-LTM_x000D_
------------------------_x000D_
CIK: 0000051143 (IBM)_x000D_
Accession: 0000051143-14-000004_x000D_
Report section: (6) CONSOLIDATED STATEMENT OF CASH FLOWS_x000D_
 by @XBRLAnalyst</t>
        </r>
      </text>
    </comment>
    <comment ref="E75" authorId="1" shapeId="0">
      <text>
        <r>
          <rPr>
            <sz val="9"/>
            <color indexed="81"/>
            <rFont val="Tahoma"/>
            <charset val="1"/>
          </rPr>
          <t>[Expense]: CostOfRevenue _x000D_
Label: Total cost_x000D_
Units: USD_x000D_
Balance: debit_x000D_
Period: 2010-FY_x000D_
------------------------_x000D_
CIK: 0000051143 (IBM)_x000D_
Accession: 0001047469-13-001698_x000D_
Report section: (2) Consolidated Statement of Earnings_x000D_
 by @XBRLAnalyst</t>
        </r>
      </text>
    </comment>
    <comment ref="F75" authorId="1" shapeId="0">
      <text>
        <r>
          <rPr>
            <sz val="9"/>
            <color indexed="81"/>
            <rFont val="Tahoma"/>
            <charset val="1"/>
          </rPr>
          <t>[Expense]: CostOfRevenue _x000D_
Label: Total cost_x000D_
Units: USD_x000D_
Balance: debit_x000D_
Period: 2011-FY_x000D_
------------------------_x000D_
CIK: 0000051143 (IBM)_x000D_
Accession: 0001047469-14-001302_x000D_
Report section: (2) Consolidated Statement of Earnings_x000D_
 by @XBRLAnalyst</t>
        </r>
      </text>
    </comment>
    <comment ref="G75" authorId="1" shapeId="0">
      <text>
        <r>
          <rPr>
            <sz val="9"/>
            <color indexed="81"/>
            <rFont val="Tahoma"/>
            <charset val="1"/>
          </rPr>
          <t>[Expense]: CostOfRevenue _x000D_
Label: Total cost_x000D_
Units: USD_x000D_
Balance: debit_x000D_
Period: 2012-FY_x000D_
------------------------_x000D_
CIK: 0000051143 (IBM)_x000D_
Accession: 0001047469-14-001302_x000D_
Report section: (2) Consolidated Statement of Earnings_x000D_
 by @XBRLAnalyst</t>
        </r>
      </text>
    </comment>
    <comment ref="H75" authorId="1" shapeId="0">
      <text>
        <r>
          <rPr>
            <sz val="9"/>
            <color indexed="81"/>
            <rFont val="Tahoma"/>
            <charset val="1"/>
          </rPr>
          <t>[Expense]: CostOfRevenue _x000D_
Label: Total cost_x000D_
Units: USD_x000D_
Balance: debit_x000D_
Period: 2013-FY_x000D_
------------------------_x000D_
CIK: 0000051143 (IBM)_x000D_
Accession: 0001047469-14-001302_x000D_
Report section: (2) Consolidated Statement of Earnings_x000D_
 by @XBRLAnalyst</t>
        </r>
      </text>
    </comment>
    <comment ref="I75" authorId="1" shapeId="0">
      <text>
        <r>
          <rPr>
            <sz val="9"/>
            <color indexed="81"/>
            <rFont val="Tahoma"/>
            <charset val="1"/>
          </rPr>
          <t>[Expense]: CostOfRevenue &lt;FY:51.25B + (Q1:11.94B - 12.73B)&gt; _x000D_
Label: Total cost_x000D_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E76" authorId="1" shapeId="0">
      <text>
        <r>
          <rPr>
            <sz val="9"/>
            <color indexed="81"/>
            <rFont val="Tahoma"/>
            <charset val="1"/>
          </rPr>
          <t>[Operating Income]: IncomeLossFromContinuingOperationsBeforeIncomeTaxesExtraordinaryItemsNoncontrollingInterest _x000D_
Label: Income before income taxes_x000D_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F76" authorId="1" shapeId="0">
      <text>
        <r>
          <rPr>
            <sz val="9"/>
            <color indexed="81"/>
            <rFont val="Tahoma"/>
            <charset val="1"/>
          </rPr>
          <t>[Operating Income]: IncomeLossFromContinuingOperationsBeforeIncomeTaxesExtraordinaryItemsNoncontrollingInterest _x000D_
Label: Income before income taxes_x000D_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G76" authorId="1" shapeId="0">
      <text>
        <r>
          <rPr>
            <sz val="9"/>
            <color indexed="81"/>
            <rFont val="Tahoma"/>
            <charset val="1"/>
          </rPr>
          <t>[Operating Income]: IncomeLossFromContinuingOperationsBeforeIncomeTaxesExtraordinaryItemsNoncontrollingInterest _x000D_
Label: Income before income taxes_x000D_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76" authorId="1" shapeId="0">
      <text>
        <r>
          <rPr>
            <sz val="9"/>
            <color indexed="81"/>
            <rFont val="Tahoma"/>
            <charset val="1"/>
          </rPr>
          <t>[Operating Income]: IncomeLossFromContinuingOperationsBeforeIncomeTaxesExtraordinaryItemsNoncontrollingInterest _x000D_
Label: Income before income taxes_x000D_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76" authorId="1" shapeId="0">
      <text>
        <r>
          <rPr>
            <sz val="9"/>
            <color indexed="81"/>
            <rFont val="Tahoma"/>
            <charset val="1"/>
          </rPr>
          <t>[Operating Income]: IncomeLossFromContinuingOperationsBeforeIncomeTaxesExtraordinaryItemsNoncontrollingInterest &lt;FY:19.52B + (Q1:2.98B - 3.61B)&gt; _x000D_
Label: Income before income taxes_x000D_
Units: USD_x000D_
Balance: credit_x000D_
Period: 2014-LTM_x000D_
------------------------_x000D_
CIK: 0000051143 (IBM)_x000D_
Accession: 0000051143-14-000004_x000D_
Report section: (2) CONSOLIDATED STATEMENT OF EARNINGS_x000D_
 by @XBRLAnalyst</t>
        </r>
      </text>
    </comment>
    <comment ref="E77" authorId="1" shapeId="0">
      <text>
        <r>
          <rPr>
            <sz val="9"/>
            <color indexed="81"/>
            <rFont val="Tahoma"/>
            <charset val="1"/>
          </rPr>
          <t>[Earnings Before Taxes]: IncomeLossFromContinuingOperationsBeforeIncomeTaxesExtraordinaryItemsNoncontrollingInterest _x000D_
Label: Income before income taxes_x000D_
Units: USD_x000D_
Balance: credit_x000D_
Period: 2010-FY_x000D_
------------------------_x000D_
CIK: 0000051143 (IBM)_x000D_
Accession: 0001047469-13-001698_x000D_
Report section: (2) Consolidated Statement of Earnings_x000D_
 by @XBRLAnalyst</t>
        </r>
      </text>
    </comment>
    <comment ref="F77" authorId="1" shapeId="0">
      <text>
        <r>
          <rPr>
            <sz val="9"/>
            <color indexed="81"/>
            <rFont val="Tahoma"/>
            <charset val="1"/>
          </rPr>
          <t>[Earnings Before Taxes]: IncomeLossFromContinuingOperationsBeforeIncomeTaxesExtraordinaryItemsNoncontrollingInterest _x000D_
Label: Income before income taxes_x000D_
Units: USD_x000D_
Balance: credit_x000D_
Period: 2011-FY_x000D_
------------------------_x000D_
CIK: 0000051143 (IBM)_x000D_
Accession: 0001047469-14-001302_x000D_
Report section: (2) Consolidated Statement of Earnings_x000D_
 by @XBRLAnalyst</t>
        </r>
      </text>
    </comment>
    <comment ref="G77" authorId="1" shapeId="0">
      <text>
        <r>
          <rPr>
            <sz val="9"/>
            <color indexed="81"/>
            <rFont val="Tahoma"/>
            <charset val="1"/>
          </rPr>
          <t>[Earnings Before Taxes]: IncomeLossFromContinuingOperationsBeforeIncomeTaxesExtraordinaryItemsNoncontrollingInterest _x000D_
Label: Income before income taxes_x000D_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77" authorId="1" shapeId="0">
      <text>
        <r>
          <rPr>
            <sz val="9"/>
            <color indexed="81"/>
            <rFont val="Tahoma"/>
            <charset val="1"/>
          </rPr>
          <t>[Earnings Before Taxes]: IncomeLossFromContinuingOperationsBeforeIncomeTaxesExtraordinaryItemsNoncontrollingInterest _x000D_
Label: Income before income taxes_x000D_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77" authorId="1" shapeId="0">
      <text>
        <r>
          <rPr>
            <sz val="9"/>
            <color indexed="81"/>
            <rFont val="Tahoma"/>
            <charset val="1"/>
          </rPr>
          <t>[Earnings Before Taxes]: IncomeLossFromContinuingOperationsBeforeIncomeTaxesExtraordinaryItemsNoncontrollingInterest &lt;FY:19.52B + (Q1:2.98B - 3.61B)&gt; _x000D_
Label: Income before income taxes_x000D_
Units: USD_x000D_
Balance: credit_x000D_
Period: 2014-LTM_x000D_
------------------------_x000D_
CIK: 0000051143 (IBM)_x000D_
Accession: 0000051143-14-000004_x000D_
Report section: (2) CONSOLIDATED STATEMENT OF EARNINGS_x000D_
 by @XBRLAnalyst</t>
        </r>
      </text>
    </comment>
    <comment ref="E78" authorId="1" shapeId="0">
      <text>
        <r>
          <rPr>
            <sz val="9"/>
            <color indexed="81"/>
            <rFont val="Tahoma"/>
            <charset val="1"/>
          </rPr>
          <t>[Net Income]: ProfitLoss _x000D_
Label: Net income_x000D_
Units: USD_x000D_
Balance: credit_x000D_
Period: 2010-FY_x000D_
------------------------_x000D_
CIK: 0000051143 (IBM)_x000D_
Accession: 0001047469-13-001698_x000D_
Report section: (3) Consolidated Statement of Comprehensive Income_x000D_
 by @XBRLAnalyst</t>
        </r>
      </text>
    </comment>
    <comment ref="F78" authorId="1" shapeId="0">
      <text>
        <r>
          <rPr>
            <sz val="9"/>
            <color indexed="81"/>
            <rFont val="Tahoma"/>
            <charset val="1"/>
          </rPr>
          <t>[Net Income]: ProfitLoss _x000D_
Label: Net income_x000D_
Units: USD_x000D_
Balance: credit_x000D_
Period: 2011-FY_x000D_
------------------------_x000D_
CIK: 0000051143 (IBM)_x000D_
Accession: 0001047469-14-001302_x000D_
Report section: (3) Consolidated Statement of Comprehensive Income_x000D_
 by @XBRLAnalyst</t>
        </r>
      </text>
    </comment>
    <comment ref="G78" authorId="1" shapeId="0">
      <text>
        <r>
          <rPr>
            <sz val="9"/>
            <color indexed="81"/>
            <rFont val="Tahoma"/>
            <charset val="1"/>
          </rPr>
          <t>[Net Income]: ProfitLoss _x000D_
Label: Net income_x000D_
Units: USD_x000D_
Balance: credit_x000D_
Period: 2012-FY_x000D_
------------------------_x000D_
CIK: 0000051143 (IBM)_x000D_
Accession: 0001047469-14-001302_x000D_
Report section: (2) Consolidated Statement of Earnings_x000D_
 by @XBRLAnalyst</t>
        </r>
      </text>
    </comment>
    <comment ref="H78" authorId="1" shapeId="0">
      <text>
        <r>
          <rPr>
            <sz val="9"/>
            <color indexed="81"/>
            <rFont val="Tahoma"/>
            <charset val="1"/>
          </rPr>
          <t>[Net Income]: ProfitLoss _x000D_
Label: Net income_x000D_
Units: USD_x000D_
Balance: credit_x000D_
Period: 2013-FY_x000D_
------------------------_x000D_
CIK: 0000051143 (IBM)_x000D_
Accession: 0001047469-14-001302_x000D_
Report section: (2) Consolidated Statement of Earnings_x000D_
 by @XBRLAnalyst</t>
        </r>
      </text>
    </comment>
    <comment ref="I78" authorId="1" shapeId="0">
      <text>
        <r>
          <rPr>
            <sz val="9"/>
            <color indexed="81"/>
            <rFont val="Tahoma"/>
            <charset val="1"/>
          </rPr>
          <t>[Net Income]: ProfitLoss &lt;FY:16.48B + (Q1:2.38B - 3.03B)&gt; _x000D_
Label: Net income_x000D_
Units: USD_x000D_
Balance: credit_x000D_
Period: 2014-LTM_x000D_
------------------------_x000D_
CIK: 0000051143 (IBM)_x000D_
Accession: 0000051143-14-000004_x000D_
Report section: (3) CONSOLIDATED STATEMENT OF COMPREHENSIVE INCOME_x000D_
 by @XBRLAnalyst</t>
        </r>
      </text>
    </comment>
    <comment ref="F79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G79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H79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I79" authorId="1" shapeId="0">
      <text>
        <r>
          <rPr>
            <sz val="9"/>
            <color indexed="81"/>
            <rFont val="Tahoma"/>
            <charset val="1"/>
          </rPr>
          <t>Error: Company not found_x000D_
 by @XBRLAnalyst</t>
        </r>
      </text>
    </comment>
    <comment ref="E85" authorId="1" shapeId="0">
      <text>
        <r>
          <rPr>
            <sz val="9"/>
            <color indexed="81"/>
            <rFont val="Tahoma"/>
            <charset val="1"/>
          </rPr>
          <t>[Long-Term Debt, Current]: DebtCurrent _x000D_
Label: Short-term debt_x000D_
Units: USD_x000D_
Balance: credit_x000D_
Period: 2010-FY_x000D_
------------------------_x000D_
CIK: 0000051143 (IBM)_x000D_
Accession: 0001104659-11-057630_x000D_
Report section: (3) CONSOLIDATED STATEMENT OF FINANCIAL POSITION_x000D_
 by @XBRLAnalyst</t>
        </r>
      </text>
    </comment>
    <comment ref="F85" authorId="1" shapeId="0">
      <text>
        <r>
          <rPr>
            <sz val="9"/>
            <color indexed="81"/>
            <rFont val="Tahoma"/>
            <charset val="1"/>
          </rPr>
          <t>[Long-Term Debt, Current]: DebtCurrent _x000D_
Label: Short-term debt (Notes D&amp;J)_x000D_
Units: USD_x000D_
Balance: credit_x000D_
Period: 2011-FY_x000D_
------------------------_x000D_
CIK: 0000051143 (IBM)_x000D_
Accession: 0001047469-13-001698_x000D_
Report section: (4) Consolidated Statement of Financial Position_x000D_
 by @XBRLAnalyst</t>
        </r>
      </text>
    </comment>
    <comment ref="G85" authorId="1" shapeId="0">
      <text>
        <r>
          <rPr>
            <sz val="9"/>
            <color indexed="81"/>
            <rFont val="Tahoma"/>
            <charset val="1"/>
          </rPr>
          <t>[Long-Term Debt, Current]: DebtCurrent _x000D_
Label: Short-term debt (Note D&amp;J)_x000D_
Units: USD_x000D_
Balance: credit_x000D_
Period: 2012-FY_x000D_
------------------------_x000D_
CIK: 0000051143 (IBM)_x000D_
Accession: 0001047469-14-001302_x000D_
Report section: (4) Consolidated Statement of Financial Position_x000D_
 by @XBRLAnalyst</t>
        </r>
      </text>
    </comment>
    <comment ref="H85" authorId="1" shapeId="0">
      <text>
        <r>
          <rPr>
            <sz val="9"/>
            <color indexed="81"/>
            <rFont val="Tahoma"/>
            <charset val="1"/>
          </rPr>
          <t>[Long-Term Debt, Current]: DebtCurrent _x000D_
Label: Short-term debt_x000D_
Units: USD_x000D_
Balance: credit_x000D_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85" authorId="1" shapeId="0">
      <text>
        <r>
          <rPr>
            <sz val="9"/>
            <color indexed="81"/>
            <rFont val="Tahoma"/>
            <charset val="1"/>
          </rPr>
          <t>[Long-Term Debt, Current]: DebtCurrent _x000D_
Label: Short-term debt_x000D_
Units: USD_x000D_
Balance: credit_x000D_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C86" authorId="2" shapeId="0">
      <text>
        <r>
          <rPr>
            <b/>
            <sz val="9"/>
            <color indexed="81"/>
            <rFont val="Tahoma"/>
            <family val="2"/>
          </rPr>
          <t>ID: 315</t>
        </r>
      </text>
    </comment>
    <comment ref="E86" authorId="1" shapeId="0">
      <text>
        <r>
          <rPr>
            <sz val="9"/>
            <color indexed="81"/>
            <rFont val="Tahoma"/>
            <charset val="1"/>
          </rPr>
          <t>[Long-Term Debt, Noncurrent]: LongTermDebtAndCapitalLeaseObligations _x000D_
Label: Long-term debt_x000D_
Units: USD_x000D_
Balance: credit_x000D_
Period: 2010-FY_x000D_
------------------------_x000D_
CIK: 0000051143 (IBM)_x000D_
Accession: 0001104659-11-057630_x000D_
Report section: (3) CONSOLIDATED STATEMENT OF FINANCIAL POSITION_x000D_
 by @XBRLAnalyst</t>
        </r>
      </text>
    </comment>
    <comment ref="F86" authorId="1" shapeId="0">
      <text>
        <r>
          <rPr>
            <sz val="9"/>
            <color indexed="81"/>
            <rFont val="Tahoma"/>
            <charset val="1"/>
          </rPr>
          <t>[Long-Term Debt, Noncurrent]: LongTermDebtNoncurrent _x000D_
Label: Long-term debt (Notes D&amp;J)_x000D_
Units: USD_x000D_
Balance: credit_x000D_
Period: 2011-FY_x000D_
------------------------_x000D_
CIK: 0000051143 (IBM)_x000D_
Accession: 0001047469-13-001698_x000D_
Report section: (4) Consolidated Statement of Financial Position_x000D_
 by @XBRLAnalyst</t>
        </r>
      </text>
    </comment>
    <comment ref="G86" authorId="1" shapeId="0">
      <text>
        <r>
          <rPr>
            <sz val="9"/>
            <color indexed="81"/>
            <rFont val="Tahoma"/>
            <charset val="1"/>
          </rPr>
          <t>[Long-Term Debt, Noncurrent]: LongTermDebtNoncurrent _x000D_
Label: Long-term debt (Note D&amp;J)_x000D_
Units: USD_x000D_
Balance: credit_x000D_
Period: 2012-FY_x000D_
------------------------_x000D_
CIK: 0000051143 (IBM)_x000D_
Accession: 0001047469-14-001302_x000D_
Report section: (4) Consolidated Statement of Financial Position_x000D_
 by @XBRLAnalyst</t>
        </r>
      </text>
    </comment>
    <comment ref="H86" authorId="1" shapeId="0">
      <text>
        <r>
          <rPr>
            <sz val="9"/>
            <color indexed="81"/>
            <rFont val="Tahoma"/>
            <charset val="1"/>
          </rPr>
          <t>[Long-Term Debt, Noncurrent]: LongTermDebtNoncurrent _x000D_
Label: Long-term debt_x000D_
Units: USD_x000D_
Balance: credit_x000D_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86" authorId="1" shapeId="0">
      <text>
        <r>
          <rPr>
            <sz val="9"/>
            <color indexed="81"/>
            <rFont val="Tahoma"/>
            <charset val="1"/>
          </rPr>
          <t>[Long-Term Debt, Noncurrent]: LongTermDebtNoncurrent _x000D_
Label: Long-term debt_x000D_
Units: USD_x000D_
Balance: credit_x000D_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E87" authorId="1" shapeId="0">
      <text>
        <r>
          <rPr>
            <sz val="9"/>
            <color indexed="81"/>
            <rFont val="Tahoma"/>
            <charset val="1"/>
          </rPr>
          <t>[Total Liabilities]: Liabilities _x000D_
Label: Total liabilities_x000D_
Units: USD_x000D_
Balance: credit_x000D_
Period: 2010-FY_x000D_
------------------------_x000D_
CIK: 0000051143 (IBM)_x000D_
Accession: 0001104659-11-057630_x000D_
Report section: (3) CONSOLIDATED STATEMENT OF FINANCIAL POSITION_x000D_
 by @XBRLAnalyst</t>
        </r>
      </text>
    </comment>
    <comment ref="F87" authorId="1" shapeId="0">
      <text>
        <r>
          <rPr>
            <sz val="9"/>
            <color indexed="81"/>
            <rFont val="Tahoma"/>
            <charset val="1"/>
          </rPr>
          <t>[Total Liabilities]: Liabilities _x000D_
Label: Total liabilities_x000D_
Units: USD_x000D_
Balance: credit_x000D_
Period: 2011-FY_x000D_
------------------------_x000D_
CIK: 0000051143 (IBM)_x000D_
Accession: 0001047469-13-001698_x000D_
Report section: (4) Consolidated Statement of Financial Position_x000D_
 by @XBRLAnalyst</t>
        </r>
      </text>
    </comment>
    <comment ref="G87" authorId="1" shapeId="0">
      <text>
        <r>
          <rPr>
            <sz val="9"/>
            <color indexed="81"/>
            <rFont val="Tahoma"/>
            <charset val="1"/>
          </rPr>
          <t>[Total Liabilities]: Liabilities _x000D_
Label: Total liabilities_x000D_
Units: USD_x000D_
Balance: credit_x000D_
Period: 2012-FY_x000D_
------------------------_x000D_
CIK: 0000051143 (IBM)_x000D_
Accession: 0001047469-14-001302_x000D_
Report section: (4) Consolidated Statement of Financial Position_x000D_
 by @XBRLAnalyst</t>
        </r>
      </text>
    </comment>
    <comment ref="H87" authorId="1" shapeId="0">
      <text>
        <r>
          <rPr>
            <sz val="9"/>
            <color indexed="81"/>
            <rFont val="Tahoma"/>
            <charset val="1"/>
          </rPr>
          <t>[Total Liabilities]: Liabilities _x000D_
Label: Total liabilities_x000D_
Units: USD_x000D_
Balance: credit_x000D_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87" authorId="1" shapeId="0">
      <text>
        <r>
          <rPr>
            <sz val="9"/>
            <color indexed="81"/>
            <rFont val="Tahoma"/>
            <charset val="1"/>
          </rPr>
          <t>[Total Liabilities]: Liabilities _x000D_
Label: Total liabilities_x000D_
Units: USD_x000D_
Balance: credit_x000D_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E88" authorId="1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Label: Total equity_x000D_
Units: USD_x000D_
Balance: credit_x000D_
Period: 2010-FY_x000D_
------------------------_x000D_
CIK: 0000051143 (IBM)_x000D_
Accession: 0001047469-14-001302_x000D_
Report section: (4) Consolidated Statement of Financial Position_x000D_
 by @XBRLAnalyst</t>
        </r>
      </text>
    </comment>
    <comment ref="F88" authorId="1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Label: Total equity_x000D_
Units: USD_x000D_
Balance: credit_x000D_
Period: 2011-FY_x000D_
------------------------_x000D_
CIK: 0000051143 (IBM)_x000D_
Accession: 0001047469-14-001302_x000D_
Report section: (4) Consolidated Statement of Financial Position_x000D_
 by @XBRLAnalyst</t>
        </r>
      </text>
    </comment>
    <comment ref="G88" authorId="1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Label: Total equity_x000D_
Units: USD_x000D_
Balance: credit_x000D_
Period: 2012-FY_x000D_
------------------------_x000D_
CIK: 0000051143 (IBM)_x000D_
Accession: 0000051143-14-000004_x000D_
Report section: (4) CONSOLIDATED STATEMENT OF FINANCIAL POSITION_x000D_
 by @XBRLAnalyst</t>
        </r>
      </text>
    </comment>
    <comment ref="H88" authorId="1" shapeId="0">
      <text>
        <r>
          <rPr>
            <sz val="9"/>
            <color indexed="81"/>
            <rFont val="Tahoma"/>
            <charset val="1"/>
          </rPr>
          <t>[Stockholders Equity]: StockholdersEquity _x000D_
Label: Total IBM stockholders' equity_x000D_
Units: USD_x000D_
Balance: credit_x000D_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88" authorId="1" shapeId="0">
      <text>
        <r>
          <rPr>
            <sz val="9"/>
            <color indexed="81"/>
            <rFont val="Tahoma"/>
            <charset val="1"/>
          </rPr>
          <t>[Stockholders Equity]: StockholdersEquity _x000D_
Label: Total IBM stockholders' equity_x000D_
Units: USD_x000D_
Balance: credit_x000D_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I89" authorId="1" shapeId="0">
      <text>
        <r>
          <rPr>
            <sz val="9"/>
            <color indexed="81"/>
            <rFont val="Tahoma"/>
            <charset val="1"/>
          </rPr>
          <t>Error: Company not found_x000D_
 by @XBRLAnalyst</t>
        </r>
      </text>
    </comment>
    <comment ref="E90" authorId="0" shapeId="0">
      <text>
        <r>
          <rPr>
            <sz val="9"/>
            <color indexed="81"/>
            <rFont val="Tahoma"/>
            <family val="2"/>
          </rPr>
          <t>[Cash From Operations (CFO)]: NetCashProvidedByUsedInOperatingActivities _x000D_
Label: Net cash from operations_x000D_
Units: USD_x000D_
Period: 2009-FY_x000D_
------------------------_x000D_
CIK: 0000789019 (MSFT)_x000D_
Accession: 0001193125-11-200680_x000D_
Report section: (5) CASH FLOWS STATEMENTS_x000D_
 by @XBRLAnalyst</t>
        </r>
      </text>
    </comment>
    <comment ref="F90" authorId="0" shapeId="0">
      <text>
        <r>
          <rPr>
            <sz val="9"/>
            <color indexed="81"/>
            <rFont val="Tahoma"/>
            <family val="2"/>
          </rPr>
          <t>[Cash From Operations (CFO)]: NetCashProvidedByUsedInOperatingActivities _x000D_
Label: Net cash from operations_x000D_
Units: USD_x000D_
Period: 2010-FY_x000D_
------------------------_x000D_
CIK: 0000789019 (MSFT)_x000D_
Accession: 0001193125-12-316848_x000D_
Report section: (5) Cash Flows Statements_x000D_
 by @XBRLAnalyst</t>
        </r>
      </text>
    </comment>
    <comment ref="G90" authorId="0" shapeId="0">
      <text>
        <r>
          <rPr>
            <sz val="9"/>
            <color indexed="81"/>
            <rFont val="Tahoma"/>
            <family val="2"/>
          </rPr>
          <t>[Cash From Operations (CFO)]: NetCashProvidedByUsedInOperatingActivitiesContinuingOperations _x000D_
Label: Net cash from operations_x000D_
Units: USD_x000D_
Period: 2011-FY_x000D_
------------------------_x000D_
CIK: 0000789019 (MSFT)_x000D_
Accession: 0001193125-13-455144_x000D_
Report section: (7) Cash Flows Statements_x000D_
 by @XBRLAnalyst</t>
        </r>
      </text>
    </comment>
    <comment ref="H90" authorId="0" shapeId="0">
      <text>
        <r>
          <rPr>
            <sz val="9"/>
            <color indexed="81"/>
            <rFont val="Tahoma"/>
            <family val="2"/>
          </rPr>
          <t>[Cash From Operations (CFO)]: NetCashProvidedByUsedInOperatingActivitiesContinuingOperations _x000D_
Label: Net cash from operations_x000D_
Units: USD_x000D_
Period: 2012-FY_x000D_
------------------------_x000D_
CIK: 0000789019 (MSFT)_x000D_
Accession: 0001193125-13-455144_x000D_
Report section: (7) Cash Flows Statements_x000D_
 by @XBRLAnalyst</t>
        </r>
      </text>
    </comment>
    <comment ref="I90" authorId="1" shapeId="0">
      <text>
        <r>
          <rPr>
            <sz val="9"/>
            <color indexed="81"/>
            <rFont val="Tahoma"/>
            <charset val="1"/>
          </rPr>
          <t>[Cash From Operations (CFO)]: NetCashProvidedByUsedInOperatingActivitiesContinuingOperations &lt;FY:17.49B + (Q1:3.33B - 4.02B)&gt; _x000D_
Label: Net cash provided by operating activities_x000D_
Units: USD_x000D_
Period: 2014-LTM_x000D_
------------------------_x000D_
CIK: 0000051143 (IBM)_x000D_
Accession: 0000051143-14-000004_x000D_
Report section: (6) CONSOLIDATED STATEMENT OF CASH FLOWS_x000D_
 by @XBRLAnalyst</t>
        </r>
      </text>
    </comment>
    <comment ref="E91" authorId="0" shapeId="0">
      <text>
        <r>
          <rPr>
            <sz val="9"/>
            <color indexed="81"/>
            <rFont val="Tahoma"/>
            <family val="2"/>
          </rPr>
          <t>[Cash From Investing (CFI)]: NetCashProvidedByUsedInInvestingActivities _x000D_
Label: Net cash used in investing_x000D_
Units: USD_x000D_
Balance: debit_x000D_
Period: 2009-FY_x000D_
------------------------_x000D_
CIK: 0000789019 (MSFT)_x000D_
Accession: 0001193125-11-200680_x000D_
Report section: (5) CASH FLOWS STATEMENTS_x000D_
 by @XBRLAnalyst</t>
        </r>
      </text>
    </comment>
    <comment ref="F91" authorId="0" shapeId="0">
      <text>
        <r>
          <rPr>
            <sz val="9"/>
            <color indexed="81"/>
            <rFont val="Tahoma"/>
            <family val="2"/>
          </rPr>
          <t>[Cash From Investing (CFI)]: NetCashProvidedByUsedInInvestingActivities _x000D_
Label: Net cash used in investing_x000D_
Units: USD_x000D_
Balance: debit_x000D_
Period: 2010-FY_x000D_
------------------------_x000D_
CIK: 0000789019 (MSFT)_x000D_
Accession: 0001193125-12-316848_x000D_
Report section: (5) Cash Flows Statements_x000D_
 by @XBRLAnalyst</t>
        </r>
      </text>
    </comment>
    <comment ref="G91" authorId="0" shapeId="0">
      <text>
        <r>
          <rPr>
            <sz val="9"/>
            <color indexed="81"/>
            <rFont val="Tahoma"/>
            <family val="2"/>
          </rPr>
          <t>[Cash From Investing (CFI)]: NetCashProvidedByUsedInInvestingActivitiesContinuingOperations _x000D_
Label: Net cash used in investing_x000D_
Units: USD_x000D_
Balance: debit_x000D_
Period: 2011-FY_x000D_
------------------------_x000D_
CIK: 0000789019 (MSFT)_x000D_
Accession: 0001193125-13-455144_x000D_
Report section: (7) Cash Flows Statements_x000D_
 by @XBRLAnalyst</t>
        </r>
      </text>
    </comment>
    <comment ref="H91" authorId="0" shapeId="0">
      <text>
        <r>
          <rPr>
            <sz val="9"/>
            <color indexed="81"/>
            <rFont val="Tahoma"/>
            <family val="2"/>
          </rPr>
          <t>[Cash From Investing (CFI)]: NetCashProvidedByUsedInInvestingActivitiesContinuingOperations _x000D_
Label: Net cash used in investing_x000D_
Units: USD_x000D_
Balance: debit_x000D_
Period: 2012-FY_x000D_
------------------------_x000D_
CIK: 0000789019 (MSFT)_x000D_
Accession: 0001193125-13-455144_x000D_
Report section: (7) Cash Flows Statements_x000D_
 by @XBRLAnalyst</t>
        </r>
      </text>
    </comment>
    <comment ref="I91" authorId="1" shapeId="0">
      <text>
        <r>
          <rPr>
            <sz val="9"/>
            <color indexed="81"/>
            <rFont val="Tahoma"/>
            <charset val="1"/>
          </rPr>
          <t>[Cash From Investing (CFI)]: NetCashProvidedByUsedInInvestingActivitiesContinuingOperations &lt;FY:-7.33B + (Q1:35M - -1.01B)&gt; _x000D_
Label: Net cash provided by/(used in) investing activities_x000D_
Units: USD_x000D_
Balance: debit_x000D_
Period: 2014-LTM_x000D_
------------------------_x000D_
CIK: 0000051143 (IBM)_x000D_
Accession: 0000051143-14-000004_x000D_
Report section: (6) CONSOLIDATED STATEMENT OF CASH FLOWS_x000D_
 by @XBRLAnalyst</t>
        </r>
      </text>
    </comment>
    <comment ref="E92" authorId="0" shapeId="0">
      <text>
        <r>
          <rPr>
            <sz val="9"/>
            <color indexed="81"/>
            <rFont val="Tahoma"/>
            <family val="2"/>
          </rPr>
          <t>[Cash From Financing (CFF)]: NetCashProvidedByUsedInFinancingActivities _x000D_
Label: Net cash used in financing_x000D_
Units: USD_x000D_
Balance: debit_x000D_
Period: 2009-FY_x000D_
------------------------_x000D_
CIK: 0000789019 (MSFT)_x000D_
Accession: 0001193125-11-200680_x000D_
Report section: (5) CASH FLOWS STATEMENTS_x000D_
 by @XBRLAnalyst</t>
        </r>
      </text>
    </comment>
    <comment ref="F92" authorId="0" shapeId="0">
      <text>
        <r>
          <rPr>
            <sz val="9"/>
            <color indexed="81"/>
            <rFont val="Tahoma"/>
            <family val="2"/>
          </rPr>
          <t>[Cash From Financing (CFF)]: NetCashProvidedByUsedInFinancingActivities _x000D_
Label: Net cash used in financing_x000D_
Units: USD_x000D_
Balance: debit_x000D_
Period: 2010-FY_x000D_
------------------------_x000D_
CIK: 0000789019 (MSFT)_x000D_
Accession: 0001193125-12-316848_x000D_
Report section: (5) Cash Flows Statements_x000D_
 by @XBRLAnalyst</t>
        </r>
      </text>
    </comment>
    <comment ref="G92" authorId="0" shapeId="0">
      <text>
        <r>
          <rPr>
            <sz val="9"/>
            <color indexed="81"/>
            <rFont val="Tahoma"/>
            <family val="2"/>
          </rPr>
          <t>[Cash From Financing (CFF)]: NetCashProvidedByUsedInFinancingActivitiesContinuingOperations _x000D_
Label: Net cash used in financing_x000D_
Units: USD_x000D_
Balance: debit_x000D_
Period: 2011-FY_x000D_
------------------------_x000D_
CIK: 0000789019 (MSFT)_x000D_
Accession: 0001193125-13-455144_x000D_
Report section: (7) Cash Flows Statements_x000D_
 by @XBRLAnalyst</t>
        </r>
      </text>
    </comment>
    <comment ref="H92" authorId="0" shapeId="0">
      <text>
        <r>
          <rPr>
            <sz val="9"/>
            <color indexed="81"/>
            <rFont val="Tahoma"/>
            <family val="2"/>
          </rPr>
          <t>[Cash From Financing (CFF)]: NetCashProvidedByUsedInFinancingActivitiesContinuingOperations _x000D_
Label: Net cash used in financing_x000D_
Units: USD_x000D_
Balance: debit_x000D_
Period: 2012-FY_x000D_
------------------------_x000D_
CIK: 0000789019 (MSFT)_x000D_
Accession: 0001193125-13-455144_x000D_
Report section: (7) Cash Flows Statements_x000D_
 by @XBRLAnalyst</t>
        </r>
      </text>
    </comment>
    <comment ref="I92" authorId="1" shapeId="0">
      <text>
        <r>
          <rPr>
            <sz val="9"/>
            <color indexed="81"/>
            <rFont val="Tahoma"/>
            <charset val="1"/>
          </rPr>
          <t>[Cash From Financing (CFF)]: NetCashProvidedByUsedInFinancingActivitiesContinuingOperations &lt;FY:-9.88B + (Q1:-4.67B - -2.72B)&gt; _x000D_
Label: Net cash used in financing activities_x000D_
Units: USD_x000D_
Balance: debit_x000D_
Period: 2014-LTM_x000D_
------------------------_x000D_
CIK: 0000051143 (IBM)_x000D_
Accession: 0000051143-14-000004_x000D_
Report section: (6) CONSOLIDATED STATEMENT OF CASH FLOWS_x000D_
 by @XBRLAnalyst</t>
        </r>
      </text>
    </comment>
    <comment ref="E93" authorId="0" shapeId="0">
      <text>
        <r>
          <rPr>
            <sz val="9"/>
            <color indexed="81"/>
            <rFont val="Tahoma"/>
            <family val="2"/>
          </rPr>
          <t>[Capital Expenditures (CAPEX)]: PaymentsToAcquirePropertyPlantAndEquipment _x000D_
Label: Additions to property and equipment_x000D_
Units: USD_x000D_
Balance: credit_x000D_
Period: 2009-FY_x000D_
------------------------_x000D_
CIK: 0000789019 (MSFT)_x000D_
Accession: 0001193125-11-200680_x000D_
Report section: (5) CASH FLOWS STATEMENTS_x000D_
 by @XBRLAnalyst</t>
        </r>
      </text>
    </comment>
    <comment ref="F93" authorId="0" shapeId="0">
      <text>
        <r>
          <rPr>
            <sz val="9"/>
            <color indexed="81"/>
            <rFont val="Tahoma"/>
            <family val="2"/>
          </rPr>
          <t>[Capital Expenditures (CAPEX)]: PaymentsToAcquirePropertyPlantAndEquipment _x000D_
Label: Additions to property and equipment_x000D_
Units: USD_x000D_
Balance: credit_x000D_
Period: 2010-FY_x000D_
------------------------_x000D_
CIK: 0000789019 (MSFT)_x000D_
Accession: 0001193125-12-316848_x000D_
Report section: (5) Cash Flows Statements_x000D_
 by @XBRLAnalyst</t>
        </r>
      </text>
    </comment>
    <comment ref="G93" authorId="0" shapeId="0">
      <text>
        <r>
          <rPr>
            <sz val="9"/>
            <color indexed="81"/>
            <rFont val="Tahoma"/>
            <family val="2"/>
          </rPr>
          <t>[Capital Expenditures (CAPEX)]: PaymentsToAcquirePropertyPlantAndEquipment _x000D_
Label: Additions to property and equipment_x000D_
Units: USD_x000D_
Balance: credit_x000D_
Period: 2011-FY_x000D_
------------------------_x000D_
CIK: 0000789019 (MSFT)_x000D_
Accession: 0001193125-13-455144_x000D_
Report section: (7) Cash Flows Statements_x000D_
 by @XBRLAnalyst</t>
        </r>
      </text>
    </comment>
    <comment ref="H93" authorId="0" shapeId="0">
      <text>
        <r>
          <rPr>
            <sz val="9"/>
            <color indexed="81"/>
            <rFont val="Tahoma"/>
            <family val="2"/>
          </rPr>
          <t>[Capital Expenditures (CAPEX)]: PaymentsToAcquirePropertyPlantAndEquipment _x000D_
Label: Additions to property and equipment_x000D_
Units: USD_x000D_
Balance: credit_x000D_
Period: 2012-FY_x000D_
------------------------_x000D_
CIK: 0000789019 (MSFT)_x000D_
Accession: 0001193125-13-455144_x000D_
Report section: (7) Cash Flows Statements_x000D_
 by @XBRLAnalyst</t>
        </r>
      </text>
    </comment>
    <comment ref="I93" authorId="1" shapeId="0">
      <text>
        <r>
          <rPr>
            <sz val="9"/>
            <color indexed="81"/>
            <rFont val="Tahoma"/>
            <charset val="1"/>
          </rPr>
          <t>[Capital Expenditures (CAPEX)]: PaymentsToAcquirePropertyPlantAndEquipment &lt;FY:3.62B + (Q1:849M - 714M)&gt; _x000D_
Label: Payments for property, plant and equipment_x000D_
Units: USD_x000D_
Balance: credit_x000D_
Period: 2014-LTM_x000D_
------------------------_x000D_
CIK: 0000051143 (IBM)_x000D_
Accession: 0000051143-14-000004_x000D_
Report section: (6) CONSOLIDATED STATEMENT OF CASH FLOWS_x000D_
 by @XBRLAnalyst</t>
        </r>
      </text>
    </comment>
    <comment ref="E94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F94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G94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H94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I94" authorId="1" shapeId="0">
      <text>
        <r>
          <rPr>
            <sz val="9"/>
            <color indexed="81"/>
            <rFont val="Tahoma"/>
            <charset val="1"/>
          </rPr>
          <t>Error: Company not found_x000D_
 by @XBRLAnalyst</t>
        </r>
      </text>
    </comment>
    <comment ref="E95" authorId="1" shapeId="0">
      <text>
        <r>
          <rPr>
            <sz val="9"/>
            <color indexed="81"/>
            <rFont val="Tahoma"/>
            <charset val="1"/>
          </rPr>
          <t>Period: 2010-FY_x000D_
------------------------_x000D_
CIK: 0000051143 (IBM)_x000D_
 by @XBRLAnalyst</t>
        </r>
      </text>
    </comment>
    <comment ref="F95" authorId="1" shapeId="0">
      <text>
        <r>
          <rPr>
            <sz val="9"/>
            <color indexed="81"/>
            <rFont val="Tahoma"/>
            <charset val="1"/>
          </rPr>
          <t>Period: 2011-FY_x000D_
------------------------_x000D_
CIK: 0000051143 (IBM)_x000D_
 by @XBRLAnalyst</t>
        </r>
      </text>
    </comment>
    <comment ref="G95" authorId="1" shapeId="0">
      <text>
        <r>
          <rPr>
            <sz val="9"/>
            <color indexed="81"/>
            <rFont val="Tahoma"/>
            <charset val="1"/>
          </rPr>
          <t>Period: 2012-FY_x000D_
------------------------_x000D_
CIK: 0000051143 (IBM)_x000D_
 by @XBRLAnalyst</t>
        </r>
      </text>
    </comment>
    <comment ref="H95" authorId="1" shapeId="0">
      <text>
        <r>
          <rPr>
            <sz val="9"/>
            <color indexed="81"/>
            <rFont val="Tahoma"/>
            <charset val="1"/>
          </rPr>
          <t>Period: 2013-FY_x000D_
------------------------_x000D_
CIK: 0000051143 (IBM)_x000D_
 by @XBRLAnalyst</t>
        </r>
      </text>
    </comment>
    <comment ref="I95" authorId="1" shapeId="0">
      <text>
        <r>
          <rPr>
            <sz val="9"/>
            <color indexed="81"/>
            <rFont val="Tahoma"/>
            <charset val="1"/>
          </rPr>
          <t>Period: LTM_x000D_
------------------------_x000D_
CIK: 0000051143 (IBM)_x000D_
 by @XBRLAnalyst</t>
        </r>
      </text>
    </comment>
    <comment ref="E96" authorId="1" shapeId="0">
      <text>
        <r>
          <rPr>
            <sz val="9"/>
            <color indexed="81"/>
            <rFont val="Tahoma"/>
            <charset val="1"/>
          </rPr>
          <t>[Interest Expense]: InterestExpense _x000D_
Label: Interest expense (Note D&amp;J)_x000D_
Units: USD_x000D_
Balance: debit_x000D_
Period: 2010-FY_x000D_
------------------------_x000D_
CIK: 0000051143 (IBM)_x000D_
Accession: 0001047469-13-001698_x000D_
Report section: (2) Consolidated Statement of Earnings_x000D_
 by @XBRLAnalyst</t>
        </r>
      </text>
    </comment>
    <comment ref="F96" authorId="1" shapeId="0">
      <text>
        <r>
          <rPr>
            <sz val="9"/>
            <color indexed="81"/>
            <rFont val="Tahoma"/>
            <charset val="1"/>
          </rPr>
          <t>[Interest Expense]: InterestExpense _x000D_
Label: Interest expense (Note D&amp;J)_x000D_
Units: USD_x000D_
Balance: debit_x000D_
Period: 2011-FY_x000D_
------------------------_x000D_
CIK: 0000051143 (IBM)_x000D_
Accession: 0001047469-14-001302_x000D_
Report section: (2) Consolidated Statement of Earnings_x000D_
 by @XBRLAnalyst</t>
        </r>
      </text>
    </comment>
    <comment ref="G96" authorId="1" shapeId="0">
      <text>
        <r>
          <rPr>
            <sz val="9"/>
            <color indexed="81"/>
            <rFont val="Tahoma"/>
            <charset val="1"/>
          </rPr>
          <t>[Interest Expense]: InterestExpense _x000D_
Label: Interest expense (Note D&amp;J)_x000D_
Units: USD_x000D_
Balance: debit_x000D_
Period: 2012-FY_x000D_
------------------------_x000D_
CIK: 0000051143 (IBM)_x000D_
Accession: 0001047469-14-001302_x000D_
Report section: (2) Consolidated Statement of Earnings_x000D_
 by @XBRLAnalyst</t>
        </r>
      </text>
    </comment>
    <comment ref="H96" authorId="1" shapeId="0">
      <text>
        <r>
          <rPr>
            <sz val="9"/>
            <color indexed="81"/>
            <rFont val="Tahoma"/>
            <charset val="1"/>
          </rPr>
          <t>[Interest Expense]: InterestExpense _x000D_
Label: Interest expense (Note D&amp;J)_x000D_
Units: USD_x000D_
Balance: debit_x000D_
Period: 2013-FY_x000D_
------------------------_x000D_
CIK: 0000051143 (IBM)_x000D_
Accession: 0001047469-14-001302_x000D_
Report section: (2) Consolidated Statement of Earnings_x000D_
 by @XBRLAnalyst</t>
        </r>
      </text>
    </comment>
    <comment ref="I96" authorId="1" shapeId="0">
      <text>
        <r>
          <rPr>
            <sz val="9"/>
            <color indexed="81"/>
            <rFont val="Tahoma"/>
            <charset val="1"/>
          </rPr>
          <t>[Interest Expense]: InterestExpense &lt;FY:402M + (Q1:105M - 94M)&gt; _x000D_
Label: Interest expense_x000D_
Units: USD_x000D_
Balance: debit_x000D_
Period: 2014-LTM_x000D_
------------------------_x000D_
CIK: 0000051143 (IBM)_x000D_
Accession: 0000051143-14-000004_x000D_
Report section: (2) CONSOLIDATED STATEMENT OF EARNINGS_x000D_
 by @XBRLAnalyst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=(After Tax Net Profit+Depreciation)/(LTM Debt+ STM Debt)</t>
        </r>
      </text>
    </comment>
    <comment ref="E99" authorId="0" shapeId="0">
      <text>
        <r>
          <rPr>
            <sz val="9"/>
            <color indexed="81"/>
            <rFont val="Tahoma"/>
            <family val="2"/>
          </rPr>
          <t>Error: Missing TID/Tag_x000D_
 by @XBRLAnalyst</t>
        </r>
      </text>
    </comment>
    <comment ref="E101" authorId="1" shapeId="0">
      <text>
        <r>
          <rPr>
            <sz val="9"/>
            <color indexed="81"/>
            <rFont val="Tahoma"/>
            <charset val="1"/>
          </rPr>
          <t>[Cash &amp; Cash Equivalents]: CashAndCashEquivalentsAtCarryingValue _x000D_
Label: Cash and cash equivalents_x000D_
Units: USD_x000D_
Balance: debit_x000D_
Period: 2010-FY_x000D_
------------------------_x000D_
CIK: 0000051143 (IBM)_x000D_
Accession: 0001047469-14-001302_x000D_
Report section: (4) Consolidated Statement of Financial Position_x000D_
 by @XBRLAnalyst</t>
        </r>
      </text>
    </comment>
    <comment ref="F101" authorId="1" shapeId="0">
      <text>
        <r>
          <rPr>
            <sz val="9"/>
            <color indexed="81"/>
            <rFont val="Tahoma"/>
            <charset val="1"/>
          </rPr>
          <t>[Cash &amp; Cash Equivalents]: CashAndCashEquivalentsAtCarryingValue _x000D_
Label: Cash and cash equivalents_x000D_
Units: USD_x000D_
Balance: debit_x000D_
Period: 2011-FY_x000D_
------------------------_x000D_
CIK: 0000051143 (IBM)_x000D_
Accession: 0000051143-14-000004_x000D_
Report section: (4) CONSOLIDATED STATEMENT OF FINANCIAL POSITION_x000D_
 by @XBRLAnalyst</t>
        </r>
      </text>
    </comment>
    <comment ref="G101" authorId="1" shapeId="0">
      <text>
        <r>
          <rPr>
            <sz val="9"/>
            <color indexed="81"/>
            <rFont val="Tahoma"/>
            <charset val="1"/>
          </rPr>
          <t>[Cash &amp; Cash Equivalents]: CashAndCashEquivalentsAtCarryingValue _x000D_
Label: Cash and cash equivalents_x000D_
Units: USD_x000D_
Balance: debit_x000D_
Period: 2012-FY_x000D_
------------------------_x000D_
CIK: 0000051143 (IBM)_x000D_
Accession: 0000051143-14-000004_x000D_
Report section: (4) CONSOLIDATED STATEMENT OF FINANCIAL POSITION_x000D_
 by @XBRLAnalyst</t>
        </r>
      </text>
    </comment>
    <comment ref="H101" authorId="1" shapeId="0">
      <text>
        <r>
          <rPr>
            <sz val="9"/>
            <color indexed="81"/>
            <rFont val="Tahoma"/>
            <charset val="1"/>
          </rPr>
          <t>[Cash &amp; Cash Equivalents]: CashAndCashEquivalentsAtCarryingValue _x000D_
Label: Cash and cash equivalents_x000D_
Units: USD_x000D_
Balance: debit_x000D_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101" authorId="1" shapeId="0">
      <text>
        <r>
          <rPr>
            <sz val="9"/>
            <color indexed="81"/>
            <rFont val="Tahoma"/>
            <charset val="1"/>
          </rPr>
          <t>[Cash &amp; Cash Equivalents]: CashAndCashEquivalentsAtCarryingValue _x000D_
Label: Cash and cash equivalents_x000D_
Units: USD_x000D_
Balance: debit_x000D_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E102" authorId="1" shapeId="0">
      <text>
        <r>
          <rPr>
            <sz val="9"/>
            <color indexed="81"/>
            <rFont val="Tahoma"/>
            <charset val="1"/>
          </rPr>
          <t>[Accounts Receivable, Current]: AccountsReceivableNetCurrent _x000D_
Label: Notes and accounts receivable - trade (net of allowances of $282 in 2011 and $324 in 2010)_x000D_
Units: USD_x000D_
Balance: debit_x000D_
Period: 2010-FY_x000D_
------------------------_x000D_
CIK: 0000051143 (IBM)_x000D_
Accession: 0001104659-11-057630_x000D_
Report section: (3) CONSOLIDATED STATEMENT OF FINANCIAL POSITION_x000D_
 by @XBRLAnalyst</t>
        </r>
      </text>
    </comment>
    <comment ref="F102" authorId="1" shapeId="0">
      <text>
        <r>
          <rPr>
            <sz val="9"/>
            <color indexed="81"/>
            <rFont val="Tahoma"/>
            <charset val="1"/>
          </rPr>
          <t>[Accounts Receivable, Current]: AccountsReceivableNetCurrent _x000D_
Label: Notes and accounts receivable-trade (net of allowances of $255 in 2012 and $256 in 2011)_x000D_
Units: USD_x000D_
Balance: debit_x000D_
Period: 2011-FY_x000D_
------------------------_x000D_
CIK: 0000051143 (IBM)_x000D_
Accession: 0001047469-13-001698_x000D_
Report section: (4) Consolidated Statement of Financial Position_x000D_
 by @XBRLAnalyst</t>
        </r>
      </text>
    </comment>
    <comment ref="G102" authorId="1" shapeId="0">
      <text>
        <r>
          <rPr>
            <sz val="9"/>
            <color indexed="81"/>
            <rFont val="Tahoma"/>
            <charset val="1"/>
          </rPr>
          <t>[Accounts Receivable, Current]: AccountsReceivableNetCurrent _x000D_
Label: Notes and accounts receivable - trade (net of allowances of $291 in 2013 and $255 in 2012)_x000D_
Units: USD_x000D_
Balance: debit_x000D_
Period: 2012-FY_x000D_
------------------------_x000D_
CIK: 0000051143 (IBM)_x000D_
Accession: 0001047469-14-001302_x000D_
Report section: (4) Consolidated Statement of Financial Position_x000D_
 by @XBRLAnalyst</t>
        </r>
      </text>
    </comment>
    <comment ref="H102" authorId="1" shapeId="0">
      <text>
        <r>
          <rPr>
            <sz val="9"/>
            <color indexed="81"/>
            <rFont val="Tahoma"/>
            <charset val="1"/>
          </rPr>
          <t>[Accounts Receivable, Current]: AccountsReceivableNetCurrent _x000D_
Label: Notes and accounts receivable - trade (net of allowances of $305 in 2014 and $291 in 2013)_x000D_
Units: USD_x000D_
Balance: debit_x000D_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102" authorId="1" shapeId="0">
      <text>
        <r>
          <rPr>
            <sz val="9"/>
            <color indexed="81"/>
            <rFont val="Tahoma"/>
            <charset val="1"/>
          </rPr>
          <t>[Accounts Receivable, Current]: AccountsReceivableNetCurrent _x000D_
Label: Notes and accounts receivable - trade (net of allowances of $305 in 2014 and $291 in 2013)_x000D_
Units: USD_x000D_
Balance: debit_x000D_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E103" authorId="1" shapeId="0">
      <text>
        <r>
          <rPr>
            <sz val="9"/>
            <color indexed="81"/>
            <rFont val="Tahoma"/>
            <charset val="1"/>
          </rPr>
          <t>[Inventory]: InventoryNet _x000D_
Label: Total inventories_x000D_
Units: USD_x000D_
Balance: debit_x000D_
Period: 2010-FY_x000D_
------------------------_x000D_
CIK: 0000051143 (IBM)_x000D_
Accession: 0001104659-11-057630_x000D_
Report section: (3) CONSOLIDATED STATEMENT OF FINANCIAL POSITION_x000D_
 by @XBRLAnalyst</t>
        </r>
      </text>
    </comment>
    <comment ref="F103" authorId="1" shapeId="0">
      <text>
        <r>
          <rPr>
            <sz val="9"/>
            <color indexed="81"/>
            <rFont val="Tahoma"/>
            <charset val="1"/>
          </rPr>
          <t>[Inventory]: InventoryNet _x000D_
Label: Inventories (Note E)_x000D_
Units: USD_x000D_
Balance: debit_x000D_
Period: 2011-FY_x000D_
------------------------_x000D_
CIK: 0000051143 (IBM)_x000D_
Accession: 0001047469-13-001698_x000D_
Report section: (4) Consolidated Statement of Financial Position_x000D_
 by @XBRLAnalyst</t>
        </r>
      </text>
    </comment>
    <comment ref="G103" authorId="1" shapeId="0">
      <text>
        <r>
          <rPr>
            <sz val="9"/>
            <color indexed="81"/>
            <rFont val="Tahoma"/>
            <charset val="1"/>
          </rPr>
          <t>[Inventory]: InventoryNet _x000D_
Label: Inventories (Note E)_x000D_
Units: USD_x000D_
Balance: debit_x000D_
Period: 2012-FY_x000D_
------------------------_x000D_
CIK: 0000051143 (IBM)_x000D_
Accession: 0001047469-14-001302_x000D_
Report section: (4) Consolidated Statement of Financial Position_x000D_
 by @XBRLAnalyst</t>
        </r>
      </text>
    </comment>
    <comment ref="H103" authorId="1" shapeId="0">
      <text>
        <r>
          <rPr>
            <sz val="9"/>
            <color indexed="81"/>
            <rFont val="Tahoma"/>
            <charset val="1"/>
          </rPr>
          <t>[Inventory]: InventoryNet _x000D_
Label: Total inventories_x000D_
Units: USD_x000D_
Balance: debit_x000D_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103" authorId="1" shapeId="0">
      <text>
        <r>
          <rPr>
            <sz val="9"/>
            <color indexed="81"/>
            <rFont val="Tahoma"/>
            <charset val="1"/>
          </rPr>
          <t>[Inventory]: InventoryNet _x000D_
Label: Total inventories_x000D_
Units: USD_x000D_
Balance: debit_x000D_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E104" authorId="1" shapeId="0">
      <text>
        <r>
          <rPr>
            <sz val="9"/>
            <color indexed="81"/>
            <rFont val="Tahoma"/>
            <charset val="1"/>
          </rPr>
          <t>[Net of Property, Plant &amp; Equipment]: PropertyPlantAndEquipmentNet _x000D_
Label: Plant, rental machines and other property - net_x000D_
Units: USD_x000D_
Balance: debit_x000D_
Period: 2010-FY_x000D_
------------------------_x000D_
CIK: 0000051143 (IBM)_x000D_
Accession: 0001104659-11-057630_x000D_
Report section: (3) CONSOLIDATED STATEMENT OF FINANCIAL POSITION_x000D_
 by @XBRLAnalyst</t>
        </r>
      </text>
    </comment>
    <comment ref="F104" authorId="1" shapeId="0">
      <text>
        <r>
          <rPr>
            <sz val="9"/>
            <color indexed="81"/>
            <rFont val="Tahoma"/>
            <charset val="1"/>
          </rPr>
          <t>[Net of Property, Plant &amp; Equipment]: PropertyPlantAndEquipmentNet _x000D_
Label: Property, plant and equipment-net (Note G)_x000D_
Units: USD_x000D_
Balance: debit_x000D_
Period: 2011-FY_x000D_
------------------------_x000D_
CIK: 0000051143 (IBM)_x000D_
Accession: 0001047469-13-001698_x000D_
Report section: (4) Consolidated Statement of Financial Position_x000D_
 by @XBRLAnalyst</t>
        </r>
      </text>
    </comment>
    <comment ref="G104" authorId="1" shapeId="0">
      <text>
        <r>
          <rPr>
            <sz val="9"/>
            <color indexed="81"/>
            <rFont val="Tahoma"/>
            <charset val="1"/>
          </rPr>
          <t>[Net of Property, Plant &amp; Equipment]: PropertyPlantAndEquipmentNet _x000D_
Label: Property, plant and equipment - net (Note G)_x000D_
Units: USD_x000D_
Balance: debit_x000D_
Period: 2012-FY_x000D_
------------------------_x000D_
CIK: 0000051143 (IBM)_x000D_
Accession: 0001047469-14-001302_x000D_
Report section: (4) Consolidated Statement of Financial Position_x000D_
 by @XBRLAnalyst</t>
        </r>
      </text>
    </comment>
    <comment ref="H104" authorId="1" shapeId="0">
      <text>
        <r>
          <rPr>
            <sz val="9"/>
            <color indexed="81"/>
            <rFont val="Tahoma"/>
            <charset val="1"/>
          </rPr>
          <t>[Net of Property, Plant &amp; Equipment]: PropertyPlantAndEquipmentNet _x000D_
Label: Property, plant and equipment - net_x000D_
Units: USD_x000D_
Balance: debit_x000D_
Period: 2013-FY_x000D_
------------------------_x000D_
CIK: 0000051143 (IBM)_x000D_
Accession: 0000051143-14-000004_x000D_
Report section: (4) CONSOLIDATED STATEMENT OF FINANCIAL POSITION_x000D_
 by @XBRLAnalyst</t>
        </r>
      </text>
    </comment>
    <comment ref="I104" authorId="1" shapeId="0">
      <text>
        <r>
          <rPr>
            <sz val="9"/>
            <color indexed="81"/>
            <rFont val="Tahoma"/>
            <charset val="1"/>
          </rPr>
          <t>[Net of Property, Plant &amp; Equipment]: PropertyPlantAndEquipmentNet _x000D_
Label: Property, plant and equipment - net_x000D_
Units: USD_x000D_
Balance: debit_x000D_
Period: 2014-Q1_x000D_
------------------------_x000D_
CIK: 0000051143 (IBM)_x000D_
Accession: 0000051143-14-000004_x000D_
Report section: (4) CONSOLIDATED STATEMENT OF FINANCIAL POSITION_x000D_
 by @XBRLAnalyst</t>
        </r>
      </text>
    </comment>
    <comment ref="E105" authorId="0" shapeId="0">
      <text>
        <r>
          <rPr>
            <sz val="9"/>
            <color indexed="81"/>
            <rFont val="Tahoma"/>
            <family val="2"/>
          </rPr>
          <t>Error: # of Tags/Years does not match output Range_x000D_
 by @XBRLAnalyst</t>
        </r>
      </text>
    </comment>
    <comment ref="F105" authorId="0" shapeId="0">
      <text>
        <r>
          <rPr>
            <sz val="9"/>
            <color indexed="81"/>
            <rFont val="Tahoma"/>
            <family val="2"/>
          </rPr>
          <t>[Accounts Receivable, Current]: AccountsReceivableNetCurrent _x000D_
Label: Accounts receivable, net of allowance for doubtful accounts of $389 and $333_x000D_
Units: USD_x000D_
Balance: debit_x000D_
Period: 2011-FY_x000D_
------------------------_x000D_
CIK: 0000789019 (MSFT)_x000D_
Accession: 0001193125-12-316848_x000D_
Report section: (3) Balance Sheets_x000D_
 by @XBRLAnalyst</t>
        </r>
      </text>
    </comment>
    <comment ref="G105" authorId="0" shapeId="0">
      <text>
        <r>
          <rPr>
            <sz val="9"/>
            <color indexed="81"/>
            <rFont val="Tahoma"/>
            <family val="2"/>
          </rPr>
          <t>[Accounts Receivable, Current]: AccountsReceivableNetCurrent _x000D_
Label: Accounts receivable, net of allowance for doubtful accounts of $336 and $389_x000D_
Units: USD_x000D_
Balance: debit_x000D_
Period: 2012-FY_x000D_
------------------------_x000D_
CIK: 0000789019 (MSFT)_x000D_
Accession: 0001193125-13-455144_x000D_
Report section: (5) Balance Sheets_x000D_
 by @XBRLAnalyst</t>
        </r>
      </text>
    </comment>
    <comment ref="H105" authorId="0" shapeId="0">
      <text>
        <r>
          <rPr>
            <sz val="9"/>
            <color indexed="81"/>
            <rFont val="Tahoma"/>
            <family val="2"/>
          </rPr>
          <t>[Accounts Receivable, Current]: AccountsReceivableNetCurrent _x000D_
Label: Accounts receivable, net of allowance for doubtful accounts of $255 and $336_x000D_
Units: USD_x000D_
Balance: debit_x000D_
Period: 2013-FY_x000D_
------------------------_x000D_
CIK: 0000789019 (MSFT)_x000D_
Accession: 0001193125-14-157088_x000D_
Report section: (5) Balance Sheets_x000D_
 by @XBRLAnalyst</t>
        </r>
      </text>
    </comment>
    <comment ref="E106" authorId="0" shapeId="0">
      <text>
        <r>
          <rPr>
            <sz val="9"/>
            <color indexed="81"/>
            <rFont val="Tahoma"/>
            <family val="2"/>
          </rPr>
          <t>[Inventory]: InventoryNet _x000D_
Label: Inventories_x000D_
Units: USD_x000D_
Balance: debit_x000D_
Period: 2010-FY_x000D_
------------------------_x000D_
CIK: 0000789019 (MSFT)_x000D_
Accession: 0001193125-11-200680_x000D_
Report section: (3) BALANCE SHEETS_x000D_
 by @XBRLAnalyst</t>
        </r>
      </text>
    </comment>
    <comment ref="F106" authorId="0" shapeId="0">
      <text>
        <r>
          <rPr>
            <sz val="9"/>
            <color indexed="81"/>
            <rFont val="Tahoma"/>
            <family val="2"/>
          </rPr>
          <t>[Inventory]: InventoryNet _x000D_
Label: Inventories_x000D_
Units: USD_x000D_
Balance: debit_x000D_
Period: 2011-FY_x000D_
------------------------_x000D_
CIK: 0000789019 (MSFT)_x000D_
Accession: 0001193125-12-316848_x000D_
Report section: (3) Balance Sheets_x000D_
 by @XBRLAnalyst</t>
        </r>
      </text>
    </comment>
    <comment ref="G106" authorId="0" shapeId="0">
      <text>
        <r>
          <rPr>
            <sz val="9"/>
            <color indexed="81"/>
            <rFont val="Tahoma"/>
            <family val="2"/>
          </rPr>
          <t>[Inventory]: InventoryNet _x000D_
Label: Inventories_x000D_
Units: USD_x000D_
Balance: debit_x000D_
Period: 2012-FY_x000D_
------------------------_x000D_
CIK: 0000789019 (MSFT)_x000D_
Accession: 0001193125-13-455144_x000D_
Report section: (5) Balance Sheets_x000D_
 by @XBRLAnalyst</t>
        </r>
      </text>
    </comment>
    <comment ref="H106" authorId="0" shapeId="0">
      <text>
        <r>
          <rPr>
            <sz val="9"/>
            <color indexed="81"/>
            <rFont val="Tahoma"/>
            <family val="2"/>
          </rPr>
          <t>[Inventory]: InventoryNet _x000D_
Label: Inventories_x000D_
Units: USD_x000D_
Balance: debit_x000D_
Period: 2013-FY_x000D_
------------------------_x000D_
CIK: 0000789019 (MSFT)_x000D_
Accession: 0001193125-14-157088_x000D_
Report section: (5) Balance Sheets_x000D_
 by @XBRLAnalyst</t>
        </r>
      </text>
    </comment>
    <comment ref="E109" authorId="1" shapeId="0">
      <text>
        <r>
          <rPr>
            <sz val="9"/>
            <color indexed="81"/>
            <rFont val="Tahoma"/>
            <charset val="1"/>
          </rPr>
          <t>[Market Cap]: SharePrice=&gt; 147*EntityCommonStockSharesOutstanding=&gt; 1.22B _x000D_
Label: Entity Common Stock, Shares Outstanding; Share price at the share reporting date_x000D_
Units: shares_x000D_
Period: 2010-FY_x000D_
------------------------_x000D_
CIK: 0000051143 (IBM)_x000D_
Accession: 0001047469-11-001117_x000D_
Report section: (118) Document and Entity Information_x000D_
 by @XBRLAnalyst</t>
        </r>
      </text>
    </comment>
    <comment ref="F109" authorId="1" shapeId="0">
      <text>
        <r>
          <rPr>
            <sz val="9"/>
            <color indexed="81"/>
            <rFont val="Tahoma"/>
            <charset val="1"/>
          </rPr>
          <t>[Market Cap]: SharePrice=&gt; 184*EntityCommonStockSharesOutstanding=&gt; 1.16B _x000D_
Label: Entity Common Stock, Shares Outstanding; Share price at the share reporting date_x000D_
Units: shares_x000D_
Period: 2011-FY_x000D_
------------------------_x000D_
CIK: 0000051143 (IBM)_x000D_
Accession: 0001047469-12-001742_x000D_
Report section: (1) Document and Entity Information_x000D_
 by @XBRLAnalyst</t>
        </r>
      </text>
    </comment>
    <comment ref="G109" authorId="1" shapeId="0">
      <text>
        <r>
          <rPr>
            <sz val="9"/>
            <color indexed="81"/>
            <rFont val="Tahoma"/>
            <charset val="1"/>
          </rPr>
          <t>[Market Cap]: SharePrice=&gt; 192*EntityCommonStockSharesOutstanding=&gt; 1.11B _x000D_
Label: Entity Common Stock, Shares Outstanding; Share price at the share reporting date_x000D_
Units: shares_x000D_
Period: 2012-FY_x000D_
------------------------_x000D_
CIK: 0000051143 (IBM)_x000D_
Accession: 0001047469-13-001698_x000D_
Report section: (1) Document and Entity Information_x000D_
 by @XBRLAnalyst</t>
        </r>
      </text>
    </comment>
    <comment ref="H109" authorId="0" shapeId="0">
      <text>
        <r>
          <rPr>
            <sz val="9"/>
            <color indexed="81"/>
            <rFont val="Tahoma"/>
            <family val="2"/>
          </rPr>
          <t>[Market Cap]: SharePrice=&gt; 40.99*#N/A _x000D_
Label: Share price at the share reporting date_x000D_
Period: 2014-Q3_x000D_
------------------------_x000D_
CIK: 0000789019 (MSFT)_x000D_
Accession: 0001193125-14-157088_x000D_
 by @XBRLAnalyst</t>
        </r>
      </text>
    </comment>
    <comment ref="I109" authorId="0" shapeId="0">
      <text>
        <r>
          <rPr>
            <sz val="9"/>
            <color indexed="81"/>
            <rFont val="Tahoma"/>
            <family val="2"/>
          </rPr>
          <t>[Market Cap]: SharePrice=&gt; 40.99*#N/A _x000D_
Label: Share price at the share reporting date_x000D_
Period: 2014-Q3_x000D_
------------------------_x000D_
CIK: 0000789019 (MSFT)_x000D_
Accession: 0001193125-14-157088_x000D_
 by @XBRLAnalyst</t>
        </r>
      </text>
    </comment>
    <comment ref="E110" authorId="1" shapeId="0">
      <text>
        <r>
          <rPr>
            <sz val="9"/>
            <color indexed="81"/>
            <rFont val="Tahoma"/>
            <charset val="1"/>
          </rPr>
          <t>[Price/Earning Ratio (P/E)]: SharePrice=&gt; 147 / EarningsPerShareBasic=&gt; 11.69 _x000D_
Label: Basic (in dollars per share) (Note R); Share price at the share reporting date_x000D_
Units: USD/shares_x000D_
Period: 2010-FY_x000D_
------------------------_x000D_
CIK: 0000051143 (IBM)_x000D_
Accession: 0001047469-11-001117_x000D_
Report section: (1) Consolidated Statement of Earnings_x000D_
 by @XBRLAnalyst</t>
        </r>
      </text>
    </comment>
    <comment ref="F110" authorId="1" shapeId="0">
      <text>
        <r>
          <rPr>
            <sz val="9"/>
            <color indexed="81"/>
            <rFont val="Tahoma"/>
            <charset val="1"/>
          </rPr>
          <t>[Price/Earning Ratio (P/E)]: SharePrice=&gt; 184 / EarningsPerShareBasic=&gt; 13.25 _x000D_
Label: Basic (in dollars per share) (Note P); Share price at the share reporting date_x000D_
Units: USD/shares_x000D_
Period: 2011-FY_x000D_
------------------------_x000D_
CIK: 0000051143 (IBM)_x000D_
Accession: 0001047469-12-001742_x000D_
Report section: (2) Consolidated Statement of Earnings_x000D_
 by @XBRLAnalyst</t>
        </r>
      </text>
    </comment>
    <comment ref="G110" authorId="1" shapeId="0">
      <text>
        <r>
          <rPr>
            <sz val="9"/>
            <color indexed="81"/>
            <rFont val="Tahoma"/>
            <charset val="1"/>
          </rPr>
          <t>[Price/Earning Ratio (P/E)]: SharePrice=&gt; 192 / EarningsPerShareBasic=&gt; 14.53 _x000D_
Label: Basic (in dollars per share) (Note P); Share price at the share reporting date_x000D_
Units: USD/shares_x000D_
Period: 2012-FY_x000D_
------------------------_x000D_
CIK: 0000051143 (IBM)_x000D_
Accession: 0001047469-13-001698_x000D_
Report section: (2) Consolidated Statement of Earnings_x000D_
 by @XBRLAnalyst</t>
        </r>
      </text>
    </comment>
    <comment ref="H110" authorId="1" shapeId="0">
      <text>
        <r>
          <rPr>
            <sz val="9"/>
            <color indexed="81"/>
            <rFont val="Tahoma"/>
            <charset val="1"/>
          </rPr>
          <t>[Price/Earning Ratio (P/E)]: SharePrice=&gt; 188 / EarningsPerShareBasic=&gt; 15.06 _x000D_
Label: Basic (in dollars per share) (Note P); Share price at the share reporting date_x000D_
Units: USD/shares_x000D_
Period: 2013-FY_x000D_
------------------------_x000D_
CIK: 0000051143 (IBM)_x000D_
Accession: 0001047469-14-001302_x000D_
Report section: (2) Consolidated Statement of Earnings_x000D_
 by @XBRLAnalyst</t>
        </r>
      </text>
    </comment>
    <comment ref="I110" authorId="0" shapeId="0">
      <text>
        <r>
          <rPr>
            <sz val="9"/>
            <color indexed="81"/>
            <rFont val="Tahoma"/>
            <family val="2"/>
          </rPr>
          <t>Error: Company not found_x000D_
 by @XBRLAnalyst</t>
        </r>
      </text>
    </comment>
    <comment ref="E111" authorId="1" shapeId="0">
      <text>
        <r>
          <rPr>
            <sz val="9"/>
            <color indexed="81"/>
            <rFont val="Tahoma"/>
            <charset val="1"/>
          </rPr>
          <t>[Price/Sales Ratio (P/S)]: SharePrice=&gt; 147 /( Revenues=&gt; 99.87B/ EntityCommonStockSharesOutstanding=&gt; 1.22B) _x000D_
Label: Entity Common Stock, Shares Outstanding; Total revenue; Share price at the share reporting date_x000D_
Units: shares_x000D_
Period: 2010-FY_x000D_
------------------------_x000D_
CIK: 0000051143 (IBM)_x000D_
Accession: 0001047469-11-001117_x000D_
Report section: (118) Document and Entity Information_x000D_
 by @XBRLAnalyst</t>
        </r>
      </text>
    </comment>
    <comment ref="F111" authorId="1" shapeId="0">
      <text>
        <r>
          <rPr>
            <sz val="9"/>
            <color indexed="81"/>
            <rFont val="Tahoma"/>
            <charset val="1"/>
          </rPr>
          <t>[Price/Sales Ratio (P/S)]: SharePrice=&gt; 184 /( Revenues=&gt; 106.92B/ EntityCommonStockSharesOutstanding=&gt; 1.16B) _x000D_
Label: Entity Common Stock, Shares Outstanding; Total revenue; Share price at the share reporting date_x000D_
Units: shares_x000D_
Period: 2011-FY_x000D_
------------------------_x000D_
CIK: 0000051143 (IBM)_x000D_
Accession: 0001047469-12-001742_x000D_
Report section: (1) Document and Entity Information_x000D_
 by @XBRLAnalyst</t>
        </r>
      </text>
    </comment>
    <comment ref="G111" authorId="1" shapeId="0">
      <text>
        <r>
          <rPr>
            <sz val="9"/>
            <color indexed="81"/>
            <rFont val="Tahoma"/>
            <charset val="1"/>
          </rPr>
          <t>[Price/Sales Ratio (P/S)]: SharePrice=&gt; 192 /( Revenues=&gt; 104.51B/ EntityCommonStockSharesOutstanding=&gt; 1.11B) _x000D_
Label: Entity Common Stock, Shares Outstanding; Total revenue; Share price at the share reporting date_x000D_
Units: shares_x000D_
Period: 2012-FY_x000D_
------------------------_x000D_
CIK: 0000051143 (IBM)_x000D_
Accession: 0001047469-13-001698_x000D_
Report section: (1) Document and Entity Information_x000D_
 by @XBRLAnalyst</t>
        </r>
      </text>
    </comment>
    <comment ref="H111" authorId="1" shapeId="0">
      <text>
        <r>
          <rPr>
            <sz val="9"/>
            <color indexed="81"/>
            <rFont val="Tahoma"/>
            <charset val="1"/>
          </rPr>
          <t>[Price/Sales Ratio (P/S)]: SharePrice=&gt; 188 /( Revenues=&gt; 99.75B/ EntityCommonStockSharesOutstanding=&gt; 1.04B) _x000D_
Label: Entity Common Stock, Shares Outstanding; Total revenue; Share price at the share reporting date_x000D_
Units: shares_x000D_
Period: 2013-FY_x000D_
------------------------_x000D_
CIK: 0000051143 (IBM)_x000D_
Accession: 0001047469-14-001302_x000D_
Report section: (1) Document and Entity Information_x000D_
 by @XBRLAnalyst</t>
        </r>
      </text>
    </comment>
    <comment ref="I111" authorId="0" shapeId="0">
      <text>
        <r>
          <rPr>
            <sz val="9"/>
            <color indexed="81"/>
            <rFont val="Tahoma"/>
            <family val="2"/>
          </rPr>
          <t>Error: Company not found_x000D_
 by @XBRLAnalyst</t>
        </r>
      </text>
    </comment>
    <comment ref="E112" authorId="1" shapeId="0">
      <text>
        <r>
          <rPr>
            <sz val="9"/>
            <color indexed="81"/>
            <rFont val="Tahoma"/>
            <charset val="1"/>
          </rPr>
          <t>[Price/Book Value Ratio (P/B)]: SharePrice=&gt; 147 /( StockholdersEquity=&gt; 23.05B/ EntityCommonStockSharesOutstanding=&gt; 1.22B) _x000D_
Label: Entity Common Stock, Shares Outstanding; Total IBM stockholders' equity; Share price at the share reporting date_x000D_
Units: shares_x000D_
Period: 2010-FY_x000D_
------------------------_x000D_
CIK: 0000051143 (IBM)_x000D_
Accession: 0001047469-11-001117_x000D_
Report section: (118) Document and Entity Information_x000D_
 by @XBRLAnalyst</t>
        </r>
      </text>
    </comment>
    <comment ref="F112" authorId="1" shapeId="0">
      <text>
        <r>
          <rPr>
            <sz val="9"/>
            <color indexed="81"/>
            <rFont val="Tahoma"/>
            <charset val="1"/>
          </rPr>
          <t>[Price/Book Value Ratio (P/B)]: SharePrice=&gt; 184 /( StockholdersEquity=&gt; 20.14B/ EntityCommonStockSharesOutstanding=&gt; 1.16B) _x000D_
Label: Entity Common Stock, Shares Outstanding; Total IBM stockholders' equity; Share price at the share reporting date_x000D_
Units: shares_x000D_
Period: 2011-FY_x000D_
------------------------_x000D_
CIK: 0000051143 (IBM)_x000D_
Accession: 0001047469-12-001742_x000D_
Report section: (1) Document and Entity Information_x000D_
 by @XBRLAnalyst</t>
        </r>
      </text>
    </comment>
    <comment ref="G112" authorId="1" shapeId="0">
      <text>
        <r>
          <rPr>
            <sz val="9"/>
            <color indexed="81"/>
            <rFont val="Tahoma"/>
            <charset val="1"/>
          </rPr>
          <t>[Price/Book Value Ratio (P/B)]: SharePrice=&gt; 192 /( StockholdersEquity=&gt; 18.86B/ EntityCommonStockSharesOutstanding=&gt; 1.11B) _x000D_
Label: Entity Common Stock, Shares Outstanding; Total IBM stockholders' equity; Share price at the share reporting date_x000D_
Units: shares_x000D_
Period: 2012-FY_x000D_
------------------------_x000D_
CIK: 0000051143 (IBM)_x000D_
Accession: 0001047469-13-001698_x000D_
Report section: (1) Document and Entity Information_x000D_
 by @XBRLAnalyst</t>
        </r>
      </text>
    </comment>
    <comment ref="H112" authorId="1" shapeId="0">
      <text>
        <r>
          <rPr>
            <sz val="9"/>
            <color indexed="81"/>
            <rFont val="Tahoma"/>
            <charset val="1"/>
          </rPr>
          <t>[Price/Book Value Ratio (P/B)]: SharePrice=&gt; 188 /( StockholdersEquity=&gt; 22.79B/ EntityCommonStockSharesOutstanding=&gt; 1.04B) _x000D_
Label: Entity Common Stock, Shares Outstanding; Total IBM stockholders' equity; Share price at the share reporting date_x000D_
Units: shares_x000D_
Period: 2013-FY_x000D_
------------------------_x000D_
CIK: 0000051143 (IBM)_x000D_
Accession: 0001047469-14-001302_x000D_
Report section: (1) Document and Entity Information_x000D_
 by @XBRLAnalyst</t>
        </r>
      </text>
    </comment>
    <comment ref="I112" authorId="0" shapeId="0">
      <text>
        <r>
          <rPr>
            <sz val="9"/>
            <color indexed="81"/>
            <rFont val="Tahoma"/>
            <family val="2"/>
          </rPr>
          <t>Error: Company not found_x000D_
 by @XBRLAnalyst</t>
        </r>
      </text>
    </comment>
    <comment ref="C117" authorId="0" shapeId="0">
      <text>
        <r>
          <rPr>
            <sz val="9"/>
            <color indexed="81"/>
            <rFont val="Tahoma"/>
            <family val="2"/>
          </rPr>
          <t>Period: 2014-Q2_x000D_
------------------------_x000D_
CIK: 0000789019 (MSFT)_x000D_
Accession: 0001193125-14-018634</t>
        </r>
      </text>
    </comment>
    <comment ref="D117" authorId="0" shapeId="0">
      <text>
        <r>
          <rPr>
            <b/>
            <sz val="9"/>
            <color indexed="81"/>
            <rFont val="Tahoma"/>
            <family val="2"/>
          </rPr>
          <t>Yanyan: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<sst xmlns="http://schemas.openxmlformats.org/spreadsheetml/2006/main" count="311" uniqueCount="154">
  <si>
    <t xml:space="preserve">Built with XBRLAnalyst by FinDynamics, Inc.©  </t>
    <phoneticPr fontId="9" type="noConversion"/>
  </si>
  <si>
    <t>PORTFOLIO ANALYSIS</t>
    <phoneticPr fontId="9" type="noConversion"/>
  </si>
  <si>
    <t>Invested Portfolio Value: $1,000,000</t>
  </si>
  <si>
    <t>Top 3 Holdings by Return</t>
  </si>
  <si>
    <t>Industry Sector Mix</t>
  </si>
  <si>
    <t>Risk&amp;Return</t>
    <phoneticPr fontId="9" type="noConversion"/>
  </si>
  <si>
    <t>Bottom 3 Holdings by Return</t>
  </si>
  <si>
    <t>Return Attribution by Industry</t>
  </si>
  <si>
    <t>Total Return &amp; Profit Growth</t>
  </si>
  <si>
    <t>Symbol</t>
    <phoneticPr fontId="9" type="noConversion"/>
  </si>
  <si>
    <t>Company Name</t>
  </si>
  <si>
    <t>Market 
Cap.
(mln)</t>
  </si>
  <si>
    <t>Closing 
Price</t>
  </si>
  <si>
    <t>Price
Change
(last day)</t>
  </si>
  <si>
    <t>Price 
Change
(LTM)</t>
  </si>
  <si>
    <t>% Price 
Change 
(LTM)</t>
  </si>
  <si>
    <t>Dividend Yield
(LTM)</t>
  </si>
  <si>
    <t>Total 
Return
(LTM)</t>
  </si>
  <si>
    <t># of Shares 
in Portfolio
(today)</t>
  </si>
  <si>
    <t>$ Value 
of Holdings
(today)</t>
  </si>
  <si>
    <t>Gain or Loss
(LTM)</t>
  </si>
  <si>
    <t>Revenue Growth
(LTM)</t>
  </si>
  <si>
    <t>Profit Growth
(LTM)</t>
  </si>
  <si>
    <t>Profit Margin
Change
(LTM)</t>
  </si>
  <si>
    <t>EPS
ratio
(LTM)</t>
  </si>
  <si>
    <t>PE
ratio
(LTM)</t>
  </si>
  <si>
    <t>Industry</t>
    <phoneticPr fontId="9" type="noConversion"/>
  </si>
  <si>
    <t>ELECTRONIC &amp; OTHER ELECTRICAL …</t>
  </si>
  <si>
    <t>ADBE</t>
  </si>
  <si>
    <t>SERVICES-PREPACKAGED SOFTWARE…</t>
  </si>
  <si>
    <t>LNKD</t>
    <phoneticPr fontId="9" type="noConversion"/>
  </si>
  <si>
    <t>SERVICES-COMPUTER PROGRAMMING,…</t>
  </si>
  <si>
    <t>CTXS</t>
  </si>
  <si>
    <t>YHOO</t>
    <phoneticPr fontId="9" type="noConversion"/>
  </si>
  <si>
    <t>SERVICES-COMPUTER INTEGRATED S…</t>
  </si>
  <si>
    <t>ORCL</t>
    <phoneticPr fontId="9" type="noConversion"/>
  </si>
  <si>
    <t>EA</t>
    <phoneticPr fontId="9" type="noConversion"/>
  </si>
  <si>
    <t>ATVI</t>
    <phoneticPr fontId="9" type="noConversion"/>
  </si>
  <si>
    <t>TGT</t>
    <phoneticPr fontId="9" type="noConversion"/>
  </si>
  <si>
    <t>RETAIL-VARIETY STORES…</t>
  </si>
  <si>
    <t>WMT</t>
  </si>
  <si>
    <t>Total</t>
    <phoneticPr fontId="9" type="noConversion"/>
  </si>
  <si>
    <t>Top 3 Holdings</t>
    <phoneticPr fontId="9" type="noConversion"/>
  </si>
  <si>
    <t>Bottom 3 Holdings</t>
    <phoneticPr fontId="9" type="noConversion"/>
  </si>
  <si>
    <t>Sector Mix</t>
    <phoneticPr fontId="9" type="noConversion"/>
  </si>
  <si>
    <t>Return Atribution</t>
    <phoneticPr fontId="9" type="noConversion"/>
  </si>
  <si>
    <t>Row Labels</t>
  </si>
  <si>
    <t>Total Return (LTM)</t>
  </si>
  <si>
    <t xml:space="preserve"> $ Value 
of Holdings
(today)</t>
  </si>
  <si>
    <t>Gain or Loss(last year)</t>
  </si>
  <si>
    <t>EA</t>
  </si>
  <si>
    <t>LNKD</t>
  </si>
  <si>
    <t>YHOO</t>
  </si>
  <si>
    <t>TGT</t>
  </si>
  <si>
    <t>holidays</t>
    <phoneticPr fontId="9" type="noConversion"/>
  </si>
  <si>
    <t xml:space="preserve">Built with XBRLAnalyst by FinDynamics, Inc.©  </t>
  </si>
  <si>
    <t>Most Recent</t>
  </si>
  <si>
    <t>LTM</t>
  </si>
  <si>
    <t>Change</t>
  </si>
  <si>
    <t>[End of Period]</t>
  </si>
  <si>
    <t>[Filing Date]</t>
  </si>
  <si>
    <t>[Document Type]</t>
  </si>
  <si>
    <t>[Revenue]</t>
  </si>
  <si>
    <t>[Net Income attributable to company]</t>
  </si>
  <si>
    <t>[Dividends per share]</t>
  </si>
  <si>
    <t>[Profit Margin]</t>
    <phoneticPr fontId="9" type="noConversion"/>
  </si>
  <si>
    <t>Risk-Return Metrics</t>
    <phoneticPr fontId="9" type="noConversion"/>
  </si>
  <si>
    <t>Stock Trading Valume and Price</t>
    <phoneticPr fontId="9" type="noConversion"/>
  </si>
  <si>
    <t>Portfolio</t>
    <phoneticPr fontId="9" type="noConversion"/>
  </si>
  <si>
    <t>Volume</t>
  </si>
  <si>
    <t>Closing Price</t>
  </si>
  <si>
    <t>Weight</t>
    <phoneticPr fontId="9" type="noConversion"/>
  </si>
  <si>
    <t>Return</t>
    <phoneticPr fontId="9" type="noConversion"/>
  </si>
  <si>
    <t>Stdev</t>
    <phoneticPr fontId="9" type="noConversion"/>
  </si>
  <si>
    <t>Company Ticker:</t>
    <phoneticPr fontId="9" type="noConversion"/>
  </si>
  <si>
    <t>Period</t>
  </si>
  <si>
    <t>FY</t>
  </si>
  <si>
    <t>Latest Reporting Year:</t>
  </si>
  <si>
    <t>Units</t>
  </si>
  <si>
    <t>Latest Reporting Period:</t>
  </si>
  <si>
    <t>Last Trading Date:</t>
  </si>
  <si>
    <t>Trading Volume:</t>
  </si>
  <si>
    <t>Share Price:</t>
  </si>
  <si>
    <t>Market Cap(mln):</t>
    <phoneticPr fontId="9" type="noConversion"/>
  </si>
  <si>
    <t>Trading Activity</t>
    <phoneticPr fontId="9" type="noConversion"/>
  </si>
  <si>
    <t>Growth</t>
    <phoneticPr fontId="9" type="noConversion"/>
  </si>
  <si>
    <t>Management Efficiency</t>
    <phoneticPr fontId="9" type="noConversion"/>
  </si>
  <si>
    <t>Valuation</t>
    <phoneticPr fontId="9" type="noConversion"/>
  </si>
  <si>
    <t xml:space="preserve"> </t>
  </si>
  <si>
    <t>Investing Activities</t>
    <phoneticPr fontId="9" type="noConversion"/>
  </si>
  <si>
    <t>Profitability</t>
    <phoneticPr fontId="9" type="noConversion"/>
  </si>
  <si>
    <t>Operation Efficiency</t>
    <phoneticPr fontId="9" type="noConversion"/>
  </si>
  <si>
    <t>Solvency Ratio</t>
    <phoneticPr fontId="9" type="noConversion"/>
  </si>
  <si>
    <t>Key Indicators</t>
  </si>
  <si>
    <t>LTM</t>
    <phoneticPr fontId="9" type="noConversion"/>
  </si>
  <si>
    <t>(mln)</t>
  </si>
  <si>
    <t>[Net Income attributable to company]</t>
    <phoneticPr fontId="9" type="noConversion"/>
  </si>
  <si>
    <t>[Revenue]-[Cost of Revenue]</t>
    <phoneticPr fontId="9" type="noConversion"/>
  </si>
  <si>
    <t>[Gross Profit Margin]</t>
  </si>
  <si>
    <t>Revenue Growth Rate</t>
    <phoneticPr fontId="9" type="noConversion"/>
  </si>
  <si>
    <t>NI Growth Rate</t>
    <phoneticPr fontId="9" type="noConversion"/>
  </si>
  <si>
    <t>[ROE]</t>
    <phoneticPr fontId="9" type="noConversion"/>
  </si>
  <si>
    <t>[ROA]</t>
    <phoneticPr fontId="9" type="noConversion"/>
  </si>
  <si>
    <t>[Price/Earning Ratio (P/E)]</t>
    <phoneticPr fontId="9" type="noConversion"/>
  </si>
  <si>
    <t>[Number of Shares]</t>
    <phoneticPr fontId="9" type="noConversion"/>
  </si>
  <si>
    <t>Quarterly Sales ($mln)</t>
  </si>
  <si>
    <t>1Q</t>
  </si>
  <si>
    <t>2Q</t>
  </si>
  <si>
    <t>3Q</t>
  </si>
  <si>
    <t>4Q</t>
  </si>
  <si>
    <t>Y</t>
    <phoneticPr fontId="9" type="noConversion"/>
  </si>
  <si>
    <t>Per Share Indicators (Last annual report)</t>
  </si>
  <si>
    <t>Sales per Share</t>
  </si>
  <si>
    <t>Cash Flow per Share</t>
  </si>
  <si>
    <t>CAPEX per Share</t>
  </si>
  <si>
    <t>[EPS Diluted (and Basic)]</t>
  </si>
  <si>
    <t>Book Value per Share</t>
  </si>
  <si>
    <t>[Selling, General &amp; Administrative Expense]</t>
    <phoneticPr fontId="9" type="noConversion"/>
  </si>
  <si>
    <t>SellingAndMarketingExpense</t>
  </si>
  <si>
    <t>[Research &amp; Development Expense]</t>
  </si>
  <si>
    <t>[Depreciation (&amp;Amortization), CF]</t>
    <phoneticPr fontId="9" type="noConversion"/>
  </si>
  <si>
    <t>[Expense]</t>
    <phoneticPr fontId="9" type="noConversion"/>
  </si>
  <si>
    <t>[Operating Income]</t>
  </si>
  <si>
    <t>[Earnings Before Taxes]</t>
  </si>
  <si>
    <t>[Net Income]</t>
  </si>
  <si>
    <t>%</t>
  </si>
  <si>
    <t>[Long-Term Debt, Current]</t>
    <phoneticPr fontId="9" type="noConversion"/>
  </si>
  <si>
    <t>[Long-Term Debt, Noncurrent]</t>
  </si>
  <si>
    <t>[Total Liabilities]</t>
  </si>
  <si>
    <t>[Stockholders Equity]</t>
  </si>
  <si>
    <t>[Cash From Operations (CFO)]</t>
  </si>
  <si>
    <t>[Cash From Investing (CFI)]</t>
  </si>
  <si>
    <t>[Cash From Financing (CFF)]</t>
  </si>
  <si>
    <t>[Capital Expenditures (CAPEX)]</t>
  </si>
  <si>
    <t>[Interest Income]</t>
  </si>
  <si>
    <t>[Interest Expense]</t>
  </si>
  <si>
    <t>Interest Coverage Ratio</t>
  </si>
  <si>
    <t>LTD/Total Asset</t>
  </si>
  <si>
    <t>Assets (Last annual report)</t>
  </si>
  <si>
    <t>[Cash &amp; Cash Equivalents]</t>
  </si>
  <si>
    <t>[Accounts Receivable, Current]</t>
  </si>
  <si>
    <t>[Inventory]</t>
  </si>
  <si>
    <t>[Net of Property, Plant &amp; Equipment]</t>
  </si>
  <si>
    <t>AR turnover ratio</t>
    <phoneticPr fontId="9" type="noConversion"/>
  </si>
  <si>
    <t>Inventory turnover ratio</t>
    <phoneticPr fontId="9" type="noConversion"/>
  </si>
  <si>
    <t>Market Indicators</t>
  </si>
  <si>
    <t>[Market Cap]</t>
  </si>
  <si>
    <t>[Price/Earning Ratio (P/E)]</t>
  </si>
  <si>
    <t>[Price/Sales Ratio (P/S)]</t>
  </si>
  <si>
    <t>[Price/Book Value Ratio (P/B)]</t>
  </si>
  <si>
    <t>Name:</t>
  </si>
  <si>
    <t>IBM</t>
  </si>
  <si>
    <t>GE</t>
  </si>
  <si>
    <t>ATVI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</si>
</sst>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7" formatCode="&quot;$&quot;#,##0.00_);\(&quot;$&quot;#,##0.00\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 * #,##0.00_ ;_ * \-#,##0.00_ ;_ * &quot;-&quot;??_ ;_ @_ "/>
    <numFmt numFmtId="167" formatCode="\$#,##0_);[Red]\(\$#,##0\)"/>
    <numFmt numFmtId="168" formatCode="\$#,##0.00_);[Red]\(\$#,##0.00\)"/>
    <numFmt numFmtId="169" formatCode="&quot;$&quot;#,##0.00"/>
    <numFmt numFmtId="170" formatCode="_-* #,##0_-;\-* #,##0_-;_-* &quot;-&quot;??_-;_-@_-"/>
    <numFmt numFmtId="171" formatCode="[$-1009]d\-mmm\-yy;@"/>
    <numFmt numFmtId="172" formatCode="_-* #,##0.0_-;\-* #,##0.0_-;_-* &quot;-&quot;??_-;_-@_-"/>
    <numFmt numFmtId="173" formatCode="&quot;$&quot;#,##0.0"/>
    <numFmt numFmtId="174" formatCode="&quot;$&quot;#,##0.00_);\-&quot;$&quot;#,##0.00_)"/>
    <numFmt numFmtId="175" formatCode="0.00%_);\-0.00%_)"/>
    <numFmt numFmtId="176" formatCode="&quot;$&quot;#,##0_);\-&quot;$&quot;#,##0_)"/>
    <numFmt numFmtId="177" formatCode="0.0%"/>
    <numFmt numFmtId="178" formatCode="0.0"/>
    <numFmt numFmtId="179" formatCode="0.0_);\-0.0_)"/>
    <numFmt numFmtId="180" formatCode="0.0000"/>
    <numFmt numFmtId="181" formatCode="0.0%_);\-0.0%_)"/>
    <numFmt numFmtId="182" formatCode="_ * #,##0.0_ ;_ * \-#,##0.0_ ;_ * &quot;-&quot;??_ ;_ @_ "/>
    <numFmt numFmtId="183" formatCode="_ * #,##0_ ;_ * \-#,##0_ ;_ * &quot;-&quot;??_ ;_ @_ "/>
    <numFmt numFmtId="184" formatCode="0.0_);[Red]\(0.0\)"/>
    <numFmt numFmtId="185" formatCode="0_);[Red]\(0\)"/>
    <numFmt numFmtId="186" formatCode="0.00_);[Red]\(0.00\)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3"/>
      <name val="Calibri"/>
      <family val="2"/>
      <scheme val="minor"/>
    </font>
    <font>
      <sz val="24"/>
      <color theme="0"/>
      <name val="Cambria"/>
      <family val="2"/>
      <scheme val="major"/>
    </font>
    <font>
      <sz val="11"/>
      <color theme="0"/>
      <name val="Cambria"/>
      <family val="2"/>
      <scheme val="major"/>
    </font>
    <font>
      <b/>
      <sz val="10"/>
      <color theme="0"/>
      <name val="Cambria"/>
      <family val="2"/>
      <scheme val="maj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7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0"/>
      <color theme="3"/>
      <name val="Calibri"/>
      <family val="2"/>
    </font>
    <font>
      <b/>
      <sz val="10"/>
      <color theme="3"/>
      <name val="Calibri"/>
      <family val="2"/>
    </font>
    <font>
      <sz val="10"/>
      <color theme="1"/>
      <name val="Calibri"/>
      <family val="2"/>
    </font>
    <font>
      <sz val="9"/>
      <color theme="3"/>
      <name val="Calibri"/>
      <family val="2"/>
    </font>
    <font>
      <sz val="11"/>
      <color rgb="FFFF0000"/>
      <name val="Calibri"/>
      <family val="2"/>
    </font>
    <font>
      <i/>
      <sz val="16"/>
      <color theme="3"/>
      <name val="Calibri"/>
      <family val="2"/>
    </font>
    <font>
      <i/>
      <sz val="16"/>
      <color theme="1"/>
      <name val="Calibri"/>
      <family val="2"/>
    </font>
    <font>
      <sz val="11"/>
      <color theme="0" tint="-0.249977111117893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sz val="11"/>
      <color theme="3"/>
      <name val="Calibri"/>
      <family val="2"/>
    </font>
    <font>
      <b/>
      <sz val="16"/>
      <color theme="0"/>
      <name val="Bell MT"/>
      <family val="1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 tint="4.9989318521683403E-2"/>
      <name val="Calibri"/>
      <family val="2"/>
    </font>
    <font>
      <i/>
      <sz val="10"/>
      <color theme="1"/>
      <name val="Calibri"/>
      <family val="2"/>
    </font>
    <font>
      <b/>
      <i/>
      <sz val="11"/>
      <name val="Calibri"/>
      <family val="2"/>
    </font>
    <font>
      <b/>
      <i/>
      <sz val="11"/>
      <color theme="1"/>
      <name val="Calibri"/>
      <family val="2"/>
    </font>
    <font>
      <sz val="9"/>
      <color indexed="81"/>
      <name val="Tahoma"/>
      <charset val="1"/>
    </font>
    <font>
      <b/>
      <sz val="11"/>
      <color theme="0" tint="-0.34998626667073579"/>
      <name val="Calibri"/>
      <family val="2"/>
      <charset val="204"/>
    </font>
    <font>
      <sz val="10"/>
      <color theme="0" tint="-0.34998626667073579"/>
      <name val="Calibri"/>
      <family val="2"/>
      <charset val="204"/>
    </font>
    <font>
      <b/>
      <sz val="14"/>
      <color theme="0"/>
      <name val="Bell MT"/>
      <family val="1"/>
    </font>
    <font>
      <b/>
      <sz val="9"/>
      <color indexed="81"/>
      <name val="Tahoma"/>
      <charset val="1"/>
    </font>
    <font>
      <b/>
      <sz val="10"/>
      <color theme="1"/>
      <name val="Calibri"/>
    </font>
    <font>
      <sz val="10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4546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3" tint="0.59996337778862885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5" borderId="0" applyNumberFormat="0" applyFont="0" applyBorder="0" applyAlignment="0" applyProtection="0">
      <alignment vertical="center"/>
    </xf>
    <xf numFmtId="0" fontId="6" fillId="6" borderId="0" applyNumberFormat="0" applyBorder="0" applyAlignment="0" applyProtection="0"/>
    <xf numFmtId="0" fontId="5" fillId="7" borderId="0" applyNumberFormat="0" applyFont="0" applyBorder="0" applyAlignment="0" applyProtection="0">
      <alignment vertical="center"/>
    </xf>
    <xf numFmtId="0" fontId="7" fillId="8" borderId="0" applyNumberFormat="0" applyFill="0" applyBorder="0" applyProtection="0">
      <alignment wrapText="1"/>
    </xf>
    <xf numFmtId="0" fontId="5" fillId="0" borderId="0">
      <alignment vertical="center"/>
    </xf>
    <xf numFmtId="174" fontId="1" fillId="0" borderId="0" applyFont="0" applyFill="0" applyBorder="0" applyProtection="0">
      <alignment horizontal="right" vertical="center"/>
    </xf>
    <xf numFmtId="175" fontId="5" fillId="0" borderId="0" applyFont="0" applyFill="0" applyBorder="0" applyAlignment="0" applyProtection="0"/>
    <xf numFmtId="7" fontId="8" fillId="5" borderId="0" applyNumberFormat="0" applyBorder="0" applyProtection="0">
      <alignment horizontal="right" vertical="center" indent="1"/>
    </xf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30" fillId="0" borderId="0">
      <alignment vertical="top"/>
    </xf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67">
    <xf numFmtId="0" fontId="0" fillId="0" borderId="0" xfId="0"/>
    <xf numFmtId="14" fontId="0" fillId="0" borderId="0" xfId="0" applyNumberFormat="1"/>
    <xf numFmtId="0" fontId="10" fillId="4" borderId="0" xfId="0" applyFont="1" applyFill="1"/>
    <xf numFmtId="0" fontId="10" fillId="0" borderId="0" xfId="0" applyFont="1"/>
    <xf numFmtId="0" fontId="10" fillId="4" borderId="0" xfId="0" applyFont="1" applyFill="1" applyBorder="1"/>
    <xf numFmtId="0" fontId="19" fillId="0" borderId="0" xfId="0" applyFont="1"/>
    <xf numFmtId="0" fontId="10" fillId="0" borderId="0" xfId="0" applyFont="1" applyBorder="1"/>
    <xf numFmtId="0" fontId="20" fillId="0" borderId="0" xfId="7" applyFont="1">
      <alignment vertical="center"/>
    </xf>
    <xf numFmtId="2" fontId="22" fillId="0" borderId="0" xfId="7" applyNumberFormat="1" applyFont="1" applyFill="1" applyBorder="1">
      <alignment vertical="center"/>
    </xf>
    <xf numFmtId="0" fontId="20" fillId="9" borderId="0" xfId="7" applyFont="1" applyFill="1">
      <alignment vertical="center"/>
    </xf>
    <xf numFmtId="0" fontId="10" fillId="0" borderId="0" xfId="0" applyFont="1" applyFill="1"/>
    <xf numFmtId="171" fontId="10" fillId="0" borderId="0" xfId="0" applyNumberFormat="1" applyFont="1"/>
    <xf numFmtId="10" fontId="10" fillId="0" borderId="0" xfId="11" applyNumberFormat="1" applyFont="1"/>
    <xf numFmtId="10" fontId="24" fillId="0" borderId="0" xfId="11" applyNumberFormat="1" applyFont="1"/>
    <xf numFmtId="14" fontId="10" fillId="0" borderId="0" xfId="0" applyNumberFormat="1" applyFont="1"/>
    <xf numFmtId="0" fontId="25" fillId="9" borderId="0" xfId="7" applyFont="1" applyFill="1">
      <alignment vertical="center"/>
    </xf>
    <xf numFmtId="0" fontId="20" fillId="4" borderId="0" xfId="7" applyFont="1" applyFill="1">
      <alignment vertical="center"/>
    </xf>
    <xf numFmtId="0" fontId="20" fillId="2" borderId="0" xfId="7" applyFont="1" applyFill="1">
      <alignment vertical="center"/>
    </xf>
    <xf numFmtId="0" fontId="23" fillId="2" borderId="0" xfId="7" applyFont="1" applyFill="1">
      <alignment vertical="center"/>
    </xf>
    <xf numFmtId="0" fontId="25" fillId="4" borderId="0" xfId="7" applyFont="1" applyFill="1">
      <alignment vertical="center"/>
    </xf>
    <xf numFmtId="0" fontId="23" fillId="4" borderId="0" xfId="7" applyFont="1" applyFill="1">
      <alignment vertical="center"/>
    </xf>
    <xf numFmtId="170" fontId="22" fillId="0" borderId="0" xfId="1" applyNumberFormat="1" applyFont="1" applyFill="1" applyBorder="1" applyAlignment="1">
      <alignment vertical="center"/>
    </xf>
    <xf numFmtId="0" fontId="14" fillId="4" borderId="0" xfId="0" applyFont="1" applyFill="1" applyBorder="1"/>
    <xf numFmtId="177" fontId="10" fillId="4" borderId="0" xfId="0" applyNumberFormat="1" applyFont="1" applyFill="1" applyBorder="1"/>
    <xf numFmtId="177" fontId="10" fillId="4" borderId="0" xfId="11" applyNumberFormat="1" applyFont="1" applyFill="1" applyBorder="1"/>
    <xf numFmtId="177" fontId="10" fillId="4" borderId="0" xfId="0" applyNumberFormat="1" applyFont="1" applyFill="1"/>
    <xf numFmtId="10" fontId="10" fillId="4" borderId="0" xfId="11" applyNumberFormat="1" applyFont="1" applyFill="1"/>
    <xf numFmtId="171" fontId="27" fillId="4" borderId="0" xfId="0" applyNumberFormat="1" applyFont="1" applyFill="1"/>
    <xf numFmtId="180" fontId="27" fillId="4" borderId="0" xfId="0" applyNumberFormat="1" applyFont="1" applyFill="1"/>
    <xf numFmtId="177" fontId="27" fillId="4" borderId="0" xfId="0" applyNumberFormat="1" applyFont="1" applyFill="1"/>
    <xf numFmtId="176" fontId="22" fillId="0" borderId="0" xfId="8" applyNumberFormat="1" applyFont="1" applyFill="1" applyBorder="1" applyAlignment="1">
      <alignment horizontal="center" vertical="center"/>
    </xf>
    <xf numFmtId="0" fontId="31" fillId="4" borderId="0" xfId="7" applyFont="1" applyFill="1">
      <alignment vertical="center"/>
    </xf>
    <xf numFmtId="0" fontId="31" fillId="0" borderId="0" xfId="7" applyFont="1">
      <alignment vertical="center"/>
    </xf>
    <xf numFmtId="2" fontId="28" fillId="4" borderId="0" xfId="0" applyNumberFormat="1" applyFont="1" applyFill="1" applyBorder="1" applyAlignment="1">
      <alignment horizontal="center"/>
    </xf>
    <xf numFmtId="0" fontId="22" fillId="0" borderId="0" xfId="7" applyFont="1">
      <alignment vertical="center"/>
    </xf>
    <xf numFmtId="0" fontId="29" fillId="4" borderId="0" xfId="6" applyFont="1" applyFill="1">
      <alignment wrapText="1"/>
    </xf>
    <xf numFmtId="0" fontId="22" fillId="0" borderId="0" xfId="0" applyFont="1"/>
    <xf numFmtId="9" fontId="22" fillId="0" borderId="0" xfId="0" applyNumberFormat="1" applyFont="1" applyBorder="1"/>
    <xf numFmtId="2" fontId="22" fillId="0" borderId="0" xfId="7" applyNumberFormat="1" applyFont="1" applyAlignment="1">
      <alignment horizontal="center" vertical="center"/>
    </xf>
    <xf numFmtId="9" fontId="22" fillId="4" borderId="0" xfId="11" applyFont="1" applyFill="1" applyAlignment="1">
      <alignment horizontal="center" vertical="center"/>
    </xf>
    <xf numFmtId="0" fontId="14" fillId="0" borderId="0" xfId="7" applyFont="1" applyFill="1">
      <alignment vertical="center"/>
    </xf>
    <xf numFmtId="0" fontId="10" fillId="11" borderId="0" xfId="0" applyFont="1" applyFill="1"/>
    <xf numFmtId="0" fontId="31" fillId="4" borderId="0" xfId="7" applyFont="1" applyFill="1" applyAlignment="1">
      <alignment horizontal="left" indent="7"/>
    </xf>
    <xf numFmtId="0" fontId="31" fillId="0" borderId="0" xfId="7" applyFont="1" applyAlignment="1">
      <alignment horizontal="left" indent="7"/>
    </xf>
    <xf numFmtId="0" fontId="0" fillId="4" borderId="0" xfId="0" applyFill="1" applyAlignment="1">
      <alignment horizontal="left" vertical="center" indent="8"/>
    </xf>
    <xf numFmtId="2" fontId="14" fillId="10" borderId="5" xfId="0" applyNumberFormat="1" applyFont="1" applyFill="1" applyBorder="1"/>
    <xf numFmtId="177" fontId="10" fillId="10" borderId="2" xfId="11" applyNumberFormat="1" applyFont="1" applyFill="1" applyBorder="1"/>
    <xf numFmtId="0" fontId="29" fillId="0" borderId="0" xfId="0" applyFont="1" applyAlignment="1">
      <alignment horizontal="center"/>
    </xf>
    <xf numFmtId="0" fontId="25" fillId="0" borderId="0" xfId="7" applyFont="1" applyFill="1" applyAlignment="1"/>
    <xf numFmtId="0" fontId="20" fillId="4" borderId="0" xfId="7" applyFont="1" applyFill="1" applyAlignment="1"/>
    <xf numFmtId="0" fontId="20" fillId="9" borderId="0" xfId="7" applyFont="1" applyFill="1" applyAlignment="1"/>
    <xf numFmtId="2" fontId="14" fillId="10" borderId="26" xfId="0" applyNumberFormat="1" applyFont="1" applyFill="1" applyBorder="1"/>
    <xf numFmtId="0" fontId="14" fillId="10" borderId="27" xfId="0" applyFont="1" applyFill="1" applyBorder="1"/>
    <xf numFmtId="171" fontId="14" fillId="10" borderId="28" xfId="0" applyNumberFormat="1" applyFont="1" applyFill="1" applyBorder="1"/>
    <xf numFmtId="177" fontId="10" fillId="10" borderId="29" xfId="11" applyNumberFormat="1" applyFont="1" applyFill="1" applyBorder="1"/>
    <xf numFmtId="0" fontId="14" fillId="10" borderId="28" xfId="0" applyFont="1" applyFill="1" applyBorder="1"/>
    <xf numFmtId="171" fontId="14" fillId="10" borderId="20" xfId="0" applyNumberFormat="1" applyFont="1" applyFill="1" applyBorder="1"/>
    <xf numFmtId="177" fontId="10" fillId="10" borderId="30" xfId="11" applyNumberFormat="1" applyFont="1" applyFill="1" applyBorder="1"/>
    <xf numFmtId="177" fontId="10" fillId="10" borderId="31" xfId="11" applyNumberFormat="1" applyFont="1" applyFill="1" applyBorder="1"/>
    <xf numFmtId="0" fontId="10" fillId="0" borderId="16" xfId="0" applyFont="1" applyBorder="1"/>
    <xf numFmtId="171" fontId="10" fillId="0" borderId="18" xfId="0" applyNumberFormat="1" applyFont="1" applyBorder="1"/>
    <xf numFmtId="4" fontId="10" fillId="0" borderId="0" xfId="0" applyNumberFormat="1" applyFont="1" applyBorder="1"/>
    <xf numFmtId="0" fontId="10" fillId="0" borderId="0" xfId="0" applyFont="1" applyFill="1" applyBorder="1"/>
    <xf numFmtId="171" fontId="10" fillId="0" borderId="0" xfId="0" applyNumberFormat="1" applyFont="1" applyBorder="1"/>
    <xf numFmtId="4" fontId="10" fillId="0" borderId="19" xfId="0" applyNumberFormat="1" applyFont="1" applyBorder="1"/>
    <xf numFmtId="171" fontId="10" fillId="3" borderId="18" xfId="0" applyNumberFormat="1" applyFont="1" applyFill="1" applyBorder="1"/>
    <xf numFmtId="171" fontId="10" fillId="3" borderId="0" xfId="0" applyNumberFormat="1" applyFont="1" applyFill="1" applyBorder="1"/>
    <xf numFmtId="4" fontId="10" fillId="4" borderId="0" xfId="0" applyNumberFormat="1" applyFont="1" applyFill="1" applyBorder="1"/>
    <xf numFmtId="171" fontId="10" fillId="4" borderId="0" xfId="0" applyNumberFormat="1" applyFont="1" applyFill="1" applyBorder="1"/>
    <xf numFmtId="4" fontId="10" fillId="4" borderId="19" xfId="0" applyNumberFormat="1" applyFont="1" applyFill="1" applyBorder="1"/>
    <xf numFmtId="171" fontId="10" fillId="4" borderId="18" xfId="0" applyNumberFormat="1" applyFont="1" applyFill="1" applyBorder="1"/>
    <xf numFmtId="171" fontId="10" fillId="0" borderId="20" xfId="0" applyNumberFormat="1" applyFont="1" applyBorder="1"/>
    <xf numFmtId="0" fontId="10" fillId="0" borderId="21" xfId="0" applyFont="1" applyBorder="1"/>
    <xf numFmtId="4" fontId="10" fillId="0" borderId="21" xfId="0" applyNumberFormat="1" applyFont="1" applyBorder="1"/>
    <xf numFmtId="171" fontId="10" fillId="0" borderId="21" xfId="0" applyNumberFormat="1" applyFont="1" applyBorder="1"/>
    <xf numFmtId="4" fontId="10" fillId="0" borderId="22" xfId="0" applyNumberFormat="1" applyFont="1" applyBorder="1"/>
    <xf numFmtId="0" fontId="22" fillId="4" borderId="0" xfId="0" applyFont="1" applyFill="1" applyBorder="1"/>
    <xf numFmtId="9" fontId="22" fillId="4" borderId="21" xfId="11" applyFont="1" applyFill="1" applyBorder="1"/>
    <xf numFmtId="177" fontId="22" fillId="0" borderId="0" xfId="11" applyNumberFormat="1" applyFont="1" applyFill="1" applyBorder="1" applyAlignment="1">
      <alignment horizontal="center" vertical="center"/>
    </xf>
    <xf numFmtId="9" fontId="22" fillId="4" borderId="0" xfId="0" applyNumberFormat="1" applyFont="1" applyFill="1" applyBorder="1"/>
    <xf numFmtId="0" fontId="10" fillId="4" borderId="0" xfId="0" applyFont="1" applyFill="1" applyAlignment="1"/>
    <xf numFmtId="0" fontId="10" fillId="0" borderId="0" xfId="0" applyFont="1" applyAlignment="1"/>
    <xf numFmtId="0" fontId="10" fillId="13" borderId="5" xfId="0" applyFont="1" applyFill="1" applyBorder="1"/>
    <xf numFmtId="0" fontId="14" fillId="13" borderId="5" xfId="0" applyFont="1" applyFill="1" applyBorder="1" applyAlignment="1">
      <alignment horizontal="center"/>
    </xf>
    <xf numFmtId="0" fontId="15" fillId="13" borderId="10" xfId="0" applyFont="1" applyFill="1" applyBorder="1"/>
    <xf numFmtId="14" fontId="10" fillId="13" borderId="10" xfId="0" applyNumberFormat="1" applyFont="1" applyFill="1" applyBorder="1" applyAlignment="1">
      <alignment horizontal="center"/>
    </xf>
    <xf numFmtId="0" fontId="10" fillId="13" borderId="10" xfId="0" applyFont="1" applyFill="1" applyBorder="1"/>
    <xf numFmtId="0" fontId="10" fillId="10" borderId="0" xfId="0" applyFont="1" applyFill="1"/>
    <xf numFmtId="0" fontId="10" fillId="10" borderId="0" xfId="0" applyFont="1" applyFill="1" applyBorder="1"/>
    <xf numFmtId="0" fontId="14" fillId="10" borderId="0" xfId="0" applyFont="1" applyFill="1" applyBorder="1"/>
    <xf numFmtId="0" fontId="10" fillId="10" borderId="0" xfId="0" applyFont="1" applyFill="1" applyBorder="1" applyAlignment="1">
      <alignment horizontal="center"/>
    </xf>
    <xf numFmtId="0" fontId="11" fillId="10" borderId="0" xfId="2" quotePrefix="1" applyFont="1" applyFill="1" applyBorder="1" applyAlignment="1">
      <alignment horizontal="right"/>
    </xf>
    <xf numFmtId="0" fontId="12" fillId="10" borderId="0" xfId="0" applyFont="1" applyFill="1" applyBorder="1"/>
    <xf numFmtId="170" fontId="10" fillId="10" borderId="0" xfId="1" applyNumberFormat="1" applyFont="1" applyFill="1" applyBorder="1" applyAlignment="1">
      <alignment horizontal="right"/>
    </xf>
    <xf numFmtId="0" fontId="11" fillId="10" borderId="0" xfId="2" applyFont="1" applyFill="1" applyBorder="1" applyAlignment="1">
      <alignment horizontal="right"/>
    </xf>
    <xf numFmtId="0" fontId="10" fillId="13" borderId="0" xfId="0" applyFont="1" applyFill="1" applyBorder="1"/>
    <xf numFmtId="0" fontId="10" fillId="13" borderId="0" xfId="0" applyFont="1" applyFill="1"/>
    <xf numFmtId="0" fontId="38" fillId="0" borderId="0" xfId="0" applyFont="1"/>
    <xf numFmtId="0" fontId="15" fillId="10" borderId="0" xfId="0" applyFont="1" applyFill="1" applyBorder="1"/>
    <xf numFmtId="14" fontId="10" fillId="10" borderId="0" xfId="0" applyNumberFormat="1" applyFont="1" applyFill="1" applyBorder="1" applyAlignment="1">
      <alignment horizontal="center"/>
    </xf>
    <xf numFmtId="170" fontId="10" fillId="10" borderId="0" xfId="1" applyNumberFormat="1" applyFont="1" applyFill="1" applyBorder="1" applyAlignment="1">
      <alignment horizontal="center"/>
    </xf>
    <xf numFmtId="168" fontId="10" fillId="10" borderId="0" xfId="1" applyNumberFormat="1" applyFont="1" applyFill="1" applyBorder="1" applyAlignment="1">
      <alignment horizontal="center"/>
    </xf>
    <xf numFmtId="183" fontId="10" fillId="10" borderId="0" xfId="0" applyNumberFormat="1" applyFont="1" applyFill="1" applyBorder="1"/>
    <xf numFmtId="0" fontId="37" fillId="10" borderId="0" xfId="0" applyFont="1" applyFill="1" applyBorder="1"/>
    <xf numFmtId="0" fontId="38" fillId="10" borderId="0" xfId="0" applyFont="1" applyFill="1" applyBorder="1" applyAlignment="1"/>
    <xf numFmtId="170" fontId="38" fillId="10" borderId="0" xfId="1" applyNumberFormat="1" applyFont="1" applyFill="1" applyBorder="1" applyAlignment="1">
      <alignment horizontal="center"/>
    </xf>
    <xf numFmtId="168" fontId="38" fillId="10" borderId="0" xfId="1" applyNumberFormat="1" applyFont="1" applyFill="1" applyBorder="1" applyAlignment="1">
      <alignment horizontal="center"/>
    </xf>
    <xf numFmtId="183" fontId="38" fillId="10" borderId="0" xfId="0" applyNumberFormat="1" applyFont="1" applyFill="1" applyBorder="1"/>
    <xf numFmtId="0" fontId="38" fillId="10" borderId="0" xfId="0" applyFont="1" applyFill="1" applyBorder="1"/>
    <xf numFmtId="0" fontId="10" fillId="10" borderId="0" xfId="0" applyFont="1" applyFill="1" applyAlignment="1"/>
    <xf numFmtId="0" fontId="10" fillId="10" borderId="0" xfId="0" applyFont="1" applyFill="1" applyBorder="1" applyAlignment="1"/>
    <xf numFmtId="0" fontId="16" fillId="10" borderId="0" xfId="0" applyFont="1" applyFill="1" applyBorder="1" applyAlignment="1">
      <alignment vertical="top"/>
    </xf>
    <xf numFmtId="0" fontId="17" fillId="10" borderId="0" xfId="0" applyFont="1" applyFill="1" applyBorder="1" applyAlignment="1">
      <alignment horizontal="left" vertical="center"/>
    </xf>
    <xf numFmtId="169" fontId="10" fillId="10" borderId="0" xfId="0" applyNumberFormat="1" applyFont="1" applyFill="1" applyBorder="1" applyAlignment="1"/>
    <xf numFmtId="170" fontId="10" fillId="10" borderId="0" xfId="1" applyNumberFormat="1" applyFont="1" applyFill="1" applyBorder="1" applyAlignment="1"/>
    <xf numFmtId="0" fontId="13" fillId="13" borderId="3" xfId="0" applyFont="1" applyFill="1" applyBorder="1" applyAlignment="1">
      <alignment horizontal="left"/>
    </xf>
    <xf numFmtId="1" fontId="18" fillId="13" borderId="5" xfId="0" quotePrefix="1" applyNumberFormat="1" applyFont="1" applyFill="1" applyBorder="1"/>
    <xf numFmtId="1" fontId="18" fillId="13" borderId="5" xfId="0" applyNumberFormat="1" applyFont="1" applyFill="1" applyBorder="1"/>
    <xf numFmtId="1" fontId="18" fillId="13" borderId="6" xfId="0" applyNumberFormat="1" applyFont="1" applyFill="1" applyBorder="1" applyAlignment="1">
      <alignment horizontal="right"/>
    </xf>
    <xf numFmtId="0" fontId="18" fillId="13" borderId="0" xfId="0" applyFont="1" applyFill="1" applyBorder="1" applyAlignment="1">
      <alignment horizontal="right"/>
    </xf>
    <xf numFmtId="0" fontId="10" fillId="13" borderId="8" xfId="0" applyFont="1" applyFill="1" applyBorder="1" applyAlignment="1"/>
    <xf numFmtId="0" fontId="22" fillId="13" borderId="0" xfId="1" applyNumberFormat="1" applyFont="1" applyFill="1" applyBorder="1"/>
    <xf numFmtId="0" fontId="22" fillId="13" borderId="8" xfId="1" applyNumberFormat="1" applyFont="1" applyFill="1" applyBorder="1"/>
    <xf numFmtId="0" fontId="19" fillId="13" borderId="0" xfId="0" applyFont="1" applyFill="1"/>
    <xf numFmtId="177" fontId="22" fillId="13" borderId="0" xfId="11" applyNumberFormat="1" applyFont="1" applyFill="1" applyBorder="1"/>
    <xf numFmtId="177" fontId="22" fillId="13" borderId="8" xfId="11" applyNumberFormat="1" applyFont="1" applyFill="1" applyBorder="1"/>
    <xf numFmtId="0" fontId="18" fillId="13" borderId="11" xfId="0" applyFont="1" applyFill="1" applyBorder="1" applyAlignment="1">
      <alignment horizontal="right"/>
    </xf>
    <xf numFmtId="170" fontId="10" fillId="13" borderId="7" xfId="1" applyNumberFormat="1" applyFont="1" applyFill="1" applyBorder="1"/>
    <xf numFmtId="170" fontId="10" fillId="13" borderId="0" xfId="1" applyNumberFormat="1" applyFont="1" applyFill="1" applyBorder="1"/>
    <xf numFmtId="172" fontId="10" fillId="13" borderId="0" xfId="1" applyNumberFormat="1" applyFont="1" applyFill="1" applyBorder="1"/>
    <xf numFmtId="170" fontId="10" fillId="13" borderId="8" xfId="1" applyNumberFormat="1" applyFont="1" applyFill="1" applyBorder="1"/>
    <xf numFmtId="0" fontId="18" fillId="13" borderId="1" xfId="0" applyFont="1" applyFill="1" applyBorder="1" applyAlignment="1">
      <alignment horizontal="right"/>
    </xf>
    <xf numFmtId="0" fontId="18" fillId="13" borderId="2" xfId="0" applyFont="1" applyFill="1" applyBorder="1" applyAlignment="1">
      <alignment horizontal="right"/>
    </xf>
    <xf numFmtId="0" fontId="18" fillId="13" borderId="3" xfId="0" applyFont="1" applyFill="1" applyBorder="1" applyAlignment="1">
      <alignment horizontal="right"/>
    </xf>
    <xf numFmtId="0" fontId="18" fillId="13" borderId="7" xfId="0" applyFont="1" applyFill="1" applyBorder="1" applyAlignment="1">
      <alignment horizontal="right"/>
    </xf>
    <xf numFmtId="0" fontId="10" fillId="13" borderId="7" xfId="0" applyFont="1" applyFill="1" applyBorder="1"/>
    <xf numFmtId="0" fontId="10" fillId="13" borderId="9" xfId="0" applyFont="1" applyFill="1" applyBorder="1"/>
    <xf numFmtId="0" fontId="18" fillId="13" borderId="12" xfId="0" applyFont="1" applyFill="1" applyBorder="1" applyAlignment="1">
      <alignment horizontal="right"/>
    </xf>
    <xf numFmtId="0" fontId="13" fillId="13" borderId="1" xfId="0" applyFont="1" applyFill="1" applyBorder="1"/>
    <xf numFmtId="0" fontId="18" fillId="13" borderId="3" xfId="0" applyFont="1" applyFill="1" applyBorder="1"/>
    <xf numFmtId="173" fontId="10" fillId="13" borderId="0" xfId="0" applyNumberFormat="1" applyFont="1" applyFill="1" applyBorder="1"/>
    <xf numFmtId="0" fontId="18" fillId="13" borderId="4" xfId="0" applyFont="1" applyFill="1" applyBorder="1" applyAlignment="1"/>
    <xf numFmtId="0" fontId="18" fillId="13" borderId="6" xfId="0" applyFont="1" applyFill="1" applyBorder="1" applyAlignment="1">
      <alignment horizontal="right"/>
    </xf>
    <xf numFmtId="0" fontId="18" fillId="13" borderId="7" xfId="0" applyFont="1" applyFill="1" applyBorder="1" applyAlignment="1"/>
    <xf numFmtId="0" fontId="18" fillId="13" borderId="8" xfId="0" applyFont="1" applyFill="1" applyBorder="1" applyAlignment="1">
      <alignment horizontal="right"/>
    </xf>
    <xf numFmtId="0" fontId="14" fillId="13" borderId="0" xfId="0" applyFont="1" applyFill="1"/>
    <xf numFmtId="14" fontId="18" fillId="13" borderId="8" xfId="0" applyNumberFormat="1" applyFont="1" applyFill="1" applyBorder="1" applyAlignment="1">
      <alignment horizontal="right"/>
    </xf>
    <xf numFmtId="0" fontId="14" fillId="13" borderId="8" xfId="0" applyFont="1" applyFill="1" applyBorder="1" applyAlignment="1">
      <alignment horizontal="right"/>
    </xf>
    <xf numFmtId="0" fontId="10" fillId="13" borderId="8" xfId="0" applyFont="1" applyFill="1" applyBorder="1"/>
    <xf numFmtId="0" fontId="18" fillId="13" borderId="4" xfId="0" applyFont="1" applyFill="1" applyBorder="1" applyAlignment="1">
      <alignment horizontal="left"/>
    </xf>
    <xf numFmtId="0" fontId="18" fillId="13" borderId="9" xfId="0" applyFont="1" applyFill="1" applyBorder="1" applyAlignment="1"/>
    <xf numFmtId="170" fontId="22" fillId="12" borderId="5" xfId="1" applyNumberFormat="1" applyFont="1" applyFill="1" applyBorder="1"/>
    <xf numFmtId="170" fontId="22" fillId="12" borderId="6" xfId="1" applyNumberFormat="1" applyFont="1" applyFill="1" applyBorder="1"/>
    <xf numFmtId="170" fontId="22" fillId="12" borderId="0" xfId="1" applyNumberFormat="1" applyFont="1" applyFill="1" applyBorder="1"/>
    <xf numFmtId="170" fontId="22" fillId="12" borderId="8" xfId="1" applyNumberFormat="1" applyFont="1" applyFill="1" applyBorder="1"/>
    <xf numFmtId="177" fontId="22" fillId="12" borderId="0" xfId="11" applyNumberFormat="1" applyFont="1" applyFill="1" applyBorder="1"/>
    <xf numFmtId="177" fontId="22" fillId="12" borderId="8" xfId="11" applyNumberFormat="1" applyFont="1" applyFill="1" applyBorder="1"/>
    <xf numFmtId="178" fontId="29" fillId="12" borderId="0" xfId="0" applyNumberFormat="1" applyFont="1" applyFill="1" applyBorder="1"/>
    <xf numFmtId="178" fontId="29" fillId="12" borderId="8" xfId="0" applyNumberFormat="1" applyFont="1" applyFill="1" applyBorder="1"/>
    <xf numFmtId="170" fontId="22" fillId="12" borderId="11" xfId="1" applyNumberFormat="1" applyFont="1" applyFill="1" applyBorder="1"/>
    <xf numFmtId="170" fontId="22" fillId="12" borderId="10" xfId="1" applyNumberFormat="1" applyFont="1" applyFill="1" applyBorder="1"/>
    <xf numFmtId="0" fontId="10" fillId="13" borderId="6" xfId="0" applyFont="1" applyFill="1" applyBorder="1" applyAlignment="1">
      <alignment horizontal="right"/>
    </xf>
    <xf numFmtId="177" fontId="22" fillId="12" borderId="5" xfId="11" applyNumberFormat="1" applyFont="1" applyFill="1" applyBorder="1"/>
    <xf numFmtId="177" fontId="22" fillId="12" borderId="6" xfId="11" applyNumberFormat="1" applyFont="1" applyFill="1" applyBorder="1"/>
    <xf numFmtId="0" fontId="10" fillId="13" borderId="11" xfId="0" applyFont="1" applyFill="1" applyBorder="1" applyAlignment="1"/>
    <xf numFmtId="177" fontId="22" fillId="12" borderId="10" xfId="11" applyNumberFormat="1" applyFont="1" applyFill="1" applyBorder="1"/>
    <xf numFmtId="177" fontId="22" fillId="12" borderId="11" xfId="11" applyNumberFormat="1" applyFont="1" applyFill="1" applyBorder="1"/>
    <xf numFmtId="0" fontId="10" fillId="13" borderId="6" xfId="0" applyFont="1" applyFill="1" applyBorder="1" applyAlignment="1"/>
    <xf numFmtId="177" fontId="36" fillId="12" borderId="5" xfId="11" applyNumberFormat="1" applyFont="1" applyFill="1" applyBorder="1"/>
    <xf numFmtId="177" fontId="36" fillId="12" borderId="6" xfId="11" applyNumberFormat="1" applyFont="1" applyFill="1" applyBorder="1"/>
    <xf numFmtId="177" fontId="36" fillId="12" borderId="10" xfId="11" applyNumberFormat="1" applyFont="1" applyFill="1" applyBorder="1"/>
    <xf numFmtId="177" fontId="36" fillId="12" borderId="11" xfId="11" applyNumberFormat="1" applyFont="1" applyFill="1" applyBorder="1"/>
    <xf numFmtId="1" fontId="18" fillId="13" borderId="5" xfId="0" quotePrefix="1" applyNumberFormat="1" applyFont="1" applyFill="1" applyBorder="1" applyAlignment="1">
      <alignment horizontal="right"/>
    </xf>
    <xf numFmtId="0" fontId="21" fillId="13" borderId="0" xfId="0" applyNumberFormat="1" applyFont="1" applyFill="1" applyBorder="1" applyAlignment="1" applyProtection="1">
      <alignment vertical="center"/>
    </xf>
    <xf numFmtId="0" fontId="20" fillId="13" borderId="0" xfId="0" applyNumberFormat="1" applyFont="1" applyFill="1" applyBorder="1" applyAlignment="1" applyProtection="1">
      <alignment vertical="center"/>
    </xf>
    <xf numFmtId="0" fontId="20" fillId="13" borderId="0" xfId="0" applyFont="1" applyFill="1" applyBorder="1" applyAlignment="1" applyProtection="1">
      <alignment vertical="center"/>
    </xf>
    <xf numFmtId="0" fontId="29" fillId="2" borderId="13" xfId="6" applyFont="1" applyFill="1" applyBorder="1" applyAlignment="1">
      <alignment horizontal="center" vertical="top" wrapText="1"/>
    </xf>
    <xf numFmtId="0" fontId="29" fillId="2" borderId="5" xfId="6" applyFont="1" applyFill="1" applyBorder="1" applyAlignment="1">
      <alignment horizontal="center" vertical="top" wrapText="1"/>
    </xf>
    <xf numFmtId="0" fontId="29" fillId="2" borderId="35" xfId="6" applyFont="1" applyFill="1" applyBorder="1" applyAlignment="1">
      <alignment horizontal="center" vertical="top" wrapText="1"/>
    </xf>
    <xf numFmtId="0" fontId="29" fillId="2" borderId="36" xfId="6" applyFont="1" applyFill="1" applyBorder="1" applyAlignment="1">
      <alignment horizontal="center" vertical="top" wrapText="1"/>
    </xf>
    <xf numFmtId="181" fontId="22" fillId="0" borderId="8" xfId="9" applyNumberFormat="1" applyFont="1" applyFill="1" applyBorder="1" applyAlignment="1">
      <alignment horizontal="center" vertical="center"/>
    </xf>
    <xf numFmtId="169" fontId="22" fillId="0" borderId="7" xfId="17" applyNumberFormat="1" applyFont="1" applyBorder="1" applyAlignment="1">
      <alignment horizontal="center" vertical="center"/>
    </xf>
    <xf numFmtId="169" fontId="22" fillId="0" borderId="0" xfId="17" applyNumberFormat="1" applyFont="1" applyFill="1" applyBorder="1" applyAlignment="1">
      <alignment horizontal="center" vertical="center"/>
    </xf>
    <xf numFmtId="170" fontId="22" fillId="0" borderId="7" xfId="1" applyNumberFormat="1" applyFont="1" applyFill="1" applyBorder="1" applyAlignment="1">
      <alignment horizontal="center" vertical="center"/>
    </xf>
    <xf numFmtId="176" fontId="22" fillId="0" borderId="10" xfId="8" applyNumberFormat="1" applyFont="1" applyFill="1" applyBorder="1" applyAlignment="1">
      <alignment horizontal="center" vertical="center"/>
    </xf>
    <xf numFmtId="2" fontId="22" fillId="0" borderId="10" xfId="7" applyNumberFormat="1" applyFont="1" applyFill="1" applyBorder="1">
      <alignment vertical="center"/>
    </xf>
    <xf numFmtId="169" fontId="22" fillId="0" borderId="9" xfId="17" applyNumberFormat="1" applyFont="1" applyBorder="1" applyAlignment="1">
      <alignment horizontal="center" vertical="center"/>
    </xf>
    <xf numFmtId="169" fontId="22" fillId="0" borderId="10" xfId="17" applyNumberFormat="1" applyFont="1" applyFill="1" applyBorder="1" applyAlignment="1">
      <alignment horizontal="center" vertical="center"/>
    </xf>
    <xf numFmtId="177" fontId="22" fillId="0" borderId="10" xfId="11" applyNumberFormat="1" applyFont="1" applyBorder="1" applyAlignment="1">
      <alignment horizontal="center"/>
    </xf>
    <xf numFmtId="181" fontId="22" fillId="0" borderId="11" xfId="9" applyNumberFormat="1" applyFont="1" applyFill="1" applyBorder="1" applyAlignment="1">
      <alignment horizontal="center" vertical="center"/>
    </xf>
    <xf numFmtId="170" fontId="22" fillId="0" borderId="9" xfId="1" applyNumberFormat="1" applyFont="1" applyFill="1" applyBorder="1" applyAlignment="1">
      <alignment horizontal="center" vertical="center"/>
    </xf>
    <xf numFmtId="177" fontId="20" fillId="0" borderId="10" xfId="11" applyNumberFormat="1" applyFont="1" applyBorder="1" applyAlignment="1">
      <alignment vertical="center"/>
    </xf>
    <xf numFmtId="0" fontId="29" fillId="3" borderId="35" xfId="6" applyFont="1" applyFill="1" applyBorder="1" applyAlignment="1">
      <alignment horizontal="center" vertical="top" wrapText="1"/>
    </xf>
    <xf numFmtId="0" fontId="29" fillId="3" borderId="37" xfId="6" applyFont="1" applyFill="1" applyBorder="1" applyAlignment="1">
      <alignment horizontal="center" vertical="top" wrapText="1"/>
    </xf>
    <xf numFmtId="0" fontId="34" fillId="2" borderId="18" xfId="7" applyFont="1" applyFill="1" applyBorder="1">
      <alignment vertical="center"/>
    </xf>
    <xf numFmtId="0" fontId="34" fillId="2" borderId="0" xfId="7" applyFont="1" applyFill="1" applyBorder="1">
      <alignment vertical="center"/>
    </xf>
    <xf numFmtId="0" fontId="34" fillId="2" borderId="19" xfId="7" applyFont="1" applyFill="1" applyBorder="1">
      <alignment vertical="center"/>
    </xf>
    <xf numFmtId="0" fontId="25" fillId="13" borderId="18" xfId="7" applyFont="1" applyFill="1" applyBorder="1" applyAlignment="1"/>
    <xf numFmtId="0" fontId="26" fillId="13" borderId="0" xfId="7" applyFont="1" applyFill="1" applyBorder="1" applyAlignment="1"/>
    <xf numFmtId="0" fontId="25" fillId="13" borderId="0" xfId="7" applyFont="1" applyFill="1" applyBorder="1" applyAlignment="1"/>
    <xf numFmtId="0" fontId="25" fillId="13" borderId="19" xfId="7" applyFont="1" applyFill="1" applyBorder="1" applyAlignment="1"/>
    <xf numFmtId="0" fontId="20" fillId="13" borderId="18" xfId="7" applyFont="1" applyFill="1" applyBorder="1">
      <alignment vertical="center"/>
    </xf>
    <xf numFmtId="0" fontId="20" fillId="13" borderId="0" xfId="7" applyFont="1" applyFill="1" applyBorder="1">
      <alignment vertical="center"/>
    </xf>
    <xf numFmtId="0" fontId="20" fillId="13" borderId="19" xfId="7" applyFont="1" applyFill="1" applyBorder="1">
      <alignment vertical="center"/>
    </xf>
    <xf numFmtId="179" fontId="20" fillId="13" borderId="0" xfId="7" applyNumberFormat="1" applyFont="1" applyFill="1" applyBorder="1">
      <alignment vertical="center"/>
    </xf>
    <xf numFmtId="0" fontId="25" fillId="13" borderId="18" xfId="7" applyFont="1" applyFill="1" applyBorder="1">
      <alignment vertical="center"/>
    </xf>
    <xf numFmtId="0" fontId="25" fillId="13" borderId="0" xfId="7" applyFont="1" applyFill="1" applyBorder="1">
      <alignment vertical="center"/>
    </xf>
    <xf numFmtId="0" fontId="25" fillId="13" borderId="19" xfId="7" applyFont="1" applyFill="1" applyBorder="1">
      <alignment vertical="center"/>
    </xf>
    <xf numFmtId="0" fontId="20" fillId="13" borderId="18" xfId="7" applyFont="1" applyFill="1" applyBorder="1" applyAlignment="1"/>
    <xf numFmtId="0" fontId="20" fillId="13" borderId="0" xfId="7" applyFont="1" applyFill="1" applyBorder="1" applyAlignment="1"/>
    <xf numFmtId="0" fontId="20" fillId="13" borderId="19" xfId="7" applyFont="1" applyFill="1" applyBorder="1" applyAlignment="1"/>
    <xf numFmtId="9" fontId="22" fillId="13" borderId="0" xfId="11" applyNumberFormat="1" applyFont="1" applyFill="1" applyBorder="1" applyAlignment="1">
      <alignment vertical="center"/>
    </xf>
    <xf numFmtId="0" fontId="22" fillId="13" borderId="19" xfId="7" applyFont="1" applyFill="1" applyBorder="1">
      <alignment vertical="center"/>
    </xf>
    <xf numFmtId="9" fontId="20" fillId="13" borderId="0" xfId="11" applyFont="1" applyFill="1" applyBorder="1" applyAlignment="1">
      <alignment vertical="center"/>
    </xf>
    <xf numFmtId="0" fontId="26" fillId="13" borderId="0" xfId="7" applyFont="1" applyFill="1" applyBorder="1">
      <alignment vertical="center"/>
    </xf>
    <xf numFmtId="0" fontId="22" fillId="13" borderId="0" xfId="7" applyFont="1" applyFill="1" applyBorder="1">
      <alignment vertical="center"/>
    </xf>
    <xf numFmtId="2" fontId="22" fillId="13" borderId="0" xfId="7" applyNumberFormat="1" applyFont="1" applyFill="1" applyBorder="1" applyAlignment="1">
      <alignment horizontal="right" vertical="center"/>
    </xf>
    <xf numFmtId="0" fontId="22" fillId="13" borderId="0" xfId="11" applyNumberFormat="1" applyFont="1" applyFill="1" applyBorder="1" applyAlignment="1">
      <alignment vertical="center"/>
    </xf>
    <xf numFmtId="0" fontId="22" fillId="2" borderId="26" xfId="7" applyFont="1" applyFill="1" applyBorder="1">
      <alignment vertical="center"/>
    </xf>
    <xf numFmtId="0" fontId="23" fillId="4" borderId="38" xfId="7" applyFont="1" applyFill="1" applyBorder="1">
      <alignment vertical="center"/>
    </xf>
    <xf numFmtId="177" fontId="20" fillId="0" borderId="0" xfId="11" applyNumberFormat="1" applyFont="1" applyBorder="1" applyAlignment="1">
      <alignment vertical="center"/>
    </xf>
    <xf numFmtId="0" fontId="23" fillId="4" borderId="18" xfId="7" applyFont="1" applyFill="1" applyBorder="1">
      <alignment vertical="center"/>
    </xf>
    <xf numFmtId="177" fontId="22" fillId="0" borderId="0" xfId="11" applyNumberFormat="1" applyFont="1" applyBorder="1" applyAlignment="1">
      <alignment horizontal="center"/>
    </xf>
    <xf numFmtId="177" fontId="20" fillId="4" borderId="0" xfId="11" applyNumberFormat="1" applyFont="1" applyFill="1" applyBorder="1" applyAlignment="1">
      <alignment vertical="center"/>
    </xf>
    <xf numFmtId="0" fontId="23" fillId="4" borderId="28" xfId="7" applyFont="1" applyFill="1" applyBorder="1">
      <alignment vertical="center"/>
    </xf>
    <xf numFmtId="2" fontId="28" fillId="4" borderId="20" xfId="0" applyNumberFormat="1" applyFont="1" applyFill="1" applyBorder="1" applyAlignment="1">
      <alignment horizontal="center"/>
    </xf>
    <xf numFmtId="0" fontId="21" fillId="0" borderId="21" xfId="7" applyFont="1" applyBorder="1">
      <alignment vertical="center"/>
    </xf>
    <xf numFmtId="9" fontId="21" fillId="0" borderId="21" xfId="7" applyNumberFormat="1" applyFont="1" applyBorder="1" applyAlignment="1">
      <alignment horizontal="center" vertical="center"/>
    </xf>
    <xf numFmtId="0" fontId="21" fillId="0" borderId="40" xfId="7" applyFont="1" applyBorder="1">
      <alignment vertical="center"/>
    </xf>
    <xf numFmtId="0" fontId="21" fillId="0" borderId="21" xfId="7" applyFont="1" applyBorder="1" applyAlignment="1">
      <alignment horizontal="center" vertical="center"/>
    </xf>
    <xf numFmtId="0" fontId="21" fillId="0" borderId="41" xfId="7" applyFont="1" applyBorder="1">
      <alignment vertical="center"/>
    </xf>
    <xf numFmtId="181" fontId="22" fillId="0" borderId="42" xfId="9" applyNumberFormat="1" applyFont="1" applyFill="1" applyBorder="1" applyAlignment="1">
      <alignment horizontal="center" vertical="center"/>
    </xf>
    <xf numFmtId="170" fontId="21" fillId="0" borderId="40" xfId="7" applyNumberFormat="1" applyFont="1" applyBorder="1" applyAlignment="1">
      <alignment horizontal="center" vertical="center"/>
    </xf>
    <xf numFmtId="176" fontId="22" fillId="3" borderId="42" xfId="8" applyNumberFormat="1" applyFont="1" applyFill="1" applyBorder="1" applyAlignment="1">
      <alignment horizontal="center" vertical="center"/>
    </xf>
    <xf numFmtId="2" fontId="28" fillId="4" borderId="21" xfId="0" applyNumberFormat="1" applyFont="1" applyFill="1" applyBorder="1" applyAlignment="1">
      <alignment horizontal="center"/>
    </xf>
    <xf numFmtId="2" fontId="28" fillId="4" borderId="22" xfId="0" applyNumberFormat="1" applyFont="1" applyFill="1" applyBorder="1" applyAlignment="1">
      <alignment horizontal="center"/>
    </xf>
    <xf numFmtId="170" fontId="22" fillId="12" borderId="4" xfId="1" applyNumberFormat="1" applyFont="1" applyFill="1" applyBorder="1"/>
    <xf numFmtId="170" fontId="22" fillId="12" borderId="7" xfId="1" applyNumberFormat="1" applyFont="1" applyFill="1" applyBorder="1"/>
    <xf numFmtId="170" fontId="22" fillId="12" borderId="9" xfId="1" applyNumberFormat="1" applyFont="1" applyFill="1" applyBorder="1"/>
    <xf numFmtId="178" fontId="22" fillId="12" borderId="4" xfId="0" applyNumberFormat="1" applyFont="1" applyFill="1" applyBorder="1"/>
    <xf numFmtId="178" fontId="22" fillId="12" borderId="5" xfId="0" applyNumberFormat="1" applyFont="1" applyFill="1" applyBorder="1"/>
    <xf numFmtId="178" fontId="22" fillId="12" borderId="6" xfId="0" applyNumberFormat="1" applyFont="1" applyFill="1" applyBorder="1"/>
    <xf numFmtId="178" fontId="22" fillId="12" borderId="7" xfId="0" applyNumberFormat="1" applyFont="1" applyFill="1" applyBorder="1"/>
    <xf numFmtId="178" fontId="22" fillId="12" borderId="0" xfId="0" applyNumberFormat="1" applyFont="1" applyFill="1" applyBorder="1"/>
    <xf numFmtId="178" fontId="22" fillId="12" borderId="8" xfId="0" applyNumberFormat="1" applyFont="1" applyFill="1" applyBorder="1"/>
    <xf numFmtId="0" fontId="22" fillId="12" borderId="7" xfId="0" applyNumberFormat="1" applyFont="1" applyFill="1" applyBorder="1"/>
    <xf numFmtId="0" fontId="22" fillId="12" borderId="0" xfId="0" applyNumberFormat="1" applyFont="1" applyFill="1" applyBorder="1"/>
    <xf numFmtId="178" fontId="22" fillId="12" borderId="9" xfId="0" applyNumberFormat="1" applyFont="1" applyFill="1" applyBorder="1"/>
    <xf numFmtId="178" fontId="22" fillId="12" borderId="10" xfId="0" applyNumberFormat="1" applyFont="1" applyFill="1" applyBorder="1"/>
    <xf numFmtId="178" fontId="22" fillId="12" borderId="11" xfId="0" applyNumberFormat="1" applyFont="1" applyFill="1" applyBorder="1"/>
    <xf numFmtId="170" fontId="29" fillId="12" borderId="7" xfId="1" applyNumberFormat="1" applyFont="1" applyFill="1" applyBorder="1"/>
    <xf numFmtId="10" fontId="22" fillId="12" borderId="7" xfId="11" applyNumberFormat="1" applyFont="1" applyFill="1" applyBorder="1"/>
    <xf numFmtId="10" fontId="22" fillId="12" borderId="0" xfId="11" applyNumberFormat="1" applyFont="1" applyFill="1" applyBorder="1"/>
    <xf numFmtId="10" fontId="22" fillId="12" borderId="8" xfId="11" applyNumberFormat="1" applyFont="1" applyFill="1" applyBorder="1"/>
    <xf numFmtId="0" fontId="22" fillId="12" borderId="0" xfId="0" applyFont="1" applyFill="1" applyBorder="1"/>
    <xf numFmtId="166" fontId="22" fillId="12" borderId="9" xfId="1" applyNumberFormat="1" applyFont="1" applyFill="1" applyBorder="1"/>
    <xf numFmtId="170" fontId="22" fillId="13" borderId="7" xfId="1" applyNumberFormat="1" applyFont="1" applyFill="1" applyBorder="1"/>
    <xf numFmtId="170" fontId="22" fillId="13" borderId="0" xfId="1" applyNumberFormat="1" applyFont="1" applyFill="1" applyBorder="1"/>
    <xf numFmtId="177" fontId="22" fillId="12" borderId="7" xfId="11" applyNumberFormat="1" applyFont="1" applyFill="1" applyBorder="1"/>
    <xf numFmtId="166" fontId="22" fillId="12" borderId="10" xfId="1" applyNumberFormat="1" applyFont="1" applyFill="1" applyBorder="1"/>
    <xf numFmtId="166" fontId="22" fillId="12" borderId="11" xfId="1" applyNumberFormat="1" applyFont="1" applyFill="1" applyBorder="1"/>
    <xf numFmtId="0" fontId="29" fillId="13" borderId="9" xfId="0" applyFont="1" applyFill="1" applyBorder="1"/>
    <xf numFmtId="0" fontId="29" fillId="13" borderId="10" xfId="0" applyFont="1" applyFill="1" applyBorder="1"/>
    <xf numFmtId="0" fontId="29" fillId="13" borderId="11" xfId="0" applyFont="1" applyFill="1" applyBorder="1"/>
    <xf numFmtId="166" fontId="22" fillId="12" borderId="0" xfId="1" applyNumberFormat="1" applyFont="1" applyFill="1" applyBorder="1"/>
    <xf numFmtId="166" fontId="22" fillId="12" borderId="8" xfId="1" applyNumberFormat="1" applyFont="1" applyFill="1" applyBorder="1"/>
    <xf numFmtId="0" fontId="22" fillId="13" borderId="0" xfId="0" applyFont="1" applyFill="1"/>
    <xf numFmtId="0" fontId="29" fillId="13" borderId="1" xfId="0" applyFont="1" applyFill="1" applyBorder="1"/>
    <xf numFmtId="0" fontId="29" fillId="13" borderId="2" xfId="0" applyFont="1" applyFill="1" applyBorder="1"/>
    <xf numFmtId="0" fontId="29" fillId="13" borderId="3" xfId="0" applyFont="1" applyFill="1" applyBorder="1"/>
    <xf numFmtId="183" fontId="22" fillId="12" borderId="6" xfId="1" applyNumberFormat="1" applyFont="1" applyFill="1" applyBorder="1"/>
    <xf numFmtId="182" fontId="22" fillId="12" borderId="7" xfId="1" applyNumberFormat="1" applyFont="1" applyFill="1" applyBorder="1"/>
    <xf numFmtId="182" fontId="22" fillId="12" borderId="0" xfId="1" applyNumberFormat="1" applyFont="1" applyFill="1" applyBorder="1"/>
    <xf numFmtId="172" fontId="22" fillId="12" borderId="8" xfId="1" applyNumberFormat="1" applyFont="1" applyFill="1" applyBorder="1"/>
    <xf numFmtId="182" fontId="22" fillId="12" borderId="9" xfId="1" applyNumberFormat="1" applyFont="1" applyFill="1" applyBorder="1"/>
    <xf numFmtId="182" fontId="22" fillId="12" borderId="10" xfId="1" applyNumberFormat="1" applyFont="1" applyFill="1" applyBorder="1"/>
    <xf numFmtId="172" fontId="22" fillId="12" borderId="11" xfId="1" applyNumberFormat="1" applyFont="1" applyFill="1" applyBorder="1"/>
    <xf numFmtId="170" fontId="22" fillId="12" borderId="4" xfId="1" applyNumberFormat="1" applyFont="1" applyFill="1" applyBorder="1" applyAlignment="1"/>
    <xf numFmtId="170" fontId="22" fillId="12" borderId="5" xfId="1" applyNumberFormat="1" applyFont="1" applyFill="1" applyBorder="1" applyAlignment="1"/>
    <xf numFmtId="0" fontId="29" fillId="13" borderId="5" xfId="0" applyFont="1" applyFill="1" applyBorder="1"/>
    <xf numFmtId="183" fontId="22" fillId="12" borderId="5" xfId="1" applyNumberFormat="1" applyFont="1" applyFill="1" applyBorder="1"/>
    <xf numFmtId="170" fontId="10" fillId="13" borderId="10" xfId="1" applyNumberFormat="1" applyFont="1" applyFill="1" applyBorder="1" applyAlignment="1">
      <alignment horizontal="center"/>
    </xf>
    <xf numFmtId="183" fontId="10" fillId="13" borderId="10" xfId="0" applyNumberFormat="1" applyFont="1" applyFill="1" applyBorder="1" applyAlignment="1">
      <alignment horizontal="center"/>
    </xf>
    <xf numFmtId="168" fontId="10" fillId="13" borderId="10" xfId="1" applyNumberFormat="1" applyFont="1" applyFill="1" applyBorder="1" applyAlignment="1">
      <alignment horizontal="right"/>
    </xf>
    <xf numFmtId="0" fontId="14" fillId="10" borderId="24" xfId="7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/>
    </xf>
    <xf numFmtId="170" fontId="22" fillId="4" borderId="0" xfId="1" applyNumberFormat="1" applyFont="1" applyFill="1" applyBorder="1"/>
    <xf numFmtId="2" fontId="10" fillId="10" borderId="0" xfId="0" applyNumberFormat="1" applyFont="1" applyFill="1" applyBorder="1" applyAlignment="1">
      <alignment horizontal="right"/>
    </xf>
    <xf numFmtId="1" fontId="22" fillId="12" borderId="10" xfId="1" applyNumberFormat="1" applyFont="1" applyFill="1" applyBorder="1"/>
    <xf numFmtId="1" fontId="22" fillId="12" borderId="10" xfId="0" applyNumberFormat="1" applyFont="1" applyFill="1" applyBorder="1"/>
    <xf numFmtId="1" fontId="22" fillId="12" borderId="11" xfId="1" applyNumberFormat="1" applyFont="1" applyFill="1" applyBorder="1"/>
    <xf numFmtId="170" fontId="22" fillId="0" borderId="11" xfId="1" applyNumberFormat="1" applyFont="1" applyFill="1" applyBorder="1" applyAlignment="1">
      <alignment vertical="center"/>
    </xf>
    <xf numFmtId="167" fontId="22" fillId="0" borderId="14" xfId="8" applyNumberFormat="1" applyFont="1" applyFill="1" applyBorder="1" applyAlignment="1">
      <alignment horizontal="center" vertical="center"/>
    </xf>
    <xf numFmtId="167" fontId="22" fillId="0" borderId="12" xfId="8" applyNumberFormat="1" applyFont="1" applyFill="1" applyBorder="1" applyAlignment="1">
      <alignment horizontal="center" vertical="center"/>
    </xf>
    <xf numFmtId="170" fontId="22" fillId="12" borderId="5" xfId="1" applyNumberFormat="1" applyFont="1" applyFill="1" applyBorder="1" applyAlignment="1">
      <alignment horizontal="right"/>
    </xf>
    <xf numFmtId="0" fontId="29" fillId="2" borderId="27" xfId="6" applyFont="1" applyFill="1" applyBorder="1" applyAlignment="1">
      <alignment horizontal="center" vertical="top" wrapText="1"/>
    </xf>
    <xf numFmtId="0" fontId="40" fillId="4" borderId="0" xfId="7" applyFont="1" applyFill="1" applyAlignment="1">
      <alignment horizontal="center" vertical="center"/>
    </xf>
    <xf numFmtId="170" fontId="41" fillId="0" borderId="0" xfId="1" applyNumberFormat="1" applyFont="1" applyFill="1" applyBorder="1" applyAlignment="1">
      <alignment vertical="center"/>
    </xf>
    <xf numFmtId="0" fontId="22" fillId="0" borderId="0" xfId="0" applyFont="1" applyAlignment="1">
      <alignment horizontal="left" indent="2"/>
    </xf>
    <xf numFmtId="1" fontId="22" fillId="4" borderId="19" xfId="11" applyNumberFormat="1" applyFont="1" applyFill="1" applyBorder="1" applyAlignment="1">
      <alignment horizontal="center"/>
    </xf>
    <xf numFmtId="186" fontId="22" fillId="0" borderId="0" xfId="1" applyNumberFormat="1" applyFont="1" applyFill="1" applyBorder="1" applyAlignment="1">
      <alignment vertical="center"/>
    </xf>
    <xf numFmtId="186" fontId="22" fillId="0" borderId="0" xfId="1" applyNumberFormat="1" applyFont="1" applyFill="1" applyBorder="1" applyAlignment="1">
      <alignment horizontal="right" vertical="center"/>
    </xf>
    <xf numFmtId="186" fontId="22" fillId="0" borderId="10" xfId="1" applyNumberFormat="1" applyFont="1" applyFill="1" applyBorder="1" applyAlignment="1">
      <alignment vertical="center"/>
    </xf>
    <xf numFmtId="185" fontId="22" fillId="0" borderId="19" xfId="1" applyNumberFormat="1" applyFont="1" applyFill="1" applyBorder="1" applyAlignment="1">
      <alignment vertical="center"/>
    </xf>
    <xf numFmtId="185" fontId="22" fillId="0" borderId="19" xfId="1" applyNumberFormat="1" applyFont="1" applyFill="1" applyBorder="1" applyAlignment="1">
      <alignment horizontal="right" vertical="center"/>
    </xf>
    <xf numFmtId="185" fontId="22" fillId="0" borderId="39" xfId="1" applyNumberFormat="1" applyFont="1" applyFill="1" applyBorder="1" applyAlignment="1">
      <alignment vertical="center"/>
    </xf>
    <xf numFmtId="165" fontId="22" fillId="4" borderId="0" xfId="1" applyNumberFormat="1" applyFont="1" applyFill="1" applyBorder="1"/>
    <xf numFmtId="170" fontId="22" fillId="4" borderId="14" xfId="1" applyNumberFormat="1" applyFont="1" applyFill="1" applyBorder="1"/>
    <xf numFmtId="165" fontId="22" fillId="4" borderId="14" xfId="1" applyNumberFormat="1" applyFont="1" applyFill="1" applyBorder="1"/>
    <xf numFmtId="9" fontId="22" fillId="4" borderId="42" xfId="11" applyFont="1" applyFill="1" applyBorder="1"/>
    <xf numFmtId="0" fontId="14" fillId="14" borderId="43" xfId="7" applyFont="1" applyFill="1" applyBorder="1" applyAlignment="1">
      <alignment horizontal="center" vertical="center"/>
    </xf>
    <xf numFmtId="0" fontId="14" fillId="10" borderId="44" xfId="0" applyFont="1" applyFill="1" applyBorder="1"/>
    <xf numFmtId="0" fontId="22" fillId="4" borderId="45" xfId="0" applyFont="1" applyFill="1" applyBorder="1"/>
    <xf numFmtId="0" fontId="22" fillId="4" borderId="46" xfId="0" applyFont="1" applyFill="1" applyBorder="1"/>
    <xf numFmtId="177" fontId="22" fillId="4" borderId="19" xfId="11" applyNumberFormat="1" applyFont="1" applyFill="1" applyBorder="1" applyAlignment="1">
      <alignment horizontal="center"/>
    </xf>
    <xf numFmtId="177" fontId="22" fillId="4" borderId="22" xfId="11" applyNumberFormat="1" applyFont="1" applyFill="1" applyBorder="1" applyAlignment="1">
      <alignment horizontal="center"/>
    </xf>
    <xf numFmtId="0" fontId="20" fillId="0" borderId="0" xfId="7" applyFont="1" applyBorder="1">
      <alignment vertical="center"/>
    </xf>
    <xf numFmtId="0" fontId="20" fillId="4" borderId="0" xfId="7" applyFont="1" applyFill="1" applyBorder="1">
      <alignment vertical="center"/>
    </xf>
    <xf numFmtId="0" fontId="22" fillId="4" borderId="0" xfId="0" applyFont="1" applyFill="1" applyBorder="1" applyAlignment="1">
      <alignment horizontal="left"/>
    </xf>
    <xf numFmtId="170" fontId="22" fillId="4" borderId="0" xfId="0" applyNumberFormat="1" applyFont="1" applyFill="1" applyBorder="1"/>
    <xf numFmtId="0" fontId="0" fillId="0" borderId="0" xfId="0" applyBorder="1"/>
    <xf numFmtId="0" fontId="10" fillId="2" borderId="17" xfId="0" applyFont="1" applyFill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2" fontId="10" fillId="3" borderId="16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2" fontId="10" fillId="3" borderId="15" xfId="0" applyNumberFormat="1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left"/>
    </xf>
    <xf numFmtId="0" fontId="18" fillId="13" borderId="7" xfId="0" applyFont="1" applyFill="1" applyBorder="1" applyAlignment="1">
      <alignment horizontal="left"/>
    </xf>
    <xf numFmtId="0" fontId="18" fillId="13" borderId="0" xfId="0" applyFont="1" applyFill="1" applyBorder="1" applyAlignment="1">
      <alignment horizontal="left"/>
    </xf>
    <xf numFmtId="0" fontId="18" fillId="13" borderId="9" xfId="0" applyFont="1" applyFill="1" applyBorder="1" applyAlignment="1">
      <alignment horizontal="left"/>
    </xf>
    <xf numFmtId="0" fontId="13" fillId="13" borderId="1" xfId="0" applyFont="1" applyFill="1" applyBorder="1" applyAlignment="1">
      <alignment horizontal="left"/>
    </xf>
    <xf numFmtId="0" fontId="32" fillId="11" borderId="15" xfId="7" applyFont="1" applyFill="1" applyBorder="1" applyAlignment="1">
      <alignment horizontal="left" vertical="center" indent="16"/>
    </xf>
    <xf numFmtId="0" fontId="0" fillId="0" borderId="16" xfId="0" applyBorder="1" applyAlignment="1">
      <alignment horizontal="left" vertical="center" indent="16"/>
    </xf>
    <xf numFmtId="0" fontId="0" fillId="0" borderId="17" xfId="0" applyBorder="1" applyAlignment="1">
      <alignment horizontal="left" vertical="center" indent="16"/>
    </xf>
    <xf numFmtId="0" fontId="0" fillId="0" borderId="18" xfId="0" applyBorder="1" applyAlignment="1">
      <alignment horizontal="left" vertical="center" indent="16"/>
    </xf>
    <xf numFmtId="0" fontId="0" fillId="0" borderId="0" xfId="0" applyBorder="1" applyAlignment="1">
      <alignment horizontal="left" vertical="center" indent="16"/>
    </xf>
    <xf numFmtId="0" fontId="0" fillId="0" borderId="19" xfId="0" applyBorder="1" applyAlignment="1">
      <alignment horizontal="left" vertical="center" indent="16"/>
    </xf>
    <xf numFmtId="0" fontId="42" fillId="11" borderId="0" xfId="7" applyFont="1" applyFill="1" applyAlignment="1">
      <alignment horizontal="center" vertical="center"/>
    </xf>
    <xf numFmtId="0" fontId="32" fillId="11" borderId="0" xfId="7" applyFont="1" applyFill="1" applyAlignment="1">
      <alignment horizontal="left" vertical="center" indent="8"/>
    </xf>
    <xf numFmtId="0" fontId="0" fillId="0" borderId="0" xfId="0" applyAlignment="1">
      <alignment horizontal="left" vertical="center" indent="8"/>
    </xf>
    <xf numFmtId="0" fontId="35" fillId="4" borderId="23" xfId="0" applyFont="1" applyFill="1" applyBorder="1" applyAlignment="1">
      <alignment horizontal="center" vertical="center"/>
    </xf>
    <xf numFmtId="0" fontId="35" fillId="4" borderId="24" xfId="0" applyFont="1" applyFill="1" applyBorder="1" applyAlignment="1">
      <alignment horizontal="center" vertical="center"/>
    </xf>
    <xf numFmtId="0" fontId="35" fillId="4" borderId="25" xfId="0" applyFont="1" applyFill="1" applyBorder="1" applyAlignment="1">
      <alignment horizontal="center" vertical="center"/>
    </xf>
    <xf numFmtId="0" fontId="35" fillId="4" borderId="32" xfId="0" applyFont="1" applyFill="1" applyBorder="1" applyAlignment="1">
      <alignment horizontal="left" vertical="center"/>
    </xf>
    <xf numFmtId="0" fontId="35" fillId="4" borderId="33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32" fillId="11" borderId="0" xfId="0" applyFont="1" applyFill="1" applyAlignment="1">
      <alignment horizontal="left" vertical="center" indent="7"/>
    </xf>
    <xf numFmtId="0" fontId="33" fillId="11" borderId="0" xfId="0" applyFont="1" applyFill="1" applyAlignment="1">
      <alignment horizontal="left" vertical="center" indent="7"/>
    </xf>
    <xf numFmtId="0" fontId="13" fillId="13" borderId="4" xfId="0" applyFont="1" applyFill="1" applyBorder="1" applyAlignment="1">
      <alignment horizontal="left"/>
    </xf>
    <xf numFmtId="0" fontId="13" fillId="13" borderId="5" xfId="0" applyFont="1" applyFill="1" applyBorder="1" applyAlignment="1">
      <alignment horizontal="left"/>
    </xf>
    <xf numFmtId="0" fontId="13" fillId="13" borderId="7" xfId="0" applyFont="1" applyFill="1" applyBorder="1" applyAlignment="1">
      <alignment horizontal="left"/>
    </xf>
    <xf numFmtId="0" fontId="13" fillId="13" borderId="0" xfId="0" applyFont="1" applyFill="1" applyBorder="1" applyAlignment="1">
      <alignment horizontal="left"/>
    </xf>
    <xf numFmtId="0" fontId="18" fillId="13" borderId="7" xfId="0" applyFont="1" applyFill="1" applyBorder="1" applyAlignment="1">
      <alignment horizontal="left"/>
    </xf>
    <xf numFmtId="0" fontId="18" fillId="13" borderId="0" xfId="0" applyFont="1" applyFill="1" applyBorder="1" applyAlignment="1">
      <alignment horizontal="left"/>
    </xf>
    <xf numFmtId="0" fontId="18" fillId="13" borderId="9" xfId="0" applyFont="1" applyFill="1" applyBorder="1" applyAlignment="1">
      <alignment horizontal="left"/>
    </xf>
    <xf numFmtId="0" fontId="18" fillId="13" borderId="10" xfId="0" applyFont="1" applyFill="1" applyBorder="1" applyAlignment="1">
      <alignment horizontal="left"/>
    </xf>
    <xf numFmtId="0" fontId="13" fillId="13" borderId="1" xfId="0" applyFont="1" applyFill="1" applyBorder="1" applyAlignment="1">
      <alignment horizontal="left"/>
    </xf>
    <xf numFmtId="0" fontId="13" fillId="13" borderId="2" xfId="0" applyFont="1" applyFill="1" applyBorder="1" applyAlignment="1">
      <alignment horizontal="left"/>
    </xf>
    <xf numFmtId="2" fontId="45" fillId="4" borderId="7" xfId="0" applyNumberFormat="1" applyFont="1" applyFill="1" applyBorder="1" applyAlignment="1">
      <alignment horizontal="left"/>
    </xf>
    <xf numFmtId="2" fontId="45" fillId="4" borderId="0" xfId="0" applyNumberFormat="1" applyFont="1" applyFill="1" applyBorder="1" applyAlignment="1">
      <alignment horizontal="left"/>
    </xf>
    <xf numFmtId="0" fontId="44" fillId="4" borderId="0" xfId="0" applyNumberFormat="1" applyFont="1" applyFill="1" applyBorder="1"/>
    <xf numFmtId="9" fontId="45" fillId="4" borderId="0" xfId="0" applyNumberFormat="1" applyFont="1" applyFill="1" applyBorder="1"/>
    <xf numFmtId="9" fontId="45" fillId="4" borderId="14" xfId="0" applyNumberFormat="1" applyFont="1" applyFill="1" applyBorder="1"/>
    <xf numFmtId="2" fontId="45" fillId="4" borderId="12" xfId="0" applyNumberFormat="1" applyFont="1" applyFill="1" applyBorder="1" applyAlignment="1">
      <alignment horizontal="left"/>
    </xf>
    <xf numFmtId="9" fontId="45" fillId="4" borderId="12" xfId="0" applyNumberFormat="1" applyFont="1" applyFill="1" applyBorder="1"/>
    <xf numFmtId="0" fontId="44" fillId="4" borderId="12" xfId="0" applyNumberFormat="1" applyFont="1" applyFill="1" applyBorder="1"/>
  </cellXfs>
  <cellStyles count="18">
    <cellStyle name="Charts Background" xfId="5"/>
    <cellStyle name="Comma" xfId="1" builtinId="3"/>
    <cellStyle name="Comma 2" xfId="12"/>
    <cellStyle name="Comma 2 2" xfId="15"/>
    <cellStyle name="Currency" xfId="17" builtinId="4"/>
    <cellStyle name="Hyperlink" xfId="2" builtinId="8"/>
    <cellStyle name="Hyperlink 2" xfId="16"/>
    <cellStyle name="Hyperlink 3" xfId="13"/>
    <cellStyle name="Normal" xfId="0" builtinId="0"/>
    <cellStyle name="Normal 2" xfId="14"/>
    <cellStyle name="Percent" xfId="11" builtinId="5"/>
    <cellStyle name="Table Header" xfId="6"/>
    <cellStyle name="Top Rule" xfId="3"/>
    <cellStyle name="TotalHighlight" xfId="10"/>
    <cellStyle name="常规 2" xfId="7"/>
    <cellStyle name="标题 5" xfId="4"/>
    <cellStyle name="百分比 2" xfId="9"/>
    <cellStyle name="货币 2" xfId="8"/>
  </cellStyles>
  <dxfs count="110">
    <dxf>
      <border>
        <left/>
        <right/>
        <bottom/>
        <vertical/>
      </border>
    </dxf>
    <dxf>
      <border>
        <left/>
        <right/>
        <bottom/>
        <vertical/>
      </border>
    </dxf>
    <dxf>
      <border>
        <left/>
        <right/>
        <bottom/>
        <vertical/>
      </border>
    </dxf>
    <dxf>
      <border>
        <left/>
        <right/>
        <bottom/>
        <vertical/>
      </border>
    </dxf>
    <dxf>
      <border>
        <left/>
        <right/>
        <bottom/>
        <vertical/>
      </border>
    </dxf>
    <dxf>
      <border>
        <left/>
        <right/>
        <top/>
        <bottom/>
        <horizontal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3" formatCode="0%"/>
    </dxf>
    <dxf>
      <border>
        <left style="thin">
          <color indexed="64"/>
        </left>
      </border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3" formatCode="0%"/>
    </dxf>
    <dxf>
      <border>
        <left style="thin">
          <color indexed="64"/>
        </left>
      </border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font>
        <sz val="9"/>
        <name val="Calibri"/>
        <scheme val="none"/>
      </font>
      <numFmt numFmtId="2" formatCode="0.00"/>
    </dxf>
    <dxf>
      <numFmt numFmtId="170" formatCode="_-* #,##0_-;\-* #,##0_-;_-* &quot;-&quot;??_-;_-@_-"/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numFmt numFmtId="170" formatCode="_-* #,##0_-;\-* #,##0_-;_-* &quot;-&quot;??_-;_-@_-"/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sz val="10"/>
        <name val="Calibri"/>
        <scheme val="none"/>
      </font>
      <fill>
        <patternFill patternType="solid">
          <fgColor indexed="64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ont>
        <b/>
        <i val="0"/>
        <color theme="3"/>
      </font>
      <fill>
        <patternFill>
          <bgColor theme="0" tint="-4.9989318521683403E-2"/>
        </patternFill>
      </fill>
      <border diagonalUp="0" diagonalDown="0">
        <left/>
        <right/>
        <top/>
        <bottom style="thick">
          <color theme="7"/>
        </bottom>
        <vertical/>
        <horizontal/>
      </border>
    </dxf>
    <dxf>
      <font>
        <color theme="0"/>
      </font>
      <fill>
        <patternFill>
          <bgColor theme="3" tint="0.59996337778862885"/>
        </patternFill>
      </fill>
      <border diagonalUp="0" diagonalDown="0">
        <left/>
        <right/>
        <top/>
        <bottom/>
        <vertical/>
        <horizontal/>
      </border>
    </dxf>
    <dxf>
      <border>
        <vertical style="thin">
          <color theme="3" tint="0.79998168889431442"/>
        </vertical>
      </border>
    </dxf>
  </dxfs>
  <tableStyles count="5" defaultTableStyle="TableStyleMedium2" defaultPivotStyle="PivotStyleLight16">
    <tableStyle name="Bing Portfolio" pivot="0" count="3">
      <tableStyleElement type="wholeTable" dxfId="109"/>
      <tableStyleElement type="headerRow" dxfId="108"/>
      <tableStyleElement type="totalRow" dxfId="107"/>
    </tableStyle>
    <tableStyle name="TableStyleQueryError" pivot="0" count="3">
      <tableStyleElement type="wholeTable" dxfId="106"/>
      <tableStyleElement type="headerRow" dxfId="105"/>
      <tableStyleElement type="firstRowStripe" dxfId="104"/>
    </tableStyle>
    <tableStyle name="TableStyleQueryInfo" pivot="0" count="3">
      <tableStyleElement type="wholeTable" dxfId="103"/>
      <tableStyleElement type="headerRow" dxfId="102"/>
      <tableStyleElement type="firstRowStripe" dxfId="101"/>
    </tableStyle>
    <tableStyle name="TableStyleQueryPreview" pivot="0" count="3">
      <tableStyleElement type="wholeTable" dxfId="100"/>
      <tableStyleElement type="headerRow" dxfId="99"/>
      <tableStyleElement type="firstRowStripe" dxfId="98"/>
    </tableStyle>
    <tableStyle name="TableStyleQueryResult" pivot="0" count="3">
      <tableStyleElement type="wholeTable" dxfId="97"/>
      <tableStyleElement type="headerRow" dxfId="96"/>
      <tableStyleElement type="firstRowStripe" dxfId="95"/>
    </tableStyle>
  </tableStyles>
  <colors>
    <mruColors>
      <color rgb="FF99CC00"/>
      <color rgb="FF669900"/>
      <color rgb="FF28972E"/>
      <color rgb="FF0079FF"/>
      <color rgb="FF33CCFF"/>
      <color rgb="FFFF7C80"/>
      <color rgb="FF0099FF"/>
      <color rgb="FF00799B"/>
      <color rgb="FF445468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[Investment Portfolio Review.xlsx]Portfolio Summary!PivotTable7</c:name>
    <c:fmtId val="4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9629635922271185"/>
          <c:y val="7.4534940145970993E-2"/>
          <c:w val="0.77055034505571551"/>
          <c:h val="0.762691117714214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'Portfolio Summary'!$D$38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'Portfolio Summary'!$C$39:$C$41</c:f>
              <c:strCache>
                <c:ptCount val="3"/>
                <c:pt idx="0">
                  <c:v>EA</c:v>
                </c:pt>
                <c:pt idx="1">
                  <c:v>ATVI</c:v>
                </c:pt>
                <c:pt idx="2">
                  <c:v>YHOO</c:v>
                </c:pt>
              </c:strCache>
            </c:strRef>
          </c:cat>
          <c:val>
            <c:numRef>
              <c:f>'Portfolio Summary'!$D$39:$D$41</c:f>
              <c:numCache>
                <c:formatCode>0%</c:formatCode>
                <c:ptCount val="3"/>
                <c:pt idx="0">
                  <c:v>1.0131128580519468</c:v>
                </c:pt>
                <c:pt idx="1">
                  <c:v>0.40538717442298211</c:v>
                </c:pt>
                <c:pt idx="2">
                  <c:v>0.37965565519718902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2920520"/>
        <c:axId val="412920912"/>
      </c:barChart>
      <c:catAx>
        <c:axId val="412920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0912"/>
        <c:crosses val="autoZero"/>
        <c:auto val="1"/>
        <c:lblAlgn val="ctr"/>
        <c:lblOffset val="100"/>
        <c:noMultiLvlLbl val="0"/>
      </c:catAx>
      <c:valAx>
        <c:axId val="41292091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12920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[Investment Portfolio Review.xlsx]Portfolio Summary!PivotTable1</c:name>
    <c:fmtId val="3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5281676746928372E-2"/>
          <c:y val="0.11098449057504178"/>
          <c:w val="0.47540207577818072"/>
          <c:h val="0.72348556430446198"/>
        </c:manualLayout>
      </c:layout>
      <c:pie3DChart>
        <c:varyColors val="1"/>
        <c:ser>
          <c:idx val="0"/>
          <c:order val="0"/>
          <c:tx>
            <c:strRef>
              <c:f>'Portfolio Summary'!$J$38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3A9-455D-8A1D-DE028E91171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3A9-455D-8A1D-DE028E91171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3A9-455D-8A1D-DE028E91171B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3A9-455D-8A1D-DE028E91171B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3A9-455D-8A1D-DE028E9117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'Portfolio Summary'!$I$39:$I$43</c:f>
              <c:strCache>
                <c:ptCount val="5"/>
                <c:pt idx="0">
                  <c:v>ELECTRONIC &amp; OTHER ELECTRICAL …</c:v>
                </c:pt>
                <c:pt idx="1">
                  <c:v>SERVICES-PREPACKAGED SOFTWARE…</c:v>
                </c:pt>
                <c:pt idx="2">
                  <c:v>SERVICES-COMPUTER PROGRAMMING,…</c:v>
                </c:pt>
                <c:pt idx="3">
                  <c:v>RETAIL-VARIETY STORES…</c:v>
                </c:pt>
                <c:pt idx="4">
                  <c:v>SERVICES-COMPUTER INTEGRATED S…</c:v>
                </c:pt>
              </c:strCache>
            </c:strRef>
          </c:cat>
          <c:val>
            <c:numRef>
              <c:f>'Portfolio Summary'!$J$39:$J$43</c:f>
              <c:numCache>
                <c:formatCode>_-* #,##0_-;\-* #,##0_-;_-* "-"??_-;_-@_-</c:formatCode>
                <c:ptCount val="5"/>
                <c:pt idx="0">
                  <c:v>26680.000305175781</c:v>
                </c:pt>
                <c:pt idx="1">
                  <c:v>540733.33316379122</c:v>
                </c:pt>
                <c:pt idx="2">
                  <c:v>108146.66663275825</c:v>
                </c:pt>
                <c:pt idx="3">
                  <c:v>216293.3332655165</c:v>
                </c:pt>
                <c:pt idx="4">
                  <c:v>108146.66663275825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053490633092544"/>
          <c:y val="2.2407658331053806E-2"/>
          <c:w val="0.37208127324818879"/>
          <c:h val="0.958570746838463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[Investment Portfolio Review.xlsx]Portfolio Summary!PivotTable4</c:name>
    <c:fmtId val="3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3.4188034188034191E-2"/>
              <c:y val="3.333335083115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1.409313974809159E-2"/>
              <c:y val="-6.5714354705734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862544250030122"/>
          <c:y val="0.14249369841489798"/>
          <c:w val="0.81400280369720857"/>
          <c:h val="0.76868697695510579"/>
        </c:manualLayout>
      </c:layout>
      <c:pie3DChart>
        <c:varyColors val="1"/>
        <c:ser>
          <c:idx val="0"/>
          <c:order val="0"/>
          <c:tx>
            <c:strRef>
              <c:f>'Portfolio Summary'!$N$38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175-49CB-9496-ECE7C986868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175-49CB-9496-ECE7C986868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175-49CB-9496-ECE7C9868681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175-49CB-9496-ECE7C9868681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175-49CB-9496-ECE7C9868681}"/>
              </c:ext>
            </c:extLst>
          </c:dPt>
          <c:dLbls>
            <c:dLbl>
              <c:idx val="3"/>
              <c:layout>
                <c:manualLayout>
                  <c:x val="1.409313974809159E-2"/>
                  <c:y val="-6.571435470573422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'Portfolio Summary'!$M$39:$M$43</c:f>
              <c:strCache>
                <c:ptCount val="5"/>
                <c:pt idx="0">
                  <c:v>ELECTRONIC &amp; OTHER ELECTRICAL …</c:v>
                </c:pt>
                <c:pt idx="1">
                  <c:v>SERVICES-PREPACKAGED SOFTWARE…</c:v>
                </c:pt>
                <c:pt idx="2">
                  <c:v>SERVICES-COMPUTER PROGRAMMING,…</c:v>
                </c:pt>
                <c:pt idx="3">
                  <c:v>RETAIL-VARIETY STORES…</c:v>
                </c:pt>
                <c:pt idx="4">
                  <c:v>SERVICES-COMPUTER INTEGRATED S…</c:v>
                </c:pt>
              </c:strCache>
            </c:strRef>
          </c:cat>
          <c:val>
            <c:numRef>
              <c:f>'Portfolio Summary'!$N$39:$N$43</c:f>
              <c:numCache>
                <c:formatCode>_-* #,##0_-;\-* #,##0_-;_-* "-"??_-;_-@_-</c:formatCode>
                <c:ptCount val="5"/>
                <c:pt idx="0">
                  <c:v>5150.0006103515634</c:v>
                </c:pt>
                <c:pt idx="1">
                  <c:v>116431.48399250727</c:v>
                </c:pt>
                <c:pt idx="2">
                  <c:v>-4356.7646404015577</c:v>
                </c:pt>
                <c:pt idx="3">
                  <c:v>-1950.3275524392516</c:v>
                </c:pt>
                <c:pt idx="4">
                  <c:v>29493.127829775574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[Investment Portfolio Review.xlsx]Portfolio Summary!PivotTable8</c:name>
    <c:fmtId val="9"/>
  </c:pivotSource>
  <c:chart>
    <c:autoTitleDeleted val="1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6124794745484398E-2"/>
          <c:y val="8.9117370978180552E-2"/>
          <c:w val="0.92775041050903118"/>
          <c:h val="0.849185987575386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'Portfolio Summary'!$G$38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42-41B4-BB14-FC0EB98737B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42-41B4-BB14-FC0EB98737B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842-41B4-BB14-FC0EB98737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'Portfolio Summary'!$F$39:$F$41</c:f>
              <c:strCache>
                <c:ptCount val="3"/>
                <c:pt idx="0">
                  <c:v>LNKD</c:v>
                </c:pt>
                <c:pt idx="1">
                  <c:v>TGT</c:v>
                </c:pt>
                <c:pt idx="2">
                  <c:v>CTXS</c:v>
                </c:pt>
              </c:strCache>
            </c:strRef>
          </c:cat>
          <c:val>
            <c:numRef>
              <c:f>'Portfolio Summary'!$G$39:$G$41</c:f>
              <c:numCache>
                <c:formatCode>0%</c:formatCode>
                <c:ptCount val="3"/>
                <c:pt idx="0">
                  <c:v>-0.24480584898815094</c:v>
                </c:pt>
                <c:pt idx="1">
                  <c:v>-0.11417838955054166</c:v>
                </c:pt>
                <c:pt idx="2">
                  <c:v>-2.7095962981507515E-2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2921304"/>
        <c:axId val="412924832"/>
      </c:barChart>
      <c:catAx>
        <c:axId val="412921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4832"/>
        <c:crosses val="autoZero"/>
        <c:auto val="1"/>
        <c:lblAlgn val="ctr"/>
        <c:lblOffset val="100"/>
        <c:noMultiLvlLbl val="0"/>
      </c:catAx>
      <c:valAx>
        <c:axId val="41292483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12921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17275607015181"/>
          <c:y val="6.2654861993707345E-2"/>
          <c:w val="0.75168492965632816"/>
          <c:h val="0.809697760103680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'Stock Price'!$B$4</c:f>
              <c:strCache>
                <c:ptCount val="1"/>
                <c:pt idx="0">
                  <c:v>GE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8DE-4C9C-87A8-6FE1910DD867}"/>
              </c:ext>
            </c:extLst>
          </c:dPt>
          <c:dLbls>
            <c:dLbl>
              <c:idx val="0"/>
              <c:layout>
                <c:manualLayout>
                  <c:x val="-8.4149061786857118E-2"/>
                  <c:y val="4.444444444444444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Price'!$B$7</c:f>
              <c:numCache>
                <c:formatCode>0.0%</c:formatCode>
                <c:ptCount val="1"/>
                <c:pt idx="0">
                  <c:v>7.4034370848128098E-2</c:v>
                </c:pt>
              </c:numCache>
            </c:numRef>
          </c:xVal>
          <c:yVal>
            <c:numRef>
              <c:f>'Stock Price'!$B$6</c:f>
              <c:numCache>
                <c:formatCode>0.0%</c:formatCode>
                <c:ptCount val="1"/>
                <c:pt idx="0">
                  <c:v>0.20295702278598005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'Stock Price'!$C$4</c:f>
              <c:strCache>
                <c:ptCount val="1"/>
                <c:pt idx="0">
                  <c:v>ADBE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4.0295382657587385E-2"/>
                  <c:y val="-6.7900450176106624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Price'!$C$7</c:f>
              <c:numCache>
                <c:formatCode>0.0%</c:formatCode>
                <c:ptCount val="1"/>
                <c:pt idx="0">
                  <c:v>8.3872884794293709E-2</c:v>
                </c:pt>
              </c:numCache>
            </c:numRef>
          </c:xVal>
          <c:yVal>
            <c:numRef>
              <c:f>'Stock Price'!$C$6</c:f>
              <c:numCache>
                <c:formatCode>0.0%</c:formatCode>
                <c:ptCount val="1"/>
                <c:pt idx="0">
                  <c:v>0.32851833196283087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'Stock Price'!$D$4</c:f>
              <c:strCache>
                <c:ptCount val="1"/>
                <c:pt idx="0">
                  <c:v>LNKD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237141860763908"/>
                  <c:y val="4.444444444444444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'Stock Price'!$D$7</c:f>
              <c:numCache>
                <c:formatCode>0.0%</c:formatCode>
                <c:ptCount val="1"/>
                <c:pt idx="0">
                  <c:v>0.12795410305579874</c:v>
                </c:pt>
              </c:numCache>
            </c:numRef>
          </c:xVal>
          <c:yVal>
            <c:numRef>
              <c:f>'Stock Price'!$D$6</c:f>
              <c:numCache>
                <c:formatCode>0.0%</c:formatCode>
                <c:ptCount val="1"/>
                <c:pt idx="0">
                  <c:v>-0.24480584898815094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'Stock Price'!$E$4</c:f>
              <c:strCache>
                <c:ptCount val="1"/>
                <c:pt idx="0">
                  <c:v>CTXS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3.4156954156954154E-2"/>
                  <c:y val="-0.14074074074074081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Price'!$E$7</c:f>
              <c:numCache>
                <c:formatCode>0.0%</c:formatCode>
                <c:ptCount val="1"/>
                <c:pt idx="0">
                  <c:v>0.12111258260775037</c:v>
                </c:pt>
              </c:numCache>
            </c:numRef>
          </c:xVal>
          <c:yVal>
            <c:numRef>
              <c:f>'Stock Price'!$E$6</c:f>
              <c:numCache>
                <c:formatCode>0.0%</c:formatCode>
                <c:ptCount val="1"/>
                <c:pt idx="0">
                  <c:v>-2.7095962981507515E-2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'Stock Price'!$F$4</c:f>
              <c:strCache>
                <c:ptCount val="1"/>
                <c:pt idx="0">
                  <c:v>YHOO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3.3908313908314024E-2"/>
                  <c:y val="-9.62962962962963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Price'!$F$7</c:f>
              <c:numCache>
                <c:formatCode>0.0%</c:formatCode>
                <c:ptCount val="1"/>
                <c:pt idx="0">
                  <c:v>8.0920317214712364E-2</c:v>
                </c:pt>
              </c:numCache>
            </c:numRef>
          </c:xVal>
          <c:yVal>
            <c:numRef>
              <c:f>'Stock Price'!$F$6</c:f>
              <c:numCache>
                <c:formatCode>0.0%</c:formatCode>
                <c:ptCount val="1"/>
                <c:pt idx="0">
                  <c:v>0.37965565519718902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'Stock Price'!$G$4</c:f>
              <c:strCache>
                <c:ptCount val="1"/>
                <c:pt idx="0">
                  <c:v>ORCL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8.2144522144522253E-2"/>
                  <c:y val="0.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Price'!$G$7</c:f>
              <c:numCache>
                <c:formatCode>0.0%</c:formatCode>
                <c:ptCount val="1"/>
                <c:pt idx="0">
                  <c:v>8.0686205655739904E-2</c:v>
                </c:pt>
              </c:numCache>
            </c:numRef>
          </c:xVal>
          <c:yVal>
            <c:numRef>
              <c:f>'Stock Price'!$G$6</c:f>
              <c:numCache>
                <c:formatCode>0.0%</c:formatCode>
                <c:ptCount val="1"/>
                <c:pt idx="0">
                  <c:v>0.24517668367258549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'Stock Price'!$H$4</c:f>
              <c:strCache>
                <c:ptCount val="1"/>
                <c:pt idx="0">
                  <c:v>EA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1998458234678708"/>
                  <c:y val="-2.962962962962963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Price'!$H$7</c:f>
              <c:numCache>
                <c:formatCode>0.0%</c:formatCode>
                <c:ptCount val="1"/>
                <c:pt idx="0">
                  <c:v>8.5604049384787842E-2</c:v>
                </c:pt>
              </c:numCache>
            </c:numRef>
          </c:xVal>
          <c:yVal>
            <c:numRef>
              <c:f>'Stock Price'!$H$6</c:f>
              <c:numCache>
                <c:formatCode>0.0%</c:formatCode>
                <c:ptCount val="1"/>
                <c:pt idx="0">
                  <c:v>1.0131128580519468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'Stock Price'!$J$4</c:f>
              <c:strCache>
                <c:ptCount val="1"/>
                <c:pt idx="0">
                  <c:v>TGT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1017871017871018"/>
                  <c:y val="5.9259259259259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Price'!$J$7</c:f>
              <c:numCache>
                <c:formatCode>0.0%</c:formatCode>
                <c:ptCount val="1"/>
                <c:pt idx="0">
                  <c:v>5.3008574402876166E-2</c:v>
                </c:pt>
              </c:numCache>
            </c:numRef>
          </c:xVal>
          <c:yVal>
            <c:numRef>
              <c:f>'Stock Price'!$J$6</c:f>
              <c:numCache>
                <c:formatCode>0.0%</c:formatCode>
                <c:ptCount val="1"/>
                <c:pt idx="0">
                  <c:v>-0.13802576549762746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'Stock Price'!$I$4</c:f>
              <c:strCache>
                <c:ptCount val="1"/>
                <c:pt idx="0">
                  <c:v>ATVI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0557886557886563"/>
                  <c:y val="-8.888888888888889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Price'!$I$7</c:f>
              <c:numCache>
                <c:formatCode>0.0%</c:formatCode>
                <c:ptCount val="1"/>
                <c:pt idx="0">
                  <c:v>7.2682652251972818E-2</c:v>
                </c:pt>
              </c:numCache>
            </c:numRef>
          </c:xVal>
          <c:yVal>
            <c:numRef>
              <c:f>'Stock Price'!$I$6</c:f>
              <c:numCache>
                <c:formatCode>0.0%</c:formatCode>
                <c:ptCount val="1"/>
                <c:pt idx="0">
                  <c:v>0.39191916130093762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'Stock Price'!$K$4</c:f>
              <c:strCache>
                <c:ptCount val="1"/>
                <c:pt idx="0">
                  <c:v>WMT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308004331626379"/>
                  <c:y val="-7.40740740740741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Price'!$K$7</c:f>
              <c:numCache>
                <c:formatCode>0.0%</c:formatCode>
                <c:ptCount val="1"/>
                <c:pt idx="0">
                  <c:v>4.3453012487793437E-2</c:v>
                </c:pt>
              </c:numCache>
            </c:numRef>
          </c:xVal>
          <c:yVal>
            <c:numRef>
              <c:f>'Stock Price'!$K$6</c:f>
              <c:numCache>
                <c:formatCode>0.0%</c:formatCode>
                <c:ptCount val="1"/>
                <c:pt idx="0">
                  <c:v>8.7943213033099266E-3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'Stock Price'!$L$4</c:f>
              <c:strCache>
                <c:ptCount val="1"/>
                <c:pt idx="0">
                  <c:v>Portfolio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9"/>
            <c:spPr>
              <a:solidFill>
                <a:srgbClr val="99CC00"/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Pt>
            <c:idx val="0"/>
            <c:marker>
              <c:symbol val="circle"/>
              <c:size val="9"/>
              <c:spPr>
                <a:solidFill>
                  <a:srgbClr val="99CC00"/>
                </a:solidFill>
                <a:ln w="9525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8DE-4C9C-87A8-6FE1910DD867}"/>
              </c:ext>
            </c:extLst>
          </c:dPt>
          <c:dLbls>
            <c:dLbl>
              <c:idx val="0"/>
              <c:layout>
                <c:manualLayout>
                  <c:x val="-0.18815850815850815"/>
                  <c:y val="-0.14074074074074075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'Stock Price'!$L$7</c:f>
              <c:numCache>
                <c:formatCode>0.0%</c:formatCode>
                <c:ptCount val="1"/>
                <c:pt idx="0">
                  <c:v>5.0171005644756642E-2</c:v>
                </c:pt>
              </c:numCache>
            </c:numRef>
          </c:xVal>
          <c:yVal>
            <c:numRef>
              <c:f>'Stock Price'!$L$6</c:f>
              <c:numCache>
                <c:formatCode>0.0%</c:formatCode>
                <c:ptCount val="1"/>
                <c:pt idx="0">
                  <c:v>0.21708242791382604</c:v>
                </c:pt>
              </c:numCache>
            </c:numRef>
          </c:yVal>
          <c:smooth val="1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412922872"/>
        <c:axId val="412923656"/>
      </c:scatterChart>
      <c:valAx>
        <c:axId val="41292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Risk</a:t>
                </a:r>
              </a:p>
            </c:rich>
          </c:tx>
          <c:layout>
            <c:manualLayout>
              <c:xMode val="edge"/>
              <c:yMode val="edge"/>
              <c:x val="0.89356652988186647"/>
              <c:y val="0.74187094888944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low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3656"/>
        <c:crosses val="autoZero"/>
        <c:crossBetween val="midCat"/>
      </c:valAx>
      <c:valAx>
        <c:axId val="4129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Return</a:t>
                </a:r>
              </a:p>
            </c:rich>
          </c:tx>
          <c:layout>
            <c:manualLayout>
              <c:xMode val="edge"/>
              <c:yMode val="edge"/>
              <c:x val="2.2892528652369518E-2"/>
              <c:y val="2.703996911050983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30853758039006"/>
          <c:y val="0.15250038713809147"/>
          <c:w val="0.81543504326545613"/>
          <c:h val="0.69284490066955207"/>
        </c:manualLayout>
      </c:layout>
      <c:barChart>
        <c:barDir val="col"/>
        <c:grouping val="clustered"/>
        <c:varyColors val="0"/>
        <c:ser>
          <c:idx val="0"/>
          <c:order val="0"/>
          <c:tx>
            <c:v>Total Return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'Portfolio Summary'!$B$24:$B$33</c:f>
              <c:strCache>
                <c:ptCount val="10"/>
                <c:pt idx="0">
                  <c:v>GE</c:v>
                </c:pt>
                <c:pt idx="1">
                  <c:v>ADBE</c:v>
                </c:pt>
                <c:pt idx="2">
                  <c:v>LNKD</c:v>
                </c:pt>
                <c:pt idx="3">
                  <c:v>CTXS</c:v>
                </c:pt>
                <c:pt idx="4">
                  <c:v>YHOO</c:v>
                </c:pt>
                <c:pt idx="5">
                  <c:v>ORCL</c:v>
                </c:pt>
                <c:pt idx="6">
                  <c:v>EA</c:v>
                </c:pt>
                <c:pt idx="7">
                  <c:v>ATVI</c:v>
                </c:pt>
                <c:pt idx="8">
                  <c:v>TGT</c:v>
                </c:pt>
                <c:pt idx="9">
                  <c:v>WMT</c:v>
                </c:pt>
              </c:strCache>
            </c:strRef>
          </c:cat>
          <c:val>
            <c:numRef>
              <c:f>'Portfolio Summary'!$J$24:$J$33</c:f>
              <c:numCache>
                <c:formatCode>0.0%_);\-0.0%_)</c:formatCode>
                <c:ptCount val="10"/>
                <c:pt idx="0">
                  <c:v>0.23969537454277462</c:v>
                </c:pt>
                <c:pt idx="1">
                  <c:v>0.32851833196283087</c:v>
                </c:pt>
                <c:pt idx="2">
                  <c:v>-0.24480584898815094</c:v>
                </c:pt>
                <c:pt idx="3">
                  <c:v>-2.7095962981507515E-2</c:v>
                </c:pt>
                <c:pt idx="4">
                  <c:v>0.37965565519718902</c:v>
                </c:pt>
                <c:pt idx="5">
                  <c:v>0.2558623475097635</c:v>
                </c:pt>
                <c:pt idx="6">
                  <c:v>1.0131128580519468</c:v>
                </c:pt>
                <c:pt idx="7">
                  <c:v>0.40538717442298211</c:v>
                </c:pt>
                <c:pt idx="8">
                  <c:v>-0.11417838955054166</c:v>
                </c:pt>
                <c:pt idx="9">
                  <c:v>3.275557572514505E-2</c:v>
                </c:pt>
              </c:numCache>
            </c:numRef>
          </c:val>
        </c:ser>
        <c:ser>
          <c:idx val="1"/>
          <c:order val="1"/>
          <c:tx>
            <c:v>Profit Growth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'Portfolio Summary'!$B$24:$B$33</c:f>
              <c:strCache>
                <c:ptCount val="10"/>
                <c:pt idx="0">
                  <c:v>GE</c:v>
                </c:pt>
                <c:pt idx="1">
                  <c:v>ADBE</c:v>
                </c:pt>
                <c:pt idx="2">
                  <c:v>LNKD</c:v>
                </c:pt>
                <c:pt idx="3">
                  <c:v>CTXS</c:v>
                </c:pt>
                <c:pt idx="4">
                  <c:v>YHOO</c:v>
                </c:pt>
                <c:pt idx="5">
                  <c:v>ORCL</c:v>
                </c:pt>
                <c:pt idx="6">
                  <c:v>EA</c:v>
                </c:pt>
                <c:pt idx="7">
                  <c:v>ATVI</c:v>
                </c:pt>
                <c:pt idx="8">
                  <c:v>TGT</c:v>
                </c:pt>
                <c:pt idx="9">
                  <c:v>WMT</c:v>
                </c:pt>
              </c:strCache>
            </c:strRef>
          </c:cat>
          <c:val>
            <c:numRef>
              <c:f>'Portfolio Summary'!$O$24:$O$33</c:f>
              <c:numCache>
                <c:formatCode>0.0%</c:formatCode>
                <c:ptCount val="10"/>
                <c:pt idx="0">
                  <c:v>-8.151895022359068E-2</c:v>
                </c:pt>
                <c:pt idx="1">
                  <c:v>-0.67348443457116269</c:v>
                </c:pt>
                <c:pt idx="2">
                  <c:v>-1.4299861175381767</c:v>
                </c:pt>
                <c:pt idx="3">
                  <c:v>-4.7576635172048021E-2</c:v>
                </c:pt>
                <c:pt idx="4">
                  <c:v>-1.0173418740791675</c:v>
                </c:pt>
                <c:pt idx="5">
                  <c:v>0.11361587015329122</c:v>
                </c:pt>
                <c:pt idx="6">
                  <c:v>-1.4736842105263157</c:v>
                </c:pt>
                <c:pt idx="7">
                  <c:v>-0.34278092697565854</c:v>
                </c:pt>
                <c:pt idx="8">
                  <c:v>-0.34278092697565854</c:v>
                </c:pt>
                <c:pt idx="9">
                  <c:v>-5.7473969057003305E-2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926008"/>
        <c:axId val="412926400"/>
      </c:barChart>
      <c:catAx>
        <c:axId val="41292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6400"/>
        <c:crosses val="autoZero"/>
        <c:auto val="1"/>
        <c:lblAlgn val="ctr"/>
        <c:lblOffset val="100"/>
        <c:noMultiLvlLbl val="0"/>
      </c:catAx>
      <c:valAx>
        <c:axId val="4129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_);\-0.0%_)" sourceLinked="1"/>
        <c:majorTickMark val="none"/>
        <c:minorTickMark val="none"/>
        <c:tickLblPos val="nextTo"/>
        <c:spPr>
          <a:noFill/>
          <a:ln w="25400">
            <a:solidFill>
              <a:schemeClr val="tx1">
                <a:lumMod val="65000"/>
                <a:lumOff val="35000"/>
              </a:schemeClr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617872994708696E-2"/>
          <c:y val="9.0781753546629457E-2"/>
          <c:w val="0.75241451797930292"/>
          <c:h val="0.70686246497668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'Stock Price'!$O$4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rgbClr val="0079FF"/>
            </a:solidFill>
          </c:spPr>
          <c:invertIfNegative val="0"/>
          <c:cat>
            <c:numRef>
              <c:f>'Stock Price'!$N$7:$N$55</c:f>
              <c:numCache>
                <c:formatCode>[$-1009]d\-mmm\-yy;@</c:formatCode>
                <c:ptCount val="49"/>
                <c:pt idx="0">
                  <c:v>41771</c:v>
                </c:pt>
                <c:pt idx="1">
                  <c:v>41731</c:v>
                </c:pt>
                <c:pt idx="2">
                  <c:v>41701</c:v>
                </c:pt>
                <c:pt idx="3">
                  <c:v>41673</c:v>
                </c:pt>
                <c:pt idx="4">
                  <c:v>41641</c:v>
                </c:pt>
                <c:pt idx="5">
                  <c:v>41610</c:v>
                </c:pt>
                <c:pt idx="6">
                  <c:v>41582</c:v>
                </c:pt>
                <c:pt idx="7">
                  <c:v>41549</c:v>
                </c:pt>
                <c:pt idx="8">
                  <c:v>41519</c:v>
                </c:pt>
                <c:pt idx="9">
                  <c:v>41488</c:v>
                </c:pt>
                <c:pt idx="10">
                  <c:v>41457</c:v>
                </c:pt>
                <c:pt idx="11">
                  <c:v>41428</c:v>
                </c:pt>
                <c:pt idx="12">
                  <c:v>41396</c:v>
                </c:pt>
                <c:pt idx="13">
                  <c:v>41366</c:v>
                </c:pt>
                <c:pt idx="14">
                  <c:v>41337</c:v>
                </c:pt>
                <c:pt idx="15">
                  <c:v>41309</c:v>
                </c:pt>
                <c:pt idx="16">
                  <c:v>41276</c:v>
                </c:pt>
                <c:pt idx="17">
                  <c:v>41246</c:v>
                </c:pt>
                <c:pt idx="18">
                  <c:v>41215</c:v>
                </c:pt>
                <c:pt idx="19">
                  <c:v>41184</c:v>
                </c:pt>
                <c:pt idx="20">
                  <c:v>41155</c:v>
                </c:pt>
                <c:pt idx="21">
                  <c:v>41123</c:v>
                </c:pt>
                <c:pt idx="22">
                  <c:v>41092</c:v>
                </c:pt>
                <c:pt idx="23">
                  <c:v>41064</c:v>
                </c:pt>
                <c:pt idx="24">
                  <c:v>41031</c:v>
                </c:pt>
                <c:pt idx="25">
                  <c:v>41001</c:v>
                </c:pt>
                <c:pt idx="26">
                  <c:v>40970</c:v>
                </c:pt>
                <c:pt idx="27">
                  <c:v>40941</c:v>
                </c:pt>
                <c:pt idx="28">
                  <c:v>40910</c:v>
                </c:pt>
                <c:pt idx="29">
                  <c:v>40879</c:v>
                </c:pt>
                <c:pt idx="30">
                  <c:v>40849</c:v>
                </c:pt>
                <c:pt idx="31">
                  <c:v>40819</c:v>
                </c:pt>
                <c:pt idx="32">
                  <c:v>40788</c:v>
                </c:pt>
                <c:pt idx="33">
                  <c:v>40757</c:v>
                </c:pt>
                <c:pt idx="34">
                  <c:v>40728</c:v>
                </c:pt>
                <c:pt idx="35">
                  <c:v>40696</c:v>
                </c:pt>
                <c:pt idx="36">
                  <c:v>40665</c:v>
                </c:pt>
                <c:pt idx="37">
                  <c:v>40637</c:v>
                </c:pt>
                <c:pt idx="38">
                  <c:v>40604</c:v>
                </c:pt>
                <c:pt idx="39">
                  <c:v>40576</c:v>
                </c:pt>
                <c:pt idx="40">
                  <c:v>40546</c:v>
                </c:pt>
                <c:pt idx="41">
                  <c:v>40514</c:v>
                </c:pt>
                <c:pt idx="42">
                  <c:v>40484</c:v>
                </c:pt>
                <c:pt idx="43">
                  <c:v>40455</c:v>
                </c:pt>
                <c:pt idx="44">
                  <c:v>40423</c:v>
                </c:pt>
                <c:pt idx="45">
                  <c:v>40392</c:v>
                </c:pt>
                <c:pt idx="46">
                  <c:v>40361</c:v>
                </c:pt>
                <c:pt idx="47">
                  <c:v>40331</c:v>
                </c:pt>
                <c:pt idx="48">
                  <c:v>40301</c:v>
                </c:pt>
              </c:numCache>
            </c:numRef>
          </c:cat>
          <c:val>
            <c:numRef>
              <c:f>'Company Review'!$D$117:$D$165</c:f>
              <c:numCache>
                <c:formatCode>General</c:formatCode>
                <c:ptCount val="49"/>
                <c:pt idx="0">
                  <c:v>3778611</c:v>
                </c:pt>
                <c:pt idx="1">
                  <c:v>4924133</c:v>
                </c:pt>
                <c:pt idx="2">
                  <c:v>3952704</c:v>
                </c:pt>
                <c:pt idx="3">
                  <c:v>7187767</c:v>
                </c:pt>
                <c:pt idx="4">
                  <c:v>4546799</c:v>
                </c:pt>
                <c:pt idx="5">
                  <c:v>4561500</c:v>
                </c:pt>
                <c:pt idx="6">
                  <c:v>3484300</c:v>
                </c:pt>
                <c:pt idx="7">
                  <c:v>3618400</c:v>
                </c:pt>
                <c:pt idx="8">
                  <c:v>0</c:v>
                </c:pt>
                <c:pt idx="9">
                  <c:v>3873900</c:v>
                </c:pt>
                <c:pt idx="10">
                  <c:v>3657800</c:v>
                </c:pt>
                <c:pt idx="11">
                  <c:v>3323600</c:v>
                </c:pt>
                <c:pt idx="12">
                  <c:v>3946500</c:v>
                </c:pt>
                <c:pt idx="13">
                  <c:v>3117100</c:v>
                </c:pt>
                <c:pt idx="14">
                  <c:v>3693300</c:v>
                </c:pt>
                <c:pt idx="15">
                  <c:v>3188800</c:v>
                </c:pt>
                <c:pt idx="16">
                  <c:v>4234200</c:v>
                </c:pt>
                <c:pt idx="17">
                  <c:v>3349600</c:v>
                </c:pt>
                <c:pt idx="18">
                  <c:v>4260700</c:v>
                </c:pt>
                <c:pt idx="19">
                  <c:v>3320900</c:v>
                </c:pt>
                <c:pt idx="20">
                  <c:v>0</c:v>
                </c:pt>
                <c:pt idx="21">
                  <c:v>2812500</c:v>
                </c:pt>
                <c:pt idx="22">
                  <c:v>2831600</c:v>
                </c:pt>
                <c:pt idx="23">
                  <c:v>4625000</c:v>
                </c:pt>
                <c:pt idx="24">
                  <c:v>2360200</c:v>
                </c:pt>
                <c:pt idx="25">
                  <c:v>3388000</c:v>
                </c:pt>
                <c:pt idx="26">
                  <c:v>3727900</c:v>
                </c:pt>
                <c:pt idx="27">
                  <c:v>3907300</c:v>
                </c:pt>
                <c:pt idx="28">
                  <c:v>0</c:v>
                </c:pt>
                <c:pt idx="29">
                  <c:v>4962400</c:v>
                </c:pt>
                <c:pt idx="30">
                  <c:v>4136700</c:v>
                </c:pt>
                <c:pt idx="31">
                  <c:v>9043200</c:v>
                </c:pt>
                <c:pt idx="32">
                  <c:v>4979000</c:v>
                </c:pt>
                <c:pt idx="33">
                  <c:v>5770300</c:v>
                </c:pt>
                <c:pt idx="34">
                  <c:v>0</c:v>
                </c:pt>
                <c:pt idx="35">
                  <c:v>3854000</c:v>
                </c:pt>
                <c:pt idx="36">
                  <c:v>5397900</c:v>
                </c:pt>
                <c:pt idx="37">
                  <c:v>3226400</c:v>
                </c:pt>
                <c:pt idx="38">
                  <c:v>3413100</c:v>
                </c:pt>
                <c:pt idx="39">
                  <c:v>3904800</c:v>
                </c:pt>
                <c:pt idx="40">
                  <c:v>4604900</c:v>
                </c:pt>
                <c:pt idx="41">
                  <c:v>5375500</c:v>
                </c:pt>
                <c:pt idx="42">
                  <c:v>4626400</c:v>
                </c:pt>
                <c:pt idx="43">
                  <c:v>4063800</c:v>
                </c:pt>
                <c:pt idx="44">
                  <c:v>5104500</c:v>
                </c:pt>
                <c:pt idx="45">
                  <c:v>6412600</c:v>
                </c:pt>
                <c:pt idx="46">
                  <c:v>6454400</c:v>
                </c:pt>
                <c:pt idx="47">
                  <c:v>7705500</c:v>
                </c:pt>
                <c:pt idx="48">
                  <c:v>4992000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1112"/>
        <c:axId val="8283664"/>
      </c:barChart>
      <c:lineChart>
        <c:grouping val="standard"/>
        <c:varyColors val="0"/>
        <c:ser>
          <c:idx val="1"/>
          <c:order val="1"/>
          <c:tx>
            <c:strRef>
              <c:f>'Stock Price'!$P$4</c:f>
              <c:strCache>
                <c:ptCount val="1"/>
                <c:pt idx="0">
                  <c:v>Closing Price</c:v>
                </c:pt>
              </c:strCache>
            </c:strRef>
          </c:tx>
          <c:spPr>
            <a:ln w="22225">
              <a:solidFill>
                <a:srgbClr val="28972E"/>
              </a:solidFill>
            </a:ln>
          </c:spPr>
          <c:marker>
            <c:symbol val="none"/>
          </c:marker>
          <c:cat>
            <c:numRef>
              <c:f>'Stock Price'!$N$7:$N$55</c:f>
              <c:numCache>
                <c:formatCode>[$-1009]d\-mmm\-yy;@</c:formatCode>
                <c:ptCount val="49"/>
                <c:pt idx="0">
                  <c:v>41771</c:v>
                </c:pt>
                <c:pt idx="1">
                  <c:v>41731</c:v>
                </c:pt>
                <c:pt idx="2">
                  <c:v>41701</c:v>
                </c:pt>
                <c:pt idx="3">
                  <c:v>41673</c:v>
                </c:pt>
                <c:pt idx="4">
                  <c:v>41641</c:v>
                </c:pt>
                <c:pt idx="5">
                  <c:v>41610</c:v>
                </c:pt>
                <c:pt idx="6">
                  <c:v>41582</c:v>
                </c:pt>
                <c:pt idx="7">
                  <c:v>41549</c:v>
                </c:pt>
                <c:pt idx="8">
                  <c:v>41519</c:v>
                </c:pt>
                <c:pt idx="9">
                  <c:v>41488</c:v>
                </c:pt>
                <c:pt idx="10">
                  <c:v>41457</c:v>
                </c:pt>
                <c:pt idx="11">
                  <c:v>41428</c:v>
                </c:pt>
                <c:pt idx="12">
                  <c:v>41396</c:v>
                </c:pt>
                <c:pt idx="13">
                  <c:v>41366</c:v>
                </c:pt>
                <c:pt idx="14">
                  <c:v>41337</c:v>
                </c:pt>
                <c:pt idx="15">
                  <c:v>41309</c:v>
                </c:pt>
                <c:pt idx="16">
                  <c:v>41276</c:v>
                </c:pt>
                <c:pt idx="17">
                  <c:v>41246</c:v>
                </c:pt>
                <c:pt idx="18">
                  <c:v>41215</c:v>
                </c:pt>
                <c:pt idx="19">
                  <c:v>41184</c:v>
                </c:pt>
                <c:pt idx="20">
                  <c:v>41155</c:v>
                </c:pt>
                <c:pt idx="21">
                  <c:v>41123</c:v>
                </c:pt>
                <c:pt idx="22">
                  <c:v>41092</c:v>
                </c:pt>
                <c:pt idx="23">
                  <c:v>41064</c:v>
                </c:pt>
                <c:pt idx="24">
                  <c:v>41031</c:v>
                </c:pt>
                <c:pt idx="25">
                  <c:v>41001</c:v>
                </c:pt>
                <c:pt idx="26">
                  <c:v>40970</c:v>
                </c:pt>
                <c:pt idx="27">
                  <c:v>40941</c:v>
                </c:pt>
                <c:pt idx="28">
                  <c:v>40910</c:v>
                </c:pt>
                <c:pt idx="29">
                  <c:v>40879</c:v>
                </c:pt>
                <c:pt idx="30">
                  <c:v>40849</c:v>
                </c:pt>
                <c:pt idx="31">
                  <c:v>40819</c:v>
                </c:pt>
                <c:pt idx="32">
                  <c:v>40788</c:v>
                </c:pt>
                <c:pt idx="33">
                  <c:v>40757</c:v>
                </c:pt>
                <c:pt idx="34">
                  <c:v>40728</c:v>
                </c:pt>
                <c:pt idx="35">
                  <c:v>40696</c:v>
                </c:pt>
                <c:pt idx="36">
                  <c:v>40665</c:v>
                </c:pt>
                <c:pt idx="37">
                  <c:v>40637</c:v>
                </c:pt>
                <c:pt idx="38">
                  <c:v>40604</c:v>
                </c:pt>
                <c:pt idx="39">
                  <c:v>40576</c:v>
                </c:pt>
                <c:pt idx="40">
                  <c:v>40546</c:v>
                </c:pt>
                <c:pt idx="41">
                  <c:v>40514</c:v>
                </c:pt>
                <c:pt idx="42">
                  <c:v>40484</c:v>
                </c:pt>
                <c:pt idx="43">
                  <c:v>40455</c:v>
                </c:pt>
                <c:pt idx="44">
                  <c:v>40423</c:v>
                </c:pt>
                <c:pt idx="45">
                  <c:v>40392</c:v>
                </c:pt>
                <c:pt idx="46">
                  <c:v>40361</c:v>
                </c:pt>
                <c:pt idx="47">
                  <c:v>40331</c:v>
                </c:pt>
                <c:pt idx="48">
                  <c:v>40301</c:v>
                </c:pt>
              </c:numCache>
            </c:numRef>
          </c:cat>
          <c:val>
            <c:numRef>
              <c:f>'Company Review'!$E$117:$E$165</c:f>
              <c:numCache>
                <c:formatCode>#,##0.00</c:formatCode>
                <c:ptCount val="49"/>
                <c:pt idx="0">
                  <c:v>192.57000732421875</c:v>
                </c:pt>
                <c:pt idx="1">
                  <c:v>193.55000305175781</c:v>
                </c:pt>
                <c:pt idx="2">
                  <c:v>184.25999450683594</c:v>
                </c:pt>
                <c:pt idx="3">
                  <c:v>172.89999389648437</c:v>
                </c:pt>
                <c:pt idx="4">
                  <c:v>185.52999877929687</c:v>
                </c:pt>
                <c:pt idx="5">
                  <c:v>177.47999572753906</c:v>
                </c:pt>
                <c:pt idx="6">
                  <c:v>180.27000427246094</c:v>
                </c:pt>
                <c:pt idx="7">
                  <c:v>184.96000671386719</c:v>
                </c:pt>
                <c:pt idx="8">
                  <c:v>182.27000427246094</c:v>
                </c:pt>
                <c:pt idx="9">
                  <c:v>195.16000366210937</c:v>
                </c:pt>
                <c:pt idx="10">
                  <c:v>191.5</c:v>
                </c:pt>
                <c:pt idx="11">
                  <c:v>208.94999694824219</c:v>
                </c:pt>
                <c:pt idx="12">
                  <c:v>202.38999938964844</c:v>
                </c:pt>
                <c:pt idx="13">
                  <c:v>214.36000061035156</c:v>
                </c:pt>
                <c:pt idx="14">
                  <c:v>205.19000244140625</c:v>
                </c:pt>
                <c:pt idx="15">
                  <c:v>203.78999328613281</c:v>
                </c:pt>
                <c:pt idx="16">
                  <c:v>196.35000610351562</c:v>
                </c:pt>
                <c:pt idx="17">
                  <c:v>189.47999572753906</c:v>
                </c:pt>
                <c:pt idx="18">
                  <c:v>193.42999267578125</c:v>
                </c:pt>
                <c:pt idx="19">
                  <c:v>209.83999633789062</c:v>
                </c:pt>
                <c:pt idx="20">
                  <c:v>194.85000610351562</c:v>
                </c:pt>
                <c:pt idx="21">
                  <c:v>194.44999694824219</c:v>
                </c:pt>
                <c:pt idx="22">
                  <c:v>195.83000183105469</c:v>
                </c:pt>
                <c:pt idx="23">
                  <c:v>188.53999328613281</c:v>
                </c:pt>
                <c:pt idx="24">
                  <c:v>208.05999755859375</c:v>
                </c:pt>
                <c:pt idx="25">
                  <c:v>209.47000122070312</c:v>
                </c:pt>
                <c:pt idx="26">
                  <c:v>198.80999755859375</c:v>
                </c:pt>
                <c:pt idx="27">
                  <c:v>191.52999877929687</c:v>
                </c:pt>
                <c:pt idx="28">
                  <c:v>183.8800048828125</c:v>
                </c:pt>
                <c:pt idx="29">
                  <c:v>189.66000366210937</c:v>
                </c:pt>
                <c:pt idx="30">
                  <c:v>183.91999816894531</c:v>
                </c:pt>
                <c:pt idx="31">
                  <c:v>173.28999328613281</c:v>
                </c:pt>
                <c:pt idx="32">
                  <c:v>166.97999572753906</c:v>
                </c:pt>
                <c:pt idx="33">
                  <c:v>178.05000305175781</c:v>
                </c:pt>
                <c:pt idx="34">
                  <c:v>174.53999328613281</c:v>
                </c:pt>
                <c:pt idx="35">
                  <c:v>166.08999633789062</c:v>
                </c:pt>
                <c:pt idx="36">
                  <c:v>172.14999389648437</c:v>
                </c:pt>
                <c:pt idx="37">
                  <c:v>164.25</c:v>
                </c:pt>
                <c:pt idx="38">
                  <c:v>160.16000366210937</c:v>
                </c:pt>
                <c:pt idx="39">
                  <c:v>163.30000305175781</c:v>
                </c:pt>
                <c:pt idx="40">
                  <c:v>147.47999572753906</c:v>
                </c:pt>
                <c:pt idx="41">
                  <c:v>145.17999267578125</c:v>
                </c:pt>
                <c:pt idx="42">
                  <c:v>143.83999633789063</c:v>
                </c:pt>
                <c:pt idx="43">
                  <c:v>135.25</c:v>
                </c:pt>
                <c:pt idx="44">
                  <c:v>125.04000091552734</c:v>
                </c:pt>
                <c:pt idx="45">
                  <c:v>130.75999450683594</c:v>
                </c:pt>
                <c:pt idx="46">
                  <c:v>121.86000061035156</c:v>
                </c:pt>
                <c:pt idx="47">
                  <c:v>127.41000366210937</c:v>
                </c:pt>
                <c:pt idx="48">
                  <c:v>129.60000610351562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5232"/>
        <c:axId val="8289936"/>
      </c:lineChart>
      <c:dateAx>
        <c:axId val="82852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8289936"/>
        <c:crosses val="autoZero"/>
        <c:auto val="1"/>
        <c:lblOffset val="100"/>
        <c:baseTimeUnit val="months"/>
      </c:dateAx>
      <c:valAx>
        <c:axId val="828993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8285232"/>
        <c:crosses val="autoZero"/>
        <c:crossBetween val="between"/>
      </c:valAx>
      <c:valAx>
        <c:axId val="828366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crossAx val="8291112"/>
        <c:crosses val="max"/>
        <c:crossBetween val="between"/>
      </c:valAx>
      <c:dateAx>
        <c:axId val="8291112"/>
        <c:scaling>
          <c:orientation val="minMax"/>
        </c:scaling>
        <c:delete val="1"/>
        <c:axPos val="b"/>
        <c:numFmt formatCode="[$-1009]d\-mmm\-yy;@" sourceLinked="1"/>
        <c:majorTickMark val="out"/>
        <c:minorTickMark val="none"/>
        <c:tickLblPos val="none"/>
        <c:crossAx val="8283664"/>
        <c:crosses val="autoZero"/>
        <c:auto val="1"/>
        <c:lblOffset val="100"/>
        <c:baseTimeUnit val="months"/>
      </c:dateAx>
    </c:plotArea>
    <c:legend>
      <c:legendPos val="r"/>
      <c:layout>
        <c:manualLayout>
          <c:xMode val="edge"/>
          <c:yMode val="edge"/>
          <c:x val="8.9834934316075116E-2"/>
          <c:y val="4.2456270147439735E-3"/>
          <c:w val="0.54037524081868282"/>
          <c:h val="5.461090542490142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900"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89776520653364"/>
          <c:y val="7.5968556443757315E-2"/>
          <c:w val="0.83080338641880291"/>
          <c:h val="0.70894214310167747"/>
        </c:manualLayout>
      </c:layout>
      <c:lineChart>
        <c:grouping val="standard"/>
        <c:varyColors val="0"/>
        <c:ser>
          <c:idx val="0"/>
          <c:order val="0"/>
          <c:tx>
            <c:strRef>
              <c:f>'Company Review'!$C$52</c:f>
              <c:strCache>
                <c:ptCount val="1"/>
                <c:pt idx="0">
                  <c:v>[ROA]</c:v>
                </c:pt>
              </c:strCache>
            </c:strRef>
          </c:tx>
          <c:spPr>
            <a:ln>
              <a:solidFill>
                <a:srgbClr val="0079FF"/>
              </a:solidFill>
            </a:ln>
          </c:spPr>
          <c:marker>
            <c:spPr>
              <a:solidFill>
                <a:srgbClr val="0079FF"/>
              </a:solidFill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Review'!$E$52:$I$52</c:f>
              <c:numCache>
                <c:formatCode>0.0%</c:formatCode>
                <c:ptCount val="5"/>
                <c:pt idx="0">
                  <c:v>0.13074251665902761</c:v>
                </c:pt>
                <c:pt idx="1">
                  <c:v>0.13617273453402387</c:v>
                </c:pt>
                <c:pt idx="2">
                  <c:v>0.1392801120683147</c:v>
                </c:pt>
                <c:pt idx="3">
                  <c:v>0.13058634321795554</c:v>
                </c:pt>
                <c:pt idx="4">
                  <c:v>0.16683943744745455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'Company Review'!$C$51</c:f>
              <c:strCache>
                <c:ptCount val="1"/>
                <c:pt idx="0">
                  <c:v>[ROE]</c:v>
                </c:pt>
              </c:strCache>
            </c:strRef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Review'!$E$51:$I$51</c:f>
              <c:numCache>
                <c:formatCode>0.0%</c:formatCode>
                <c:ptCount val="5"/>
                <c:pt idx="0">
                  <c:v>0.64012601415501469</c:v>
                </c:pt>
                <c:pt idx="1">
                  <c:v>0.78350464518679586</c:v>
                </c:pt>
                <c:pt idx="2">
                  <c:v>0.88038176033934257</c:v>
                </c:pt>
                <c:pt idx="3">
                  <c:v>0.72319234819234823</c:v>
                </c:pt>
                <c:pt idx="4">
                  <c:v>1.2308062865056904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4056"/>
        <c:axId val="8289544"/>
      </c:lineChart>
      <c:catAx>
        <c:axId val="8284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crossAx val="8289544"/>
        <c:crosses val="autoZero"/>
        <c:auto val="1"/>
        <c:lblAlgn val="ctr"/>
        <c:lblOffset val="100"/>
        <c:noMultiLvlLbl val="0"/>
      </c:catAx>
      <c:valAx>
        <c:axId val="8289544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bg1">
                      <a:lumMod val="8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crossAx val="8284056"/>
        <c:crosses val="autoZero"/>
        <c:crossBetween val="between"/>
      </c:valAx>
      <c:spPr>
        <a:ln>
          <a:noFill/>
          <a:prstDash val="dash"/>
        </a:ln>
      </c:spPr>
    </c:plotArea>
    <c:legend>
      <c:legendPos val="r"/>
      <c:layout>
        <c:manualLayout>
          <c:xMode val="edge"/>
          <c:yMode val="edge"/>
          <c:x val="0"/>
          <c:y val="0.89257354971401515"/>
          <c:w val="1"/>
          <c:h val="9.386928082206035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11696947775522"/>
          <c:y val="7.4303514144512764E-2"/>
          <c:w val="0.84388303052224478"/>
          <c:h val="0.67632406026287373"/>
        </c:manualLayout>
      </c:layout>
      <c:lineChart>
        <c:grouping val="standard"/>
        <c:varyColors val="0"/>
        <c:ser>
          <c:idx val="0"/>
          <c:order val="0"/>
          <c:tx>
            <c:strRef>
              <c:f>'Company Review'!$C$45</c:f>
              <c:strCache>
                <c:ptCount val="1"/>
                <c:pt idx="0">
                  <c:v>[Gross Profit Margin]</c:v>
                </c:pt>
              </c:strCache>
            </c:strRef>
          </c:tx>
          <c:spPr>
            <a:ln w="22225" cap="rnd">
              <a:solidFill>
                <a:srgbClr val="0079FF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0079FF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Review'!$E$45:$I$45</c:f>
              <c:numCache>
                <c:formatCode>0.0%</c:formatCode>
                <c:ptCount val="5"/>
                <c:pt idx="0">
                  <c:v>0.46072894763192151</c:v>
                </c:pt>
                <c:pt idx="1">
                  <c:v>0.46894758502001577</c:v>
                </c:pt>
                <c:pt idx="2">
                  <c:v>0.48128833475269595</c:v>
                </c:pt>
                <c:pt idx="3">
                  <c:v>0.4862607893655202</c:v>
                </c:pt>
                <c:pt idx="4">
                  <c:v>0.48944114462646848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'Company Review'!$C$46</c:f>
              <c:strCache>
                <c:ptCount val="1"/>
                <c:pt idx="0">
                  <c:v>[Profit Margin]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Review'!$E$46:$I$46</c:f>
              <c:numCache>
                <c:formatCode>0.0%</c:formatCode>
                <c:ptCount val="5"/>
                <c:pt idx="0">
                  <c:v>0.14852308000400521</c:v>
                </c:pt>
                <c:pt idx="1">
                  <c:v>0.1482939878035093</c:v>
                </c:pt>
                <c:pt idx="2">
                  <c:v>0.15887930951993645</c:v>
                </c:pt>
                <c:pt idx="3">
                  <c:v>0.16524145121352166</c:v>
                </c:pt>
                <c:pt idx="4">
                  <c:v>0.20682606979873921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0136"/>
        <c:axId val="8285624"/>
      </c:lineChart>
      <c:catAx>
        <c:axId val="828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624"/>
        <c:crosses val="autoZero"/>
        <c:auto val="1"/>
        <c:lblAlgn val="ctr"/>
        <c:lblOffset val="100"/>
        <c:noMultiLvlLbl val="0"/>
      </c:catAx>
      <c:valAx>
        <c:axId val="82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1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86772645686681471"/>
          <c:w val="1"/>
          <c:h val="0.12295736499634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21571193285656"/>
          <c:y val="8.9591567852437423E-2"/>
          <c:w val="0.82475945521136507"/>
          <c:h val="0.6704255557798865"/>
        </c:manualLayout>
      </c:layout>
      <c:lineChart>
        <c:grouping val="standard"/>
        <c:varyColors val="0"/>
        <c:ser>
          <c:idx val="0"/>
          <c:order val="0"/>
          <c:tx>
            <c:strRef>
              <c:f>'Company Review'!$C$110</c:f>
              <c:strCache>
                <c:ptCount val="1"/>
                <c:pt idx="0">
                  <c:v>[Price/Earning Ratio (P/E)]</c:v>
                </c:pt>
              </c:strCache>
            </c:strRef>
          </c:tx>
          <c:spPr>
            <a:ln w="28575" cap="rnd">
              <a:solidFill>
                <a:srgbClr val="007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99B"/>
              </a:solidFill>
              <a:ln w="9525">
                <a:noFill/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Review'!$E$110:$I$110</c:f>
              <c:numCache>
                <c:formatCode>_ * #,##0.0_ ;_ * \-#,##0.0_ ;_ * "-"??_ ;_ @_ </c:formatCode>
                <c:ptCount val="5"/>
                <c:pt idx="0">
                  <c:v>12.554319503849445</c:v>
                </c:pt>
                <c:pt idx="1">
                  <c:v>13.877736226415095</c:v>
                </c:pt>
                <c:pt idx="2">
                  <c:v>13.183069717825191</c:v>
                </c:pt>
                <c:pt idx="3">
                  <c:v>12.454847742363878</c:v>
                </c:pt>
                <c:pt idx="4" formatCode="_-* #,##0.0_-;\-* #,##0.0_-;_-* &quot;-&quot;??_-;_-@_-">
                  <c:v>13.253269602492688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6408"/>
        <c:axId val="8280920"/>
      </c:lineChart>
      <c:catAx>
        <c:axId val="828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920"/>
        <c:crosses val="autoZero"/>
        <c:auto val="1"/>
        <c:lblAlgn val="ctr"/>
        <c:lblOffset val="100"/>
        <c:noMultiLvlLbl val="0"/>
      </c:catAx>
      <c:valAx>
        <c:axId val="8280920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64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163972924437077E-2"/>
          <c:y val="0.90400484728418395"/>
          <c:w val="0.98531296768419696"/>
          <c:h val="9.025219673627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95430552730725"/>
          <c:y val="6.0232730301806078E-2"/>
          <c:w val="0.80792515326728065"/>
          <c:h val="0.70651370099080801"/>
        </c:manualLayout>
      </c:layout>
      <c:lineChart>
        <c:grouping val="standard"/>
        <c:varyColors val="0"/>
        <c:ser>
          <c:idx val="0"/>
          <c:order val="0"/>
          <c:tx>
            <c:strRef>
              <c:f>'Company Review'!$C$105</c:f>
              <c:strCache>
                <c:ptCount val="1"/>
                <c:pt idx="0">
                  <c:v>AR turnover ratio</c:v>
                </c:pt>
              </c:strCache>
            </c:strRef>
          </c:tx>
          <c:spPr>
            <a:ln w="28575" cap="rnd">
              <a:solidFill>
                <a:srgbClr val="007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79FF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6A2-4E46-9711-CC2ED4D98B73}"/>
              </c:ext>
            </c:extLst>
          </c:dPt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Review'!$E$105:$I$105</c:f>
              <c:numCache>
                <c:formatCode>_ * #,##0.00_ ;_ * \-#,##0.00_ ;_ * "-"??_ ;_ @_ </c:formatCode>
                <c:ptCount val="5"/>
                <c:pt idx="0">
                  <c:v>9.218201956802659</c:v>
                </c:pt>
                <c:pt idx="1">
                  <c:v>9.5640039359513374</c:v>
                </c:pt>
                <c:pt idx="2">
                  <c:v>9.7972250867160398</c:v>
                </c:pt>
                <c:pt idx="3">
                  <c:v>9.5318681318681318</c:v>
                </c:pt>
                <c:pt idx="4">
                  <c:v>10.207291881842595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'Company Review'!$C$106</c:f>
              <c:strCache>
                <c:ptCount val="1"/>
                <c:pt idx="0">
                  <c:v>Inventory turnover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Review'!$E$106:$I$106</c:f>
              <c:numCache>
                <c:formatCode>_ * #,##0.00_ ;_ * \-#,##0.00_ ;_ * "-"??_ ;_ @_ </c:formatCode>
                <c:ptCount val="5"/>
                <c:pt idx="0">
                  <c:v>21.982448979591837</c:v>
                </c:pt>
                <c:pt idx="1">
                  <c:v>21.879768786127169</c:v>
                </c:pt>
                <c:pt idx="2">
                  <c:v>23.703104503716659</c:v>
                </c:pt>
                <c:pt idx="3">
                  <c:v>22.184415584415586</c:v>
                </c:pt>
                <c:pt idx="4">
                  <c:v>20.544381107491855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1504"/>
        <c:axId val="8291896"/>
      </c:lineChart>
      <c:catAx>
        <c:axId val="82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896"/>
        <c:crosses val="autoZero"/>
        <c:auto val="1"/>
        <c:lblAlgn val="ctr"/>
        <c:lblOffset val="100"/>
        <c:noMultiLvlLbl val="0"/>
      </c:catAx>
      <c:valAx>
        <c:axId val="82918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bg1">
                      <a:lumMod val="8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281323877068557E-3"/>
          <c:y val="0.8881338109467386"/>
          <c:w val="0.93594057200414527"/>
          <c:h val="0.11088427425596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21571193285656"/>
          <c:y val="8.9591567852437423E-2"/>
          <c:w val="0.82475945521136507"/>
          <c:h val="0.71541130529415542"/>
        </c:manualLayout>
      </c:layout>
      <c:lineChart>
        <c:grouping val="standard"/>
        <c:varyColors val="0"/>
        <c:ser>
          <c:idx val="0"/>
          <c:order val="0"/>
          <c:tx>
            <c:strRef>
              <c:f>'Company Review'!$C$99</c:f>
              <c:strCache>
                <c:ptCount val="1"/>
                <c:pt idx="0">
                  <c:v>Solvency Ratio</c:v>
                </c:pt>
              </c:strCache>
            </c:strRef>
          </c:tx>
          <c:spPr>
            <a:ln w="28575" cap="rnd">
              <a:solidFill>
                <a:srgbClr val="28972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8972E"/>
              </a:solidFill>
              <a:ln w="9525">
                <a:noFill/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Review'!$E$99:$I$99</c:f>
              <c:numCache>
                <c:formatCode>_ * #,##0.00_ ;_ * \-#,##0.00_ ;_ * "-"??_ ;_ @_ </c:formatCode>
                <c:ptCount val="5"/>
                <c:pt idx="0">
                  <c:v>0.64596143096702063</c:v>
                </c:pt>
                <c:pt idx="1">
                  <c:v>0.62081736909323115</c:v>
                </c:pt>
                <c:pt idx="2">
                  <c:v>0.60104000721392292</c:v>
                </c:pt>
                <c:pt idx="3">
                  <c:v>0.49876630243214665</c:v>
                </c:pt>
                <c:pt idx="4">
                  <c:v>0.43524329240563892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192"/>
        <c:axId val="8288368"/>
      </c:lineChart>
      <c:catAx>
        <c:axId val="828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368"/>
        <c:crosses val="autoZero"/>
        <c:auto val="1"/>
        <c:lblAlgn val="ctr"/>
        <c:lblOffset val="100"/>
        <c:noMultiLvlLbl val="0"/>
      </c:catAx>
      <c:valAx>
        <c:axId val="8288368"/>
        <c:scaling>
          <c:orientation val="minMax"/>
        </c:scaling>
        <c:delete val="0"/>
        <c:axPos val="l"/>
        <c:numFmt formatCode="#,##0.0_);[Red]\(#,##0.0\)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71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163972924437077E-2"/>
          <c:y val="0.90400484728418395"/>
          <c:w val="0.98531296768419696"/>
          <c:h val="9.025219673627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33747170492577"/>
          <c:y val="5.7062177572631004E-2"/>
          <c:w val="0.82986182282770204"/>
          <c:h val="0.72971762150420849"/>
        </c:manualLayout>
      </c:layout>
      <c:lineChart>
        <c:grouping val="standard"/>
        <c:varyColors val="0"/>
        <c:ser>
          <c:idx val="1"/>
          <c:order val="0"/>
          <c:tx>
            <c:strRef>
              <c:f>'Company Review'!$C$48</c:f>
              <c:strCache>
                <c:ptCount val="1"/>
                <c:pt idx="0">
                  <c:v>Revenue Growth Rate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Review'!$E$48:$I$48</c:f>
              <c:numCache>
                <c:formatCode>0.0%</c:formatCode>
                <c:ptCount val="5"/>
                <c:pt idx="0">
                  <c:v>4.2941581904383908E-2</c:v>
                </c:pt>
                <c:pt idx="1">
                  <c:v>7.0551717232402167E-2</c:v>
                </c:pt>
                <c:pt idx="2">
                  <c:v>-2.2531707134572976E-2</c:v>
                </c:pt>
                <c:pt idx="3">
                  <c:v>-4.5508913278536345E-2</c:v>
                </c:pt>
                <c:pt idx="4">
                  <c:v>-9.2630650319295293E-3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'Company Review'!$C$49</c:f>
              <c:strCache>
                <c:ptCount val="1"/>
                <c:pt idx="0">
                  <c:v>NI Growth Rate</c:v>
                </c:pt>
              </c:strCache>
            </c:strRef>
          </c:tx>
          <c:spPr>
            <a:ln w="22225" cap="rnd">
              <a:solidFill>
                <a:srgbClr val="0079FF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9FF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Review'!$E$49:$I$49</c:f>
              <c:numCache>
                <c:formatCode>0.0%</c:formatCode>
                <c:ptCount val="5"/>
                <c:pt idx="0">
                  <c:v>0.10487895716945994</c:v>
                </c:pt>
                <c:pt idx="1">
                  <c:v>6.8900424728645548E-2</c:v>
                </c:pt>
                <c:pt idx="2">
                  <c:v>4.7240618101545229E-2</c:v>
                </c:pt>
                <c:pt idx="3">
                  <c:v>-7.2874006263551339E-3</c:v>
                </c:pt>
                <c:pt idx="4">
                  <c:v>0.24006552205302434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3464"/>
        <c:axId val="8294640"/>
      </c:lineChart>
      <c:catAx>
        <c:axId val="829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640"/>
        <c:crosses val="autoZero"/>
        <c:auto val="1"/>
        <c:lblAlgn val="ctr"/>
        <c:lblOffset val="100"/>
        <c:noMultiLvlLbl val="0"/>
      </c:catAx>
      <c:valAx>
        <c:axId val="82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34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86000226264820356"/>
          <c:w val="1"/>
          <c:h val="0.139997737351796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40641040559586"/>
          <c:y val="5.8784222769060902E-2"/>
          <c:w val="0.83482409526395407"/>
          <c:h val="0.678299238203601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'Company Review'!$C$74</c:f>
              <c:strCache>
                <c:ptCount val="1"/>
                <c:pt idx="0">
                  <c:v>[Depreciation (&amp;Amortization), CF]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Review'!$E$74:$I$74</c:f>
              <c:numCache>
                <c:formatCode>_-* #,##0_-;\-* #,##0_-;_-* "-"??_-;_-@_-</c:formatCode>
                <c:ptCount val="5"/>
                <c:pt idx="0">
                  <c:v>3657</c:v>
                </c:pt>
                <c:pt idx="1">
                  <c:v>3589</c:v>
                </c:pt>
                <c:pt idx="2">
                  <c:v>3392</c:v>
                </c:pt>
                <c:pt idx="3">
                  <c:v>3327</c:v>
                </c:pt>
                <c:pt idx="4">
                  <c:v>3307</c:v>
                </c:pt>
              </c:numCache>
            </c:numRef>
          </c:val>
        </c:ser>
        <c:ser>
          <c:idx val="1"/>
          <c:order val="1"/>
          <c:tx>
            <c:strRef>
              <c:f>'Company Review'!$C$93</c:f>
              <c:strCache>
                <c:ptCount val="1"/>
                <c:pt idx="0">
                  <c:v>[Capital Expenditures (CAPEX)]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'Company Review'!$E$40:$I$40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LTM</c:v>
                </c:pt>
              </c:strCache>
            </c:strRef>
          </c:cat>
          <c:val>
            <c:numRef>
              <c:f>'Company Review'!$E$93:$I$93</c:f>
              <c:numCache>
                <c:formatCode>_-* #,##0_-;\-* #,##0_-;_-* "-"??_-;_-@_-</c:formatCode>
                <c:ptCount val="5"/>
                <c:pt idx="0">
                  <c:v>3119</c:v>
                </c:pt>
                <c:pt idx="1">
                  <c:v>1977</c:v>
                </c:pt>
                <c:pt idx="2">
                  <c:v>2355</c:v>
                </c:pt>
                <c:pt idx="3">
                  <c:v>2305</c:v>
                </c:pt>
                <c:pt idx="4">
                  <c:v>3758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95424"/>
        <c:axId val="8292288"/>
      </c:barChart>
      <c:catAx>
        <c:axId val="82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2288"/>
        <c:crosses val="autoZero"/>
        <c:auto val="1"/>
        <c:lblAlgn val="ctr"/>
        <c:lblOffset val="100"/>
        <c:noMultiLvlLbl val="0"/>
      </c:catAx>
      <c:valAx>
        <c:axId val="8292288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716082903430173E-2"/>
          <c:y val="0.8276540845146283"/>
          <c:w val="0.94690499894409752"/>
          <c:h val="0.17234591548537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image" Target="../media/image1.png"/><Relationship Id="rId7" Type="http://schemas.openxmlformats.org/officeDocument/2006/relationships/chart" Target="../charts/chart12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</xdr:row>
      <xdr:rowOff>19050</xdr:rowOff>
    </xdr:from>
    <xdr:to>
      <xdr:col>3</xdr:col>
      <xdr:colOff>619125</xdr:colOff>
      <xdr:row>12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28575</xdr:colOff>
      <xdr:row>0</xdr:row>
      <xdr:rowOff>28575</xdr:rowOff>
    </xdr:from>
    <xdr:to>
      <xdr:col>2</xdr:col>
      <xdr:colOff>619125</xdr:colOff>
      <xdr:row>1</xdr:row>
      <xdr:rowOff>152400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125" y="30726"/>
          <a:ext cx="1117805" cy="373008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3</xdr:row>
      <xdr:rowOff>381000</xdr:rowOff>
    </xdr:from>
    <xdr:to>
      <xdr:col>11</xdr:col>
      <xdr:colOff>209550</xdr:colOff>
      <xdr:row>13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314325</xdr:colOff>
      <xdr:row>13</xdr:row>
      <xdr:rowOff>219075</xdr:rowOff>
    </xdr:from>
    <xdr:to>
      <xdr:col>8</xdr:col>
      <xdr:colOff>342900</xdr:colOff>
      <xdr:row>21</xdr:row>
      <xdr:rowOff>209550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142875</xdr:colOff>
      <xdr:row>14</xdr:row>
      <xdr:rowOff>38100</xdr:rowOff>
    </xdr:from>
    <xdr:to>
      <xdr:col>3</xdr:col>
      <xdr:colOff>628650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3</xdr:row>
      <xdr:rowOff>390525</xdr:rowOff>
    </xdr:from>
    <xdr:to>
      <xdr:col>17</xdr:col>
      <xdr:colOff>428625</xdr:colOff>
      <xdr:row>12</xdr:row>
      <xdr:rowOff>419100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285750</xdr:colOff>
      <xdr:row>13</xdr:row>
      <xdr:rowOff>219075</xdr:rowOff>
    </xdr:from>
    <xdr:to>
      <xdr:col>17</xdr:col>
      <xdr:colOff>352425</xdr:colOff>
      <xdr:row>21</xdr:row>
      <xdr:rowOff>295275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1</xdr:col>
      <xdr:colOff>1104900</xdr:colOff>
      <xdr:row>1</xdr:row>
      <xdr:rowOff>161925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1" y="30726"/>
          <a:ext cx="1114118" cy="381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2</xdr:col>
      <xdr:colOff>9525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57" y="0"/>
          <a:ext cx="1112889" cy="4415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10</xdr:row>
      <xdr:rowOff>47626</xdr:rowOff>
    </xdr:from>
    <xdr:to>
      <xdr:col>3</xdr:col>
      <xdr:colOff>171450</xdr:colOff>
      <xdr:row>21</xdr:row>
      <xdr:rowOff>114301</xdr:rowOff>
    </xdr:to>
    <xdr:graphicFrame macro="">
      <xdr:nvGraphicFramePr>
        <xdr:cNvPr id="5" name="图表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485775</xdr:colOff>
      <xdr:row>10</xdr:row>
      <xdr:rowOff>47625</xdr:rowOff>
    </xdr:from>
    <xdr:to>
      <xdr:col>8</xdr:col>
      <xdr:colOff>762000</xdr:colOff>
      <xdr:row>21</xdr:row>
      <xdr:rowOff>95250</xdr:rowOff>
    </xdr:to>
    <xdr:graphicFrame macro="">
      <xdr:nvGraphicFramePr>
        <xdr:cNvPr id="9" name="图表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28575</xdr:rowOff>
    </xdr:from>
    <xdr:to>
      <xdr:col>1</xdr:col>
      <xdr:colOff>685800</xdr:colOff>
      <xdr:row>1</xdr:row>
      <xdr:rowOff>152400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31750"/>
          <a:ext cx="1047750" cy="377241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23</xdr:row>
      <xdr:rowOff>28575</xdr:rowOff>
    </xdr:from>
    <xdr:to>
      <xdr:col>6</xdr:col>
      <xdr:colOff>285750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914400</xdr:colOff>
      <xdr:row>10</xdr:row>
      <xdr:rowOff>47625</xdr:rowOff>
    </xdr:from>
    <xdr:to>
      <xdr:col>11</xdr:col>
      <xdr:colOff>676275</xdr:colOff>
      <xdr:row>21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485775</xdr:colOff>
      <xdr:row>23</xdr:row>
      <xdr:rowOff>28575</xdr:rowOff>
    </xdr:from>
    <xdr:to>
      <xdr:col>8</xdr:col>
      <xdr:colOff>771525</xdr:colOff>
      <xdr:row>35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914400</xdr:colOff>
      <xdr:row>23</xdr:row>
      <xdr:rowOff>28575</xdr:rowOff>
    </xdr:from>
    <xdr:to>
      <xdr:col>11</xdr:col>
      <xdr:colOff>676275</xdr:colOff>
      <xdr:row>35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485775</xdr:colOff>
      <xdr:row>10</xdr:row>
      <xdr:rowOff>47625</xdr:rowOff>
    </xdr:from>
    <xdr:to>
      <xdr:col>6</xdr:col>
      <xdr:colOff>295275</xdr:colOff>
      <xdr:row>21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400050</xdr:colOff>
      <xdr:row>23</xdr:row>
      <xdr:rowOff>28575</xdr:rowOff>
    </xdr:from>
    <xdr:to>
      <xdr:col>3</xdr:col>
      <xdr:colOff>161925</xdr:colOff>
      <xdr:row>35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nyan" refreshedDate="41764.668074189816" createdVersion="5" refreshedVersion="5" minRefreshableVersion="3" recordCount="10">
  <cacheSource type="worksheet">
    <worksheetSource ref="C23:T33" sheet="Portfolio Summary"/>
  </cacheSource>
  <cacheFields count="17">
    <cacheField name="Company Name" numFmtId="2">
      <sharedItems/>
    </cacheField>
    <cacheField name="Market _x000a_Cap._x000a_(mln)" numFmtId="170">
      <sharedItems containsSemiMixedTypes="0" containsString="0" containsNumber="1" minValue="8823.3210705000001" maxValue="267683.91146186827"/>
    </cacheField>
    <cacheField name="Closing _x000a_Price" numFmtId="169">
      <sharedItems containsSemiMixedTypes="0" containsString="0" containsNumber="1" minValue="19.940000534057617" maxValue="147.72999572753906"/>
    </cacheField>
    <cacheField name="Price_x000a_Change_x000a_(last day)" numFmtId="169">
      <sharedItems containsSemiMixedTypes="0" containsString="0" containsNumber="1" minValue="-13.490005493164063" maxValue="0.3600006103515625"/>
    </cacheField>
    <cacheField name="Price _x000a_Change_x000a_(last year)" numFmtId="169">
      <sharedItems containsSemiMixedTypes="0" containsString="0" containsNumber="1" minValue="-53.94000244140625" maxValue="15.870002746582031"/>
    </cacheField>
    <cacheField name="% Price _x000a_Change _x000a_(last year)" numFmtId="177">
      <sharedItems containsSemiMixedTypes="0" containsString="0" containsNumber="1" minValue="-0.26746666797814422" maxValue="0.62485738383116507"/>
    </cacheField>
    <cacheField name="Dividend Yield_x000a_(LTM)" numFmtId="181">
      <sharedItems containsSemiMixedTypes="0" containsString="0" containsNumber="1" minValue="0" maxValue="3.5394265716911857E-2"/>
    </cacheField>
    <cacheField name="Total _x000a_Return_x000a_(LTM)" numFmtId="181">
      <sharedItems containsSemiMixedTypes="0" containsString="0" containsNumber="1" minValue="-0.26746666797814422" maxValue="0.62485738383116507"/>
    </cacheField>
    <cacheField name="# of Shares _x000a_in Portfolio_x000a_(today)" numFmtId="170">
      <sharedItems containsSemiMixedTypes="0" containsString="0" containsNumber="1" containsInteger="1" minValue="700" maxValue="5400"/>
    </cacheField>
    <cacheField name="$ Value _x000a_of Holdings_x000a_(today)" numFmtId="176">
      <sharedItems containsSemiMixedTypes="0" containsString="0" containsNumber="1" minValue="26680.000305175781" maxValue="108146.66663275825"/>
    </cacheField>
    <cacheField name="Gain or Loss_x000a_(last year)" numFmtId="176">
      <sharedItems containsSemiMixedTypes="0" containsString="0" containsNumber="1" minValue="-4356.7646404015577" maxValue="49268.128908209444"/>
    </cacheField>
    <cacheField name="Revenue Growth_x000a_(LTM)" numFmtId="177">
      <sharedItems containsSemiMixedTypes="0" containsString="0" containsNumber="1" minValue="-0.12364425162689807" maxValue="0.45730124266642025"/>
    </cacheField>
    <cacheField name="Net Income Growth_x000a_(LTM)" numFmtId="177">
      <sharedItems containsSemiMixedTypes="0" containsString="0" containsNumber="1" minValue="-1.5889193491333569" maxValue="5.8444444444444441"/>
    </cacheField>
    <cacheField name="Profit Margin_x000a_Change_x000a_(LTM)" numFmtId="177">
      <sharedItems containsSemiMixedTypes="0" containsString="0" containsNumber="1" minValue="-1.404116411824238" maxValue="6.8101210121012103"/>
    </cacheField>
    <cacheField name="PE (LTM)" numFmtId="185">
      <sharedItems containsMixedTypes="1" containsNumber="1" minValue="16.14693933603715" maxValue="114.0000025431315"/>
    </cacheField>
    <cacheField name="EPS (LTM)" numFmtId="184">
      <sharedItems containsSemiMixedTypes="0" containsString="0" containsNumber="1" minValue="-0.08" maxValue="4.9000000000000004"/>
    </cacheField>
    <cacheField name="Industry" numFmtId="170">
      <sharedItems count="14">
        <s v="ELECTRONIC &amp; OTHER ELECTRICAL …"/>
        <s v="SERVICES-PREPACKAGED SOFTWARE…"/>
        <s v="SERVICES-COMPUTER PROGRAMMING,…"/>
        <s v="SERVICES-COMPUTER INTEGRATED S…"/>
        <s v="RETAIL-VARIETY STORES…"/>
        <s v="ELECTRONIC &amp; OTHER ELECT……" u="1"/>
        <s v="SERVICES-PREPACKAGED SOF……" u="1"/>
        <s v="RETAIL-VARIETY STORES……" u="1"/>
        <s v="ELECTRONIC &amp; OTHER ELECTRICAL “…" u="1"/>
        <s v="SERVICES-PREPACKAGED SOFTWARE“…" u="1"/>
        <s v="SERVICES-COMPUTER PROGRA……" u="1"/>
        <s v="COMPUTER &amp; OFFICE EQUIPM……" u="1"/>
        <s v="SERVICES-COMPUTER PROGRAMMING,“…" u="1"/>
        <s v="RETAIL-VARIETY STORES“…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anyan" refreshedDate="41764.668235069446" createdVersion="5" refreshedVersion="5" minRefreshableVersion="3" recordCount="10">
  <cacheSource type="worksheet">
    <worksheetSource ref="B23:T33" sheet="Portfolio Summary"/>
  </cacheSource>
  <cacheFields count="18">
    <cacheField name="Symbol" numFmtId="2">
      <sharedItems/>
    </cacheField>
    <cacheField name="Company Name" numFmtId="2">
      <sharedItems/>
    </cacheField>
    <cacheField name="Market _x000a_Cap._x000a_(mln)" numFmtId="170">
      <sharedItems containsSemiMixedTypes="0" containsString="0" containsNumber="1" minValue="8823.3210705000001" maxValue="267683.91146186827"/>
    </cacheField>
    <cacheField name="Closing _x000a_Price" numFmtId="169">
      <sharedItems containsSemiMixedTypes="0" containsString="0" containsNumber="1" minValue="19.940000534057617" maxValue="147.72999572753906"/>
    </cacheField>
    <cacheField name="Price_x000a_Change_x000a_(last day)" numFmtId="169">
      <sharedItems containsSemiMixedTypes="0" containsString="0" containsNumber="1" minValue="-13.490005493164063" maxValue="0.3600006103515625"/>
    </cacheField>
    <cacheField name="Price _x000a_Change_x000a_(last year)" numFmtId="169">
      <sharedItems containsSemiMixedTypes="0" containsString="0" containsNumber="1" minValue="-53.94000244140625" maxValue="15.870002746582031"/>
    </cacheField>
    <cacheField name="% Price _x000a_Change _x000a_(last year)" numFmtId="177">
      <sharedItems containsSemiMixedTypes="0" containsString="0" containsNumber="1" minValue="-0.26746666797814422" maxValue="0.62485738383116507"/>
    </cacheField>
    <cacheField name="Dividend Yield_x000a_(LTM)" numFmtId="181">
      <sharedItems containsSemiMixedTypes="0" containsString="0" containsNumber="1" minValue="0" maxValue="3.5394265716911857E-2"/>
    </cacheField>
    <cacheField name="Total _x000a_Return_x000a_(LTM)" numFmtId="181">
      <sharedItems containsSemiMixedTypes="0" containsString="0" containsNumber="1" minValue="-0.26746666797814422" maxValue="0.62485738383116507"/>
    </cacheField>
    <cacheField name="# of Shares _x000a_in Portfolio_x000a_(today)" numFmtId="170">
      <sharedItems containsSemiMixedTypes="0" containsString="0" containsNumber="1" containsInteger="1" minValue="700" maxValue="5400"/>
    </cacheField>
    <cacheField name="$ Value _x000a_of Holdings_x000a_(today)" numFmtId="176">
      <sharedItems containsSemiMixedTypes="0" containsString="0" containsNumber="1" minValue="26680.000305175781" maxValue="108146.66663275825"/>
    </cacheField>
    <cacheField name="Gain or Loss_x000a_(last year)" numFmtId="176">
      <sharedItems containsSemiMixedTypes="0" containsString="0" containsNumber="1" minValue="-4356.7646404015577" maxValue="49268.128908209444"/>
    </cacheField>
    <cacheField name="Revenue Growth_x000a_(LTM)" numFmtId="177">
      <sharedItems containsSemiMixedTypes="0" containsString="0" containsNumber="1" minValue="-0.12364425162689807" maxValue="0.45730124266642025"/>
    </cacheField>
    <cacheField name="Net Income Growth_x000a_(LTM)" numFmtId="177">
      <sharedItems containsSemiMixedTypes="0" containsString="0" containsNumber="1" minValue="-1.5889193491333569" maxValue="5.8444444444444441"/>
    </cacheField>
    <cacheField name="Profit Margin_x000a_Change_x000a_(LTM)" numFmtId="177">
      <sharedItems containsSemiMixedTypes="0" containsString="0" containsNumber="1" minValue="-1.404116411824238" maxValue="6.8101210121012103"/>
    </cacheField>
    <cacheField name="PE (LTM)" numFmtId="185">
      <sharedItems containsMixedTypes="1" containsNumber="1" minValue="16.14693933603715" maxValue="114.0000025431315"/>
    </cacheField>
    <cacheField name="EPS (LTM)" numFmtId="184">
      <sharedItems containsSemiMixedTypes="0" containsString="0" containsNumber="1" minValue="-0.08" maxValue="4.9000000000000004"/>
    </cacheField>
    <cacheField name="Industry" numFmtId="170">
      <sharedItems count="13">
        <s v="ELECTRONIC &amp; OTHER ELECTRICAL …"/>
        <s v="SERVICES-PREPACKAGED SOFTWARE…"/>
        <s v="SERVICES-COMPUTER PROGRAMMING,…"/>
        <s v="SERVICES-COMPUTER INTEGRATED S…"/>
        <s v="RETAIL-VARIETY STORES…"/>
        <s v="ELECTRONIC &amp; OTHER ELECT……" u="1"/>
        <s v="SERVICES-PREPACKAGED SOF……" u="1"/>
        <s v="RETAIL-VARIETY STORES……" u="1"/>
        <s v="ELECTRONIC &amp; OTHER ELECTRICAL “…" u="1"/>
        <s v="SERVICES-PREPACKAGED SOFTWARE“…" u="1"/>
        <s v="SERVICES-COMPUTER PROGRA……" u="1"/>
        <s v="SERVICES-COMPUTER PROGRAMMING,“…" u="1"/>
        <s v="RETAIL-VARIETY STORES“…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inDynamics" refreshedDate="41772.024659490744" createdVersion="5" refreshedVersion="5" minRefreshableVersion="3" recordCount="10">
  <cacheSource type="worksheet">
    <worksheetSource ref="B23:M33" sheet="Portfolio Summary"/>
  </cacheSource>
  <cacheFields count="12">
    <cacheField name="Symbol" numFmtId="2">
      <sharedItems count="21">
        <s v="GE"/>
        <s v="ADBE"/>
        <s v="LNKD"/>
        <s v="CTXS"/>
        <s v="YHOO"/>
        <s v="ORCL"/>
        <s v="EA"/>
        <s v="ATVI"/>
        <s v="TGT"/>
        <s v="WMT"/>
        <s v="FB" u="1"/>
        <s v="SAM" u="1"/>
        <s v="AAPL" u="1"/>
        <s v="SNAK" u="1"/>
        <s v="AFOP" u="1"/>
        <s v="IBM" u="1"/>
        <s v="MSFT" u="1"/>
        <s v="COST" u="1"/>
        <s v="GOOGL" u="1"/>
        <s v="DG" u="1"/>
        <s v="KTCC" u="1"/>
      </sharedItems>
    </cacheField>
    <cacheField name="Company Name" numFmtId="2">
      <sharedItems/>
    </cacheField>
    <cacheField name="Market _x000a_Cap._x000a_(mln)" numFmtId="170">
      <sharedItems containsSemiMixedTypes="0" containsString="0" containsNumber="1" minValue="10931.630846187458" maxValue="269245.49407528876"/>
    </cacheField>
    <cacheField name="Closing _x000a_Price" numFmtId="169">
      <sharedItems containsSemiMixedTypes="0" containsString="0" containsNumber="1" minValue="20.670000076293945" maxValue="152.30000305175781"/>
    </cacheField>
    <cacheField name="Price_x000a_Change_x000a_(last day)" numFmtId="169">
      <sharedItems containsSemiMixedTypes="0" containsString="0" containsNumber="1" minValue="-0.12000083923339844" maxValue="3.6100006103515625"/>
    </cacheField>
    <cacheField name="Price _x000a_Change_x000a_(LTM)" numFmtId="169">
      <sharedItems containsSemiMixedTypes="0" containsString="0" containsNumber="1" minValue="-49.3699951171875" maxValue="17.770000457763672"/>
    </cacheField>
    <cacheField name="% Price _x000a_Change _x000a_(LTM)" numFmtId="177">
      <sharedItems containsSemiMixedTypes="0" containsString="0" containsNumber="1" minValue="-0.24480584898815094" maxValue="1.0131128580519468"/>
    </cacheField>
    <cacheField name="Dividend Yield_x000a_(LTM)" numFmtId="181">
      <sharedItems containsSemiMixedTypes="0" containsString="0" containsNumber="1" minValue="0" maxValue="3.6738351756794588E-2"/>
    </cacheField>
    <cacheField name="Total _x000a_Return_x000a_(LTM)" numFmtId="181">
      <sharedItems containsSemiMixedTypes="0" containsString="0" containsNumber="1" minValue="-0.24480584898815094" maxValue="1.0131128580519468"/>
    </cacheField>
    <cacheField name="# of Shares _x000a_in Portfolio_x000a_(today)" numFmtId="170">
      <sharedItems containsSemiMixedTypes="0" containsString="0" containsNumber="1" containsInteger="1" minValue="700" maxValue="5200"/>
    </cacheField>
    <cacheField name="$ Value _x000a_of Holdings_x000a_(today)" numFmtId="176">
      <sharedItems containsSemiMixedTypes="0" containsString="0" containsNumber="1" minValue="26850.000381469727" maxValue="108127.77773539226"/>
    </cacheField>
    <cacheField name="Gain or Loss_x000a_(LTM)" numFmtId="167">
      <sharedItems containsSemiMixedTypes="0" containsString="0" containsNumber="1" minValue="-4256.3418175049046" maxValue="64768.303392079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General Electric Company"/>
    <n v="267683.91146186827"/>
    <n v="26.680000305175781"/>
    <n v="-9.0000152587890625E-2"/>
    <n v="4.3600006103515625"/>
    <n v="0.19534053180845712"/>
    <n v="3.5394265716911857E-2"/>
    <n v="0.23073479752536896"/>
    <n v="1000"/>
    <n v="26680.000305175781"/>
    <n v="5150.0006103515634"/>
    <n v="-4.3563033459681488E-3"/>
    <n v="-3.6713791113675676E-2"/>
    <n v="-0.14660228293123878"/>
    <n v="20.843750238418579"/>
    <n v="1.28"/>
    <x v="0"/>
  </r>
  <r>
    <s v="ADOBE SYSTEMS INC"/>
    <n v="30640.286015888731"/>
    <n v="61.560001373291016"/>
    <n v="-1.029998779296875"/>
    <n v="15.870002746582031"/>
    <n v="0.34734084533994514"/>
    <n v="0"/>
    <n v="0.34734084533994514"/>
    <n v="1700"/>
    <n v="108146.66663275825"/>
    <n v="13781.790151498355"/>
    <n v="-7.6924374400345608E-3"/>
    <n v="-0.27751585607445062"/>
    <n v="-0.2719151085962932"/>
    <n v="114.0000025431315"/>
    <n v="0.54"/>
    <x v="1"/>
  </r>
  <r>
    <s v="LinkedIn Corporation"/>
    <n v="17870.454393173219"/>
    <n v="147.72999572753906"/>
    <n v="-13.490005493164063"/>
    <n v="-53.94000244140625"/>
    <n v="-0.26746666797814422"/>
    <n v="0"/>
    <n v="-0.26746666797814422"/>
    <n v="700"/>
    <n v="108146.66663275825"/>
    <n v="-4356.7646404015577"/>
    <n v="0.45730124266642025"/>
    <n v="-1.5889193491333569"/>
    <n v="-1.404116411824238"/>
    <s v="N/A"/>
    <n v="-0.08"/>
    <x v="2"/>
  </r>
  <r>
    <s v="CITRIX SYSTEMS INC"/>
    <n v="10841.445113"/>
    <n v="59"/>
    <n v="-0.24000167846679688"/>
    <n v="-3.7400016784667969"/>
    <n v="-5.9611118559316445E-2"/>
    <n v="0"/>
    <n v="-5.9611118559316445E-2"/>
    <n v="1800"/>
    <n v="108146.66663275825"/>
    <n v="-2393.8632418006405"/>
    <n v="0.12849775513384332"/>
    <n v="-3.6942592051556256E-2"/>
    <n v="-0.14660228293123878"/>
    <n v="32.417582417582416"/>
    <n v="1.82"/>
    <x v="1"/>
  </r>
  <r>
    <s v="YAHOO INC"/>
    <n v="37216.294460782672"/>
    <n v="36.869998931884766"/>
    <n v="0.3600006103515625"/>
    <n v="11.899999618530273"/>
    <n v="0.47657188409155848"/>
    <n v="0"/>
    <n v="0.47657188409155848"/>
    <n v="2900"/>
    <n v="108146.66663275825"/>
    <n v="29493.127829775574"/>
    <n v="-6.1402175364770106E-2"/>
    <n v="-0.65155538320488882"/>
    <n v="-0.62876046838215471"/>
    <n v="28.361537639911358"/>
    <n v="1.3"/>
    <x v="3"/>
  </r>
  <r>
    <s v="Oracle Corporation"/>
    <n v="181967.14378334809"/>
    <n v="40.810001373291016"/>
    <n v="-0.15999984741210938"/>
    <n v="7.1200027465820313"/>
    <n v="0.21133876630488757"/>
    <n v="1.0685663837177979E-2"/>
    <n v="0.22202443014206555"/>
    <n v="2600"/>
    <n v="108146.66663275825"/>
    <n v="12018.626276283449"/>
    <n v="3.8959589194016431E-2"/>
    <n v="2.4361022364217222E-2"/>
    <n v="-1.4051140180653565E-2"/>
    <n v="16.933610528336519"/>
    <n v="2.41"/>
    <x v="1"/>
  </r>
  <r>
    <s v="ELECTRONIC ARTS INC."/>
    <n v="8823.3210705000001"/>
    <n v="28.5"/>
    <n v="-0.23999977111816406"/>
    <n v="10.959999084472656"/>
    <n v="0.62485738383116507"/>
    <n v="0"/>
    <n v="0.62485738383116507"/>
    <n v="3700"/>
    <n v="108146.66663275825"/>
    <n v="49268.128908209444"/>
    <n v="-0.12364425162689807"/>
    <n v="5.8444444444444441"/>
    <n v="6.8101210121012103"/>
    <n v="89.0625"/>
    <n v="0.32"/>
    <x v="1"/>
  </r>
  <r>
    <s v="Activision Blizzard, Inc."/>
    <n v="14204.671181326972"/>
    <n v="19.940000534057617"/>
    <n v="-2.9998779296875E-2"/>
    <n v="5.0900001525878906"/>
    <n v="0.34276094423131087"/>
    <n v="1.2794612465942268E-2"/>
    <n v="0.35555555669725314"/>
    <n v="5400"/>
    <n v="108146.66663275825"/>
    <n v="43756.801898316662"/>
    <n v="-5.6219110378912696E-2"/>
    <n v="-0.34278092697565854"/>
    <n v="-6.8613012823909192E-2"/>
    <n v="20.770833889643352"/>
    <n v="0.96"/>
    <x v="1"/>
  </r>
  <r>
    <s v="TARGET CORP"/>
    <n v="39263.161588157302"/>
    <n v="62.009998321533203"/>
    <n v="0.26999664306640625"/>
    <n v="-7.1800041198730469"/>
    <n v="-0.10377227730196215"/>
    <n v="2.384737594708581E-2"/>
    <n v="-7.9924901354876343E-2"/>
    <n v="1700"/>
    <n v="108146.66663275825"/>
    <n v="-2813.9158776062959"/>
    <n v="-9.6178769730290714E-3"/>
    <n v="-0.34278092697565854"/>
    <n v="-0.33639848928649996"/>
    <n v="20.003225265010709"/>
    <n v="3.1"/>
    <x v="4"/>
  </r>
  <r>
    <s v="WAL MART STORES INC"/>
    <n v="255492.36659631511"/>
    <n v="79.120002746582031"/>
    <n v="-0.57999420166015625"/>
    <n v="0.660003662109375"/>
    <n v="8.4119764186945112E-3"/>
    <n v="2.396125442183512E-2"/>
    <n v="3.2373230840529635E-2"/>
    <n v="1300"/>
    <n v="108146.66663275825"/>
    <n v="863.58832516704422"/>
    <n v="1.6308511024194949E-2"/>
    <n v="-5.7473969057003305E-2"/>
    <n v="-7.2598506536999619E-2"/>
    <n v="16.14693933603715"/>
    <n v="4.900000000000000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s v="GE"/>
    <s v="General Electric Company"/>
    <n v="267683.91146186827"/>
    <n v="26.680000305175781"/>
    <n v="-9.0000152587890625E-2"/>
    <n v="4.3600006103515625"/>
    <n v="0.19534053180845712"/>
    <n v="3.5394265716911857E-2"/>
    <n v="0.23073479752536896"/>
    <n v="1000"/>
    <n v="26680.000305175781"/>
    <n v="5150.0006103515634"/>
    <n v="-4.3563033459681488E-3"/>
    <n v="-3.6713791113675676E-2"/>
    <n v="-0.14660228293123878"/>
    <n v="20.843750238418579"/>
    <n v="1.28"/>
    <x v="0"/>
  </r>
  <r>
    <s v="ADBE"/>
    <s v="ADOBE SYSTEMS INC"/>
    <n v="30640.286015888731"/>
    <n v="61.560001373291016"/>
    <n v="-1.029998779296875"/>
    <n v="15.870002746582031"/>
    <n v="0.34734084533994514"/>
    <n v="0"/>
    <n v="0.34734084533994514"/>
    <n v="1700"/>
    <n v="108146.66663275825"/>
    <n v="13781.790151498355"/>
    <n v="-7.6924374400345608E-3"/>
    <n v="-0.27751585607445062"/>
    <n v="-0.2719151085962932"/>
    <n v="114.0000025431315"/>
    <n v="0.54"/>
    <x v="1"/>
  </r>
  <r>
    <s v="LNKD"/>
    <s v="LinkedIn Corporation"/>
    <n v="17870.454393173219"/>
    <n v="147.72999572753906"/>
    <n v="-13.490005493164063"/>
    <n v="-53.94000244140625"/>
    <n v="-0.26746666797814422"/>
    <n v="0"/>
    <n v="-0.26746666797814422"/>
    <n v="700"/>
    <n v="108146.66663275825"/>
    <n v="-4356.7646404015577"/>
    <n v="0.45730124266642025"/>
    <n v="-1.5889193491333569"/>
    <n v="-1.404116411824238"/>
    <s v="N/A"/>
    <n v="-0.08"/>
    <x v="2"/>
  </r>
  <r>
    <s v="CTXS"/>
    <s v="CITRIX SYSTEMS INC"/>
    <n v="10841.445113"/>
    <n v="59"/>
    <n v="-0.24000167846679688"/>
    <n v="-3.7400016784667969"/>
    <n v="-5.9611118559316445E-2"/>
    <n v="0"/>
    <n v="-5.9611118559316445E-2"/>
    <n v="1800"/>
    <n v="108146.66663275825"/>
    <n v="-2393.8632418006405"/>
    <n v="0.12849775513384332"/>
    <n v="-3.6942592051556256E-2"/>
    <n v="-0.14660228293123878"/>
    <n v="32.417582417582416"/>
    <n v="1.82"/>
    <x v="1"/>
  </r>
  <r>
    <s v="YHOO"/>
    <s v="YAHOO INC"/>
    <n v="37216.294460782672"/>
    <n v="36.869998931884766"/>
    <n v="0.3600006103515625"/>
    <n v="11.899999618530273"/>
    <n v="0.47657188409155848"/>
    <n v="0"/>
    <n v="0.47657188409155848"/>
    <n v="2900"/>
    <n v="108146.66663275825"/>
    <n v="29493.127829775574"/>
    <n v="-6.1402175364770106E-2"/>
    <n v="-0.65155538320488882"/>
    <n v="-0.62876046838215471"/>
    <n v="28.361537639911358"/>
    <n v="1.3"/>
    <x v="3"/>
  </r>
  <r>
    <s v="ORCL"/>
    <s v="Oracle Corporation"/>
    <n v="181967.14378334809"/>
    <n v="40.810001373291016"/>
    <n v="-0.15999984741210938"/>
    <n v="7.1200027465820313"/>
    <n v="0.21133876630488757"/>
    <n v="1.0685663837177979E-2"/>
    <n v="0.22202443014206555"/>
    <n v="2600"/>
    <n v="108146.66663275825"/>
    <n v="12018.626276283449"/>
    <n v="3.8959589194016431E-2"/>
    <n v="2.4361022364217222E-2"/>
    <n v="-1.4051140180653565E-2"/>
    <n v="16.933610528336519"/>
    <n v="2.41"/>
    <x v="1"/>
  </r>
  <r>
    <s v="EA"/>
    <s v="ELECTRONIC ARTS INC."/>
    <n v="8823.3210705000001"/>
    <n v="28.5"/>
    <n v="-0.23999977111816406"/>
    <n v="10.959999084472656"/>
    <n v="0.62485738383116507"/>
    <n v="0"/>
    <n v="0.62485738383116507"/>
    <n v="3700"/>
    <n v="108146.66663275825"/>
    <n v="49268.128908209444"/>
    <n v="-0.12364425162689807"/>
    <n v="5.8444444444444441"/>
    <n v="6.8101210121012103"/>
    <n v="89.0625"/>
    <n v="0.32"/>
    <x v="1"/>
  </r>
  <r>
    <s v="ATVI"/>
    <s v="Activision Blizzard, Inc."/>
    <n v="14204.671181326972"/>
    <n v="19.940000534057617"/>
    <n v="-2.9998779296875E-2"/>
    <n v="5.0900001525878906"/>
    <n v="0.34276094423131087"/>
    <n v="1.2794612465942268E-2"/>
    <n v="0.35555555669725314"/>
    <n v="5400"/>
    <n v="108146.66663275825"/>
    <n v="43756.801898316662"/>
    <n v="-5.6219110378912696E-2"/>
    <n v="-0.34278092697565854"/>
    <n v="-6.8613012823909192E-2"/>
    <n v="20.770833889643352"/>
    <n v="0.96"/>
    <x v="1"/>
  </r>
  <r>
    <s v="TGT"/>
    <s v="TARGET CORP"/>
    <n v="39263.161588157302"/>
    <n v="62.009998321533203"/>
    <n v="0.26999664306640625"/>
    <n v="-7.1800041198730469"/>
    <n v="-0.10377227730196215"/>
    <n v="2.384737594708581E-2"/>
    <n v="-7.9924901354876343E-2"/>
    <n v="1700"/>
    <n v="108146.66663275825"/>
    <n v="-2813.9158776062959"/>
    <n v="-9.6178769730290714E-3"/>
    <n v="-0.34278092697565854"/>
    <n v="-0.33639848928649996"/>
    <n v="20.003225265010709"/>
    <n v="3.1"/>
    <x v="4"/>
  </r>
  <r>
    <s v="WMT"/>
    <s v="WAL MART STORES INC"/>
    <n v="255492.36659631511"/>
    <n v="79.120002746582031"/>
    <n v="-0.57999420166015625"/>
    <n v="0.660003662109375"/>
    <n v="8.4119764186945112E-3"/>
    <n v="2.396125442183512E-2"/>
    <n v="3.2373230840529635E-2"/>
    <n v="1300"/>
    <n v="108146.66663275825"/>
    <n v="863.58832516704422"/>
    <n v="1.6308511024194949E-2"/>
    <n v="-5.7473969057003305E-2"/>
    <n v="-7.2598506536999619E-2"/>
    <n v="16.14693933603715"/>
    <n v="4.900000000000000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">
  <r>
    <x v="0"/>
    <s v="General Electric Company"/>
    <n v="269245.49407528876"/>
    <n v="26.850000381469727"/>
    <n v="0.43000030517578125"/>
    <n v="4.5300006866455078"/>
    <n v="0.20295702278598005"/>
    <n v="3.6738351756794588E-2"/>
    <n v="0.23969537454277462"/>
    <n v="1000"/>
    <n v="26850.000381469727"/>
    <n v="5350.000686645506"/>
  </r>
  <r>
    <x v="1"/>
    <s v="ADOBE SYSTEMS INC"/>
    <n v="30212.237541438182"/>
    <n v="60.700000762939453"/>
    <n v="1.1100006103515625"/>
    <n v="15.010002136230469"/>
    <n v="0.32851833196283087"/>
    <n v="0"/>
    <n v="0.32851833196283087"/>
    <n v="1700"/>
    <n v="108127.77773539226"/>
    <n v="13034.950460838667"/>
  </r>
  <r>
    <x v="2"/>
    <s v="LinkedIn Corporation"/>
    <n v="18423.274469161988"/>
    <n v="152.30000305175781"/>
    <n v="3.6100006103515625"/>
    <n v="-49.3699951171875"/>
    <n v="-0.24480584898815094"/>
    <n v="0"/>
    <n v="-0.24480584898815094"/>
    <n v="700"/>
    <n v="108127.77773539226"/>
    <n v="-3987.6425526122475"/>
  </r>
  <r>
    <x v="3"/>
    <s v="CITRIX SYSTEMS INC"/>
    <n v="11216.302027511178"/>
    <n v="61.040000915527344"/>
    <n v="1.1000022888183594"/>
    <n v="-1.7000007629394531"/>
    <n v="-2.7095962981507515E-2"/>
    <n v="0"/>
    <n v="-2.7095962981507515E-2"/>
    <n v="1700"/>
    <n v="108127.77773539226"/>
    <n v="-1027.6685633992663"/>
  </r>
  <r>
    <x v="4"/>
    <s v="YAHOO INC"/>
    <n v="34773.566848655246"/>
    <n v="34.450000762939453"/>
    <n v="0.69000244140625"/>
    <n v="9.4800014495849609"/>
    <n v="0.37965565519718902"/>
    <n v="0"/>
    <n v="0.37965565519718902"/>
    <n v="3100"/>
    <n v="108127.77773539226"/>
    <n v="25115.740393500495"/>
  </r>
  <r>
    <x v="5"/>
    <s v="Oracle Corporation"/>
    <n v="187050.27110186004"/>
    <n v="41.950000762939453"/>
    <n v="0.90999984741210938"/>
    <n v="8.2600021362304687"/>
    <n v="0.24517668367258549"/>
    <n v="1.0685663837177979E-2"/>
    <n v="0.2558623475097635"/>
    <n v="2500"/>
    <n v="108127.77773539226"/>
    <n v="13317.63499267571"/>
  </r>
  <r>
    <x v="6"/>
    <s v="ELECTRONIC ARTS INC."/>
    <n v="10931.630846187458"/>
    <n v="35.310001373291016"/>
    <n v="0.19000244140625"/>
    <n v="17.770000457763672"/>
    <n v="1.0131128580519468"/>
    <n v="0"/>
    <n v="1.0131128580519468"/>
    <n v="3000"/>
    <n v="108127.77773539226"/>
    <n v="64768.30339207904"/>
  </r>
  <r>
    <x v="7"/>
    <s v="Activision Blizzard, Inc."/>
    <n v="14724.701431189567"/>
    <n v="20.670000076293945"/>
    <n v="-0.12000083923339844"/>
    <n v="5.8199996948242187"/>
    <n v="0.39191916130093762"/>
    <n v="1.3468013122044493E-2"/>
    <n v="0.40538717442298211"/>
    <n v="5200"/>
    <n v="108127.77773539226"/>
    <n v="48041.625196462584"/>
  </r>
  <r>
    <x v="8"/>
    <s v="TARGET CORP"/>
    <n v="37762.538244420837"/>
    <n v="59.639999389648438"/>
    <n v="0.50999832153320313"/>
    <n v="-9.5500030517578125"/>
    <n v="-0.13802576549762746"/>
    <n v="2.384737594708581E-2"/>
    <n v="-0.11417838955054166"/>
    <n v="1800"/>
    <n v="108127.77773539226"/>
    <n v="-4256.3418175049046"/>
  </r>
  <r>
    <x v="9"/>
    <s v="WAL MART STORES INC"/>
    <n v="255589.23791648063"/>
    <n v="79.150001525878906"/>
    <n v="-4.999542236328125E-2"/>
    <n v="0.69000244140625"/>
    <n v="8.7943213033099266E-3"/>
    <n v="2.396125442183512E-2"/>
    <n v="3.275557572514505E-2"/>
    <n v="1300"/>
    <n v="108127.77773539226"/>
    <n v="873.787757536575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3" applyNumberFormats="0" applyBorderFormats="0" applyFontFormats="0" applyPatternFormats="0" applyAlignmentFormats="0" applyWidthHeightFormats="1" dataCaption="Values" updatedVersion="5" minRefreshableVersion="3" rowGrandTotals="0" colGrandTotals="0" itemPrintTitles="1" createdVersion="5" indent="0" outline="1" outlineData="1" multipleFieldFilters="0" chartFormat="6">
  <location ref="C38:D41" firstHeaderRow="1" firstDataRow="1" firstDataCol="1"/>
  <pivotFields count="12">
    <pivotField axis="axisRow" showAll="0" measureFilter="1" sortType="descending">
      <items count="22">
        <item m="1" x="12"/>
        <item x="1"/>
        <item m="1" x="14"/>
        <item x="3"/>
        <item m="1" x="18"/>
        <item m="1" x="20"/>
        <item m="1" x="16"/>
        <item m="1" x="11"/>
        <item m="1" x="13"/>
        <item x="9"/>
        <item x="2"/>
        <item m="1" x="10"/>
        <item x="6"/>
        <item m="1" x="17"/>
        <item m="1" x="19"/>
        <item x="7"/>
        <item m="1" x="15"/>
        <item x="8"/>
        <item x="0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0" showAll="0" defaultSubtotal="0"/>
    <pivotField numFmtId="169" showAll="0" defaultSubtotal="0"/>
    <pivotField numFmtId="169" showAll="0" defaultSubtotal="0"/>
    <pivotField numFmtId="169" showAll="0" defaultSubtotal="0"/>
    <pivotField numFmtId="177" showAll="0" defaultSubtotal="0"/>
    <pivotField numFmtId="181" showAll="0" defaultSubtotal="0"/>
    <pivotField dataField="1" numFmtId="181" showAll="0" defaultSubtotal="0"/>
    <pivotField numFmtId="170" showAll="0" defaultSubtotal="0"/>
    <pivotField numFmtId="176" showAll="0" defaultSubtotal="0"/>
    <pivotField numFmtId="167" showAll="0" defaultSubtotal="0"/>
  </pivotFields>
  <rowFields count="1">
    <field x="0"/>
  </rowFields>
  <rowItems count="3">
    <i>
      <x v="12"/>
    </i>
    <i>
      <x v="15"/>
    </i>
    <i>
      <x v="20"/>
    </i>
  </rowItems>
  <colItems count="1">
    <i/>
  </colItems>
  <dataFields count="1">
    <dataField name="Total Return (LTM)" fld="8" baseField="0" baseItem="0"/>
  </dataFields>
  <formats count="37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  <format dxfId="32">
      <pivotArea dataOnly="0" labelOnly="1" fieldPosition="0">
        <references count="1">
          <reference field="0" count="3">
            <x v="1"/>
            <x v="2"/>
            <x v="3"/>
          </reference>
        </references>
      </pivotArea>
    </format>
    <format dxfId="31">
      <pivotArea field="0" type="button" dataOnly="0" labelOnly="1" outline="0" axis="axisRow" fieldPosition="0"/>
    </format>
    <format dxfId="30">
      <pivotArea dataOnly="0" labelOnly="1" outline="0" axis="axisValues" fieldPosition="0"/>
    </format>
    <format dxfId="29">
      <pivotArea dataOnly="0" fieldPosition="0">
        <references count="1">
          <reference field="0" count="3">
            <x v="1"/>
            <x v="2"/>
            <x v="3"/>
          </reference>
        </references>
      </pivotArea>
    </format>
    <format dxfId="28">
      <pivotArea outline="0" collapsedLevelsAreSubtotals="1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0" count="3">
            <x v="2"/>
            <x v="7"/>
            <x v="8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outline="0" axis="axisValues" fieldPosition="0"/>
    </format>
    <format dxfId="18">
      <pivotArea dataOnly="0" labelOnly="1" fieldPosition="0">
        <references count="1">
          <reference field="0" count="3">
            <x v="2"/>
            <x v="7"/>
            <x v="8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outline="0" axis="axisValues" fieldPosition="0"/>
    </format>
    <format dxfId="13">
      <pivotArea dataOnly="0" labelOnly="1" fieldPosition="0">
        <references count="1">
          <reference field="0" count="3">
            <x v="2"/>
            <x v="7"/>
            <x v="8"/>
          </reference>
        </references>
      </pivotArea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3">
            <x v="2"/>
            <x v="7"/>
            <x v="8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outline="0" axis="axisValues" fieldPosition="0"/>
    </format>
    <format dxfId="6">
      <pivotArea dataOnly="0" labelOnly="1" fieldPosition="0">
        <references count="1">
          <reference field="0" count="3">
            <x v="1"/>
            <x v="6"/>
            <x v="12"/>
          </reference>
        </references>
      </pivotArea>
    </format>
    <format dxfId="5">
      <pivotArea dataOnly="0" labelOnly="1" fieldPosition="0">
        <references count="1">
          <reference field="0" count="3">
            <x v="1"/>
            <x v="12"/>
            <x v="20"/>
          </reference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fieldPosition="0">
        <references count="1">
          <reference field="0" count="3">
            <x v="1"/>
            <x v="12"/>
            <x v="20"/>
          </reference>
        </references>
      </pivotArea>
    </format>
  </formats>
  <chartFormats count="1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23" applyNumberFormats="0" applyBorderFormats="0" applyFontFormats="0" applyPatternFormats="0" applyAlignmentFormats="0" applyWidthHeightFormats="1" dataCaption="Values" updatedVersion="5" minRefreshableVersion="3" rowGrandTotals="0" colGrandTotals="0" itemPrintTitles="1" createdVersion="5" indent="0" outline="1" outlineData="1" multipleFieldFilters="0" chartFormat="14">
  <location ref="F38:G41" firstHeaderRow="1" firstDataRow="1" firstDataCol="1"/>
  <pivotFields count="12">
    <pivotField axis="axisRow" showAll="0" measureFilter="1" sortType="ascending">
      <items count="22">
        <item m="1" x="12"/>
        <item x="1"/>
        <item m="1" x="14"/>
        <item x="3"/>
        <item m="1" x="18"/>
        <item m="1" x="20"/>
        <item m="1" x="16"/>
        <item m="1" x="11"/>
        <item m="1" x="13"/>
        <item x="9"/>
        <item x="2"/>
        <item m="1" x="10"/>
        <item x="6"/>
        <item m="1" x="17"/>
        <item m="1" x="19"/>
        <item x="7"/>
        <item m="1" x="15"/>
        <item x="8"/>
        <item x="0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0" showAll="0" defaultSubtotal="0"/>
    <pivotField numFmtId="169" showAll="0" defaultSubtotal="0"/>
    <pivotField numFmtId="169" showAll="0" defaultSubtotal="0"/>
    <pivotField numFmtId="169" showAll="0" defaultSubtotal="0"/>
    <pivotField numFmtId="177" showAll="0" defaultSubtotal="0"/>
    <pivotField numFmtId="181" showAll="0" defaultSubtotal="0"/>
    <pivotField dataField="1" numFmtId="181" showAll="0" defaultSubtotal="0"/>
    <pivotField numFmtId="170" showAll="0" defaultSubtotal="0"/>
    <pivotField numFmtId="176" showAll="0" defaultSubtotal="0"/>
    <pivotField numFmtId="167" showAll="0" defaultSubtotal="0"/>
  </pivotFields>
  <rowFields count="1">
    <field x="0"/>
  </rowFields>
  <rowItems count="3">
    <i>
      <x v="10"/>
    </i>
    <i>
      <x v="17"/>
    </i>
    <i>
      <x v="3"/>
    </i>
  </rowItems>
  <colItems count="1">
    <i/>
  </colItems>
  <dataFields count="1">
    <dataField name="Total Return (LTM)" fld="8" baseField="0" baseItem="0"/>
  </dataFields>
  <formats count="45"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0" type="button" dataOnly="0" labelOnly="1" outline="0" axis="axisRow" fieldPosition="0"/>
    </format>
    <format dxfId="78">
      <pivotArea dataOnly="0" labelOnly="1" outline="0" axis="axisValues" fieldPosition="0"/>
    </format>
    <format dxfId="77">
      <pivotArea dataOnly="0" labelOnly="1" fieldPosition="0">
        <references count="1">
          <reference field="0" count="3">
            <x v="4"/>
            <x v="5"/>
            <x v="9"/>
          </reference>
        </references>
      </pivotArea>
    </format>
    <format dxfId="76">
      <pivotArea field="0" type="button" dataOnly="0" labelOnly="1" outline="0" axis="axisRow" fieldPosition="0"/>
    </format>
    <format dxfId="75">
      <pivotArea dataOnly="0" labelOnly="1" outline="0" axis="axisValues" fieldPosition="0"/>
    </format>
    <format dxfId="74">
      <pivotArea dataOnly="0" fieldPosition="0">
        <references count="1">
          <reference field="0" count="3">
            <x v="4"/>
            <x v="5"/>
            <x v="9"/>
          </reference>
        </references>
      </pivotArea>
    </format>
    <format dxfId="73">
      <pivotArea outline="0" collapsedLevelsAreSubtotals="1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0" type="button" dataOnly="0" labelOnly="1" outline="0" axis="axisRow" fieldPosition="0"/>
    </format>
    <format dxfId="69">
      <pivotArea dataOnly="0" labelOnly="1" outline="0" axis="axisValues" fieldPosition="0"/>
    </format>
    <format dxfId="68">
      <pivotArea dataOnly="0" labelOnly="1" fieldPosition="0">
        <references count="1">
          <reference field="0" count="3">
            <x v="3"/>
            <x v="5"/>
            <x v="9"/>
          </reference>
        </references>
      </pivotArea>
    </format>
    <format dxfId="67">
      <pivotArea collapsedLevelsAreSubtotals="1" fieldPosition="0">
        <references count="1">
          <reference field="0" count="2">
            <x v="3"/>
            <x v="5"/>
          </reference>
        </references>
      </pivotArea>
    </format>
    <format dxfId="66">
      <pivotArea field="0" type="button" dataOnly="0" labelOnly="1" outline="0" axis="axisRow" fieldPosition="0"/>
    </format>
    <format dxfId="65">
      <pivotArea dataOnly="0" labelOnly="1" outline="0" axis="axisValues" fieldPosition="0"/>
    </format>
    <format dxfId="64">
      <pivotArea dataOnly="0" labelOnly="1" fieldPosition="0">
        <references count="1">
          <reference field="0" count="2">
            <x v="3"/>
            <x v="5"/>
          </reference>
        </references>
      </pivotArea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0" type="button" dataOnly="0" labelOnly="1" outline="0" axis="axisRow" fieldPosition="0"/>
    </format>
    <format dxfId="60">
      <pivotArea dataOnly="0" labelOnly="1" outline="0" axis="axisValues" fieldPosition="0"/>
    </format>
    <format dxfId="59">
      <pivotArea dataOnly="0" labelOnly="1" fieldPosition="0">
        <references count="1">
          <reference field="0" count="3">
            <x v="3"/>
            <x v="5"/>
            <x v="9"/>
          </reference>
        </references>
      </pivotArea>
    </format>
    <format dxfId="58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3">
            <x v="3"/>
            <x v="5"/>
            <x v="9"/>
          </reference>
        </references>
      </pivotArea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Row" fieldPosition="0"/>
    </format>
    <format dxfId="53">
      <pivotArea dataOnly="0" labelOnly="1" outline="0" axis="axisValues" fieldPosition="0"/>
    </format>
    <format dxfId="52">
      <pivotArea dataOnly="0" labelOnly="1" fieldPosition="0">
        <references count="1">
          <reference field="0" count="3">
            <x v="3"/>
            <x v="10"/>
            <x v="16"/>
          </reference>
        </references>
      </pivotArea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outline="0" axis="axisValues" fieldPosition="0"/>
    </format>
    <format dxfId="47">
      <pivotArea dataOnly="0" labelOnly="1" fieldPosition="0">
        <references count="1">
          <reference field="0" count="3">
            <x v="3"/>
            <x v="10"/>
            <x v="16"/>
          </reference>
        </references>
      </pivotArea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dataOnly="0" labelOnly="1" outline="0" axis="axisValues" fieldPosition="0"/>
    </format>
    <format dxfId="42">
      <pivotArea dataOnly="0" labelOnly="1" fieldPosition="0">
        <references count="1">
          <reference field="0" count="3">
            <x v="3"/>
            <x v="10"/>
            <x v="16"/>
          </reference>
        </references>
      </pivotArea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outline="0" axis="axisValues" fieldPosition="0"/>
    </format>
    <format dxfId="37">
      <pivotArea dataOnly="0" labelOnly="1" fieldPosition="0">
        <references count="1">
          <reference field="0" count="3">
            <x v="3"/>
            <x v="10"/>
            <x v="16"/>
          </reference>
        </references>
      </pivotArea>
    </format>
  </format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rowGrandTotals="0" colGrandTotals="0" itemPrintTitles="1" createdVersion="5" indent="0" outline="1" outlineData="1" multipleFieldFilters="0" chartFormat="19">
  <location ref="M38:N43" firstHeaderRow="1" firstDataRow="1" firstDataCol="1"/>
  <pivotFields count="18">
    <pivotField showAll="0"/>
    <pivotField showAll="0"/>
    <pivotField numFmtId="170" showAll="0"/>
    <pivotField numFmtId="169" showAll="0"/>
    <pivotField numFmtId="169" showAll="0"/>
    <pivotField numFmtId="169" showAll="0"/>
    <pivotField numFmtId="177" showAll="0"/>
    <pivotField numFmtId="181" showAll="0"/>
    <pivotField numFmtId="181" showAll="0"/>
    <pivotField numFmtId="170" showAll="0"/>
    <pivotField numFmtId="176" showAll="0"/>
    <pivotField dataField="1" numFmtId="176" showAll="0"/>
    <pivotField numFmtId="177" showAll="0"/>
    <pivotField numFmtId="177" showAll="0"/>
    <pivotField numFmtId="177" showAll="0"/>
    <pivotField showAll="0" defaultSubtotal="0"/>
    <pivotField numFmtId="184" showAll="0" defaultSubtotal="0"/>
    <pivotField axis="axisRow" showAll="0">
      <items count="14">
        <item m="1" x="5"/>
        <item m="1" x="7"/>
        <item m="1" x="10"/>
        <item m="1" x="6"/>
        <item m="1" x="8"/>
        <item m="1" x="9"/>
        <item m="1" x="11"/>
        <item m="1" x="12"/>
        <item x="0"/>
        <item x="1"/>
        <item x="2"/>
        <item x="4"/>
        <item x="3"/>
        <item t="default"/>
      </items>
    </pivotField>
  </pivotFields>
  <rowFields count="1">
    <field x="17"/>
  </rowFields>
  <rowItems count="5"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Gain or Loss(last year)" fld="11" baseField="0" baseItem="0" numFmtId="170"/>
  </dataFields>
  <formats count="6"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17" type="button" dataOnly="0" labelOnly="1" outline="0" axis="axisRow" fieldPosition="0"/>
    </format>
    <format dxfId="84">
      <pivotArea dataOnly="0" labelOnly="1" outline="0" axis="axisValues" fieldPosition="0"/>
    </format>
    <format dxfId="83">
      <pivotArea dataOnly="0" labelOnly="1" fieldPosition="0">
        <references count="1">
          <reference field="17" count="0"/>
        </references>
      </pivotArea>
    </format>
    <format dxfId="82">
      <pivotArea outline="0" collapsedLevelsAreSubtotals="1" fieldPosition="0"/>
    </format>
  </formats>
  <chartFormats count="10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rowGrandTotals="0" colGrandTotals="0" itemPrintTitles="1" createdVersion="5" indent="0" outline="1" outlineData="1" multipleFieldFilters="0" chartFormat="21">
  <location ref="I38:J43" firstHeaderRow="1" firstDataRow="1" firstDataCol="1"/>
  <pivotFields count="17">
    <pivotField showAll="0"/>
    <pivotField numFmtId="170" showAll="0"/>
    <pivotField numFmtId="169" showAll="0"/>
    <pivotField numFmtId="169" showAll="0"/>
    <pivotField numFmtId="169" showAll="0"/>
    <pivotField numFmtId="177" showAll="0"/>
    <pivotField numFmtId="181" showAll="0"/>
    <pivotField numFmtId="181" showAll="0"/>
    <pivotField numFmtId="170" showAll="0"/>
    <pivotField dataField="1" numFmtId="176" showAll="0"/>
    <pivotField numFmtId="176" showAll="0"/>
    <pivotField numFmtId="177" showAll="0"/>
    <pivotField numFmtId="177" showAll="0"/>
    <pivotField numFmtId="177" showAll="0"/>
    <pivotField showAll="0" defaultSubtotal="0"/>
    <pivotField numFmtId="184" showAll="0" defaultSubtotal="0"/>
    <pivotField axis="axisRow" showAll="0">
      <items count="15">
        <item m="1" x="11"/>
        <item m="1" x="5"/>
        <item m="1" x="7"/>
        <item m="1" x="10"/>
        <item m="1" x="6"/>
        <item m="1" x="8"/>
        <item m="1" x="9"/>
        <item m="1" x="12"/>
        <item m="1" x="13"/>
        <item x="0"/>
        <item x="1"/>
        <item x="2"/>
        <item x="4"/>
        <item x="3"/>
        <item t="default"/>
      </items>
    </pivotField>
  </pivotFields>
  <rowFields count="1">
    <field x="16"/>
  </rowFields>
  <rowItems count="5"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 $ Value _x000a_of Holdings_x000a_(today)" fld="9" baseField="0" baseItem="0" numFmtId="170"/>
  </dataFields>
  <formats count="5">
    <format dxfId="92">
      <pivotArea collapsedLevelsAreSubtotals="1" fieldPosition="0">
        <references count="1">
          <reference field="16" count="0"/>
        </references>
      </pivotArea>
    </format>
    <format dxfId="91">
      <pivotArea field="16" type="button" dataOnly="0" labelOnly="1" outline="0" axis="axisRow" fieldPosition="0"/>
    </format>
    <format dxfId="90">
      <pivotArea dataOnly="0" labelOnly="1" outline="0" axis="axisValues" fieldPosition="0"/>
    </format>
    <format dxfId="89">
      <pivotArea dataOnly="0" labelOnly="1" fieldPosition="0">
        <references count="1">
          <reference field="16" count="0"/>
        </references>
      </pivotArea>
    </format>
    <format dxfId="88">
      <pivotArea outline="0" collapsedLevelsAreSubtotals="1" fieldPosition="0"/>
    </format>
  </formats>
  <chartFormats count="10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6" count="1" selected="0">
            <x v="1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6" count="1" selected="0">
            <x v="12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6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ivotTable" Target="../pivotTables/pivotTable3.xml"/><Relationship Id="rId7" Type="http://schemas.openxmlformats.org/officeDocument/2006/relationships/vmlDrawing" Target="../drawings/vmlDrawing1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ec.gov/cgi-bin/viewer?action=view&amp;cik=0001288776&amp;accession_number=0001288776-13-000068&amp;xbrl_type=v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28972E"/>
    <pageSetUpPr autoPageBreaks="0" fitToPage="1"/>
  </sheetPr>
  <dimension ref="A1:FH72"/>
  <sheetViews>
    <sheetView showGridLines="0" tabSelected="1" zoomScaleNormal="100" workbookViewId="0">
      <selection activeCell="V18" sqref="V18"/>
    </sheetView>
  </sheetViews>
  <sheetFormatPr defaultColWidth="12.7109375" defaultRowHeight="19.5" customHeight="1"/>
  <cols>
    <col min="1" max="1" width="3" style="7" customWidth="1"/>
    <col min="2" max="2" width="7" style="7" customWidth="1"/>
    <col min="3" max="3" width="21.85546875" style="7" customWidth="1"/>
    <col min="4" max="4" width="11.28515625" style="7" customWidth="1"/>
    <col min="5" max="18" width="9.7109375" style="7" customWidth="1"/>
    <col min="19" max="19" width="5.85546875" style="16" customWidth="1"/>
    <col min="20" max="159" width="12.7109375" style="16"/>
    <col min="160" max="16384" width="12.7109375" style="7"/>
  </cols>
  <sheetData>
    <row r="1" spans="1:159" s="32" customFormat="1" ht="19.5" customHeight="1">
      <c r="A1" s="331" t="s">
        <v>0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3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</row>
    <row r="2" spans="1:159" s="32" customFormat="1" ht="15.75" customHeight="1">
      <c r="A2" s="334"/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6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</row>
    <row r="3" spans="1:159" s="40" customFormat="1" ht="21" customHeight="1">
      <c r="A3" s="194"/>
      <c r="B3" s="195"/>
      <c r="C3" s="195"/>
      <c r="D3" s="195" t="s">
        <v>1</v>
      </c>
      <c r="E3" s="195"/>
      <c r="F3" s="195"/>
      <c r="G3" s="195" t="s">
        <v>2</v>
      </c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6"/>
    </row>
    <row r="4" spans="1:159" s="48" customFormat="1" ht="19.5" customHeight="1">
      <c r="A4" s="197"/>
      <c r="B4" s="198" t="s">
        <v>3</v>
      </c>
      <c r="C4" s="199"/>
      <c r="D4" s="199"/>
      <c r="E4" s="199"/>
      <c r="F4" s="198" t="s">
        <v>4</v>
      </c>
      <c r="G4" s="198"/>
      <c r="H4" s="198"/>
      <c r="I4" s="198"/>
      <c r="J4" s="199"/>
      <c r="K4" s="199"/>
      <c r="L4" s="199"/>
      <c r="M4" s="198" t="s">
        <v>5</v>
      </c>
      <c r="N4" s="199"/>
      <c r="O4" s="199"/>
      <c r="P4" s="199"/>
      <c r="Q4" s="199"/>
      <c r="R4" s="200"/>
      <c r="AO4" s="48">
        <v>37</v>
      </c>
    </row>
    <row r="5" spans="1:159" s="9" customFormat="1" ht="15" customHeight="1">
      <c r="A5" s="20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3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</row>
    <row r="6" spans="1:159" s="9" customFormat="1" ht="15" customHeight="1">
      <c r="A6" s="201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3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</row>
    <row r="7" spans="1:159" s="9" customFormat="1" ht="15" customHeight="1">
      <c r="A7" s="201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3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</row>
    <row r="8" spans="1:159" s="9" customFormat="1" ht="15" customHeight="1">
      <c r="A8" s="201"/>
      <c r="B8" s="95"/>
      <c r="C8" s="95"/>
      <c r="D8" s="202"/>
      <c r="E8" s="204"/>
      <c r="F8" s="204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3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</row>
    <row r="9" spans="1:159" s="9" customFormat="1" ht="15" customHeight="1">
      <c r="A9" s="201"/>
      <c r="B9" s="95"/>
      <c r="C9" s="95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3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</row>
    <row r="10" spans="1:159" s="9" customFormat="1" ht="15" customHeight="1">
      <c r="A10" s="201"/>
      <c r="B10" s="95"/>
      <c r="C10" s="95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3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</row>
    <row r="11" spans="1:159" s="9" customFormat="1" ht="15" customHeight="1">
      <c r="A11" s="201"/>
      <c r="B11" s="95"/>
      <c r="C11" s="95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203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</row>
    <row r="12" spans="1:159" s="9" customFormat="1" ht="15" customHeight="1">
      <c r="A12" s="201"/>
      <c r="B12" s="95"/>
      <c r="C12" s="95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3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</row>
    <row r="13" spans="1:159" s="15" customFormat="1" ht="15" customHeight="1">
      <c r="A13" s="205"/>
      <c r="B13" s="206"/>
      <c r="C13" s="206"/>
      <c r="D13" s="206"/>
      <c r="E13" s="206"/>
      <c r="F13" s="206"/>
      <c r="G13" s="202"/>
      <c r="H13" s="206"/>
      <c r="I13" s="206"/>
      <c r="J13" s="206"/>
      <c r="K13" s="206"/>
      <c r="L13" s="202"/>
      <c r="M13" s="206"/>
      <c r="N13" s="206"/>
      <c r="O13" s="206"/>
      <c r="P13" s="206"/>
      <c r="Q13" s="206"/>
      <c r="R13" s="207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</row>
    <row r="14" spans="1:159" s="50" customFormat="1" ht="20.25" customHeight="1">
      <c r="A14" s="208"/>
      <c r="B14" s="198" t="s">
        <v>6</v>
      </c>
      <c r="C14" s="209"/>
      <c r="D14" s="209"/>
      <c r="E14" s="209"/>
      <c r="F14" s="198" t="s">
        <v>7</v>
      </c>
      <c r="G14" s="209"/>
      <c r="H14" s="209"/>
      <c r="I14" s="209"/>
      <c r="J14" s="209"/>
      <c r="K14" s="209"/>
      <c r="L14" s="209"/>
      <c r="M14" s="198" t="s">
        <v>8</v>
      </c>
      <c r="N14" s="209"/>
      <c r="O14" s="209"/>
      <c r="P14" s="209"/>
      <c r="Q14" s="209"/>
      <c r="R14" s="210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</row>
    <row r="15" spans="1:159" s="9" customFormat="1" ht="15" customHeight="1">
      <c r="A15" s="201"/>
      <c r="B15" s="95"/>
      <c r="C15" s="95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3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</row>
    <row r="16" spans="1:159" s="9" customFormat="1" ht="15" customHeight="1">
      <c r="A16" s="201"/>
      <c r="B16" s="95"/>
      <c r="C16" s="95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3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</row>
    <row r="17" spans="1:164" s="9" customFormat="1" ht="15" customHeight="1">
      <c r="A17" s="201"/>
      <c r="B17" s="95"/>
      <c r="C17" s="95"/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211"/>
      <c r="O17" s="211"/>
      <c r="P17" s="211"/>
      <c r="Q17" s="211"/>
      <c r="R17" s="212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</row>
    <row r="18" spans="1:164" s="9" customFormat="1" ht="15" customHeight="1">
      <c r="A18" s="201"/>
      <c r="B18" s="95"/>
      <c r="C18" s="95"/>
      <c r="D18" s="202"/>
      <c r="E18" s="202"/>
      <c r="F18" s="202"/>
      <c r="G18" s="202"/>
      <c r="H18" s="202"/>
      <c r="I18" s="202"/>
      <c r="J18" s="213"/>
      <c r="K18" s="202"/>
      <c r="L18" s="214"/>
      <c r="M18" s="202"/>
      <c r="N18" s="202"/>
      <c r="O18" s="202"/>
      <c r="P18" s="202"/>
      <c r="Q18" s="202"/>
      <c r="R18" s="212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</row>
    <row r="19" spans="1:164" s="9" customFormat="1" ht="15" customHeight="1">
      <c r="A19" s="201"/>
      <c r="B19" s="95"/>
      <c r="C19" s="95"/>
      <c r="D19" s="173"/>
      <c r="E19" s="174"/>
      <c r="F19" s="174"/>
      <c r="G19" s="174"/>
      <c r="H19" s="174"/>
      <c r="I19" s="202"/>
      <c r="J19" s="175"/>
      <c r="K19" s="175"/>
      <c r="L19" s="202"/>
      <c r="M19" s="215"/>
      <c r="N19" s="216"/>
      <c r="O19" s="216"/>
      <c r="P19" s="217"/>
      <c r="Q19" s="217"/>
      <c r="R19" s="203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</row>
    <row r="20" spans="1:164" s="9" customFormat="1" ht="15" customHeight="1">
      <c r="A20" s="201"/>
      <c r="B20" s="95"/>
      <c r="C20" s="95"/>
      <c r="D20" s="173"/>
      <c r="E20" s="174"/>
      <c r="F20" s="174"/>
      <c r="G20" s="174"/>
      <c r="H20" s="174"/>
      <c r="I20" s="174"/>
      <c r="J20" s="175"/>
      <c r="K20" s="175"/>
      <c r="L20" s="214"/>
      <c r="M20" s="215"/>
      <c r="N20" s="211"/>
      <c r="O20" s="211"/>
      <c r="P20" s="202"/>
      <c r="Q20" s="202"/>
      <c r="R20" s="203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</row>
    <row r="21" spans="1:164" s="9" customFormat="1" ht="33.75" customHeight="1">
      <c r="A21" s="201"/>
      <c r="B21" s="95"/>
      <c r="C21" s="95"/>
      <c r="D21" s="173"/>
      <c r="E21" s="174"/>
      <c r="F21" s="174"/>
      <c r="G21" s="174"/>
      <c r="H21" s="174"/>
      <c r="I21" s="174"/>
      <c r="J21" s="175"/>
      <c r="K21" s="175"/>
      <c r="L21" s="214"/>
      <c r="M21" s="202"/>
      <c r="N21" s="202"/>
      <c r="O21" s="202"/>
      <c r="P21" s="216"/>
      <c r="Q21" s="216"/>
      <c r="R21" s="203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</row>
    <row r="22" spans="1:164" s="9" customFormat="1" ht="22.5" customHeight="1">
      <c r="A22" s="201"/>
      <c r="B22" s="95"/>
      <c r="C22" s="95"/>
      <c r="D22" s="173"/>
      <c r="E22" s="174"/>
      <c r="F22" s="174"/>
      <c r="G22" s="174"/>
      <c r="H22" s="174"/>
      <c r="I22" s="174"/>
      <c r="J22" s="175"/>
      <c r="K22" s="175"/>
      <c r="L22" s="202"/>
      <c r="M22" s="202"/>
      <c r="N22" s="216"/>
      <c r="O22" s="216"/>
      <c r="P22" s="216"/>
      <c r="Q22" s="216"/>
      <c r="R22" s="203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</row>
    <row r="23" spans="1:164" s="17" customFormat="1" ht="39" customHeight="1">
      <c r="A23" s="218"/>
      <c r="B23" s="176" t="s">
        <v>9</v>
      </c>
      <c r="C23" s="176" t="s">
        <v>10</v>
      </c>
      <c r="D23" s="177" t="s">
        <v>11</v>
      </c>
      <c r="E23" s="179" t="s">
        <v>12</v>
      </c>
      <c r="F23" s="176" t="s">
        <v>13</v>
      </c>
      <c r="G23" s="176" t="s">
        <v>14</v>
      </c>
      <c r="H23" s="176" t="s">
        <v>15</v>
      </c>
      <c r="I23" s="178" t="s">
        <v>16</v>
      </c>
      <c r="J23" s="192" t="s">
        <v>17</v>
      </c>
      <c r="K23" s="179" t="s">
        <v>18</v>
      </c>
      <c r="L23" s="176" t="s">
        <v>19</v>
      </c>
      <c r="M23" s="193" t="s">
        <v>20</v>
      </c>
      <c r="N23" s="176" t="s">
        <v>21</v>
      </c>
      <c r="O23" s="176" t="s">
        <v>22</v>
      </c>
      <c r="P23" s="177" t="s">
        <v>23</v>
      </c>
      <c r="Q23" s="177" t="s">
        <v>24</v>
      </c>
      <c r="R23" s="295" t="s">
        <v>25</v>
      </c>
      <c r="S23" s="16"/>
      <c r="T23" s="296" t="s">
        <v>26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</row>
    <row r="24" spans="1:164" s="18" customFormat="1" ht="12.75">
      <c r="A24" s="219"/>
      <c r="B24" s="8" t="s">
        <v>152</v>
      </c>
      <c r="C24" s="8" t="str">
        <f>_xll.XBRLFact($B24, "[Company Name]")</f>
        <v>General Electric Company</v>
      </c>
      <c r="D24" s="21">
        <f t="array" aca="1" ref="D24" ca="1">IFERROR(_xll.XBRLFact($B24,"[Number of shares]")*$E24/1000000,_xll.XBRLFact($B24,"[Number of shares]","2013-FY")*$E24/1000000)</f>
        <v>269245.49407528876</v>
      </c>
      <c r="E24" s="181">
        <f ca="1">_xll.SharePrice($B24,WORKDAY(TODAY(),-1),"ac")</f>
        <v>26.850000381469727</v>
      </c>
      <c r="F24" s="182">
        <f ca="1">E24-_xll.SharePrice($B24,WORKDAY(TODAY(),-2))</f>
        <v>0.43000030517578125</v>
      </c>
      <c r="G24" s="182">
        <f ca="1">'Stock Price'!P7-'Stock Price'!P19</f>
        <v>4.5300006866455078</v>
      </c>
      <c r="H24" s="78">
        <f ca="1">'Stock Price'!B6</f>
        <v>0.20295702278598005</v>
      </c>
      <c r="I24" s="180">
        <f ca="1">IFERROR(_xll.XBRLFact(B24,"[Dividends per Share]","LTM")/'Stock Price'!P19, "0")</f>
        <v>3.6738351756794588E-2</v>
      </c>
      <c r="J24" s="180">
        <f ca="1">I24+H24</f>
        <v>0.23969537454277462</v>
      </c>
      <c r="K24" s="183">
        <v>1000</v>
      </c>
      <c r="L24" s="30">
        <f ca="1">E24*K24</f>
        <v>26850.000381469727</v>
      </c>
      <c r="M24" s="292">
        <f ca="1">J24*'Stock Price'!P19*K24</f>
        <v>5350.000686645506</v>
      </c>
      <c r="N24" s="78">
        <f>'Reported Financials'!G8</f>
        <v>-8.5065764932786836E-3</v>
      </c>
      <c r="O24" s="78">
        <f>'Reported Financials'!G9</f>
        <v>-8.151895022359068E-2</v>
      </c>
      <c r="P24" s="220">
        <f>'Reported Financials'!G38</f>
        <v>-0.17793234593790552</v>
      </c>
      <c r="Q24" s="300">
        <f>IFERROR(_xll.XBRLFact($B24,"[EPS Basic]","LTM"),_xll.XBRLFact($B24,"[EPS Basic]","2013-FY"))</f>
        <v>1.24</v>
      </c>
      <c r="R24" s="303">
        <f t="shared" ref="R24:R33" ca="1" si="0">IF((E24/Q24)&lt; 0, "N/A",E24/Q24)</f>
        <v>21.65322611408849</v>
      </c>
      <c r="S24" s="16"/>
      <c r="T24" s="297" t="str">
        <f t="array" ref="T24:T33">CONCATENATE(LEFT(_xll.XBRLFact($B24:$B33,"[SIC Description]"),30),"…")</f>
        <v>ELECTRONIC &amp; OTHER ELECTRICAL …</v>
      </c>
      <c r="U24" s="16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</row>
    <row r="25" spans="1:164" s="18" customFormat="1" ht="15.95" customHeight="1">
      <c r="A25" s="221"/>
      <c r="B25" s="8" t="s">
        <v>28</v>
      </c>
      <c r="C25" s="8" t="str">
        <f>_xll.XBRLFact($B25, "[Company Name]")</f>
        <v>ADOBE SYSTEMS INC</v>
      </c>
      <c r="D25" s="21">
        <f t="array" aca="1" ref="D25" ca="1">IFERROR(_xll.XBRLFact($B25,"[Number of shares]")*$E25/1000000,_xll.XBRLFact($B25,"[Number of shares]","2013-FY")*$E25/1000000)</f>
        <v>30212.237541438182</v>
      </c>
      <c r="E25" s="181">
        <f ca="1">_xll.SharePrice($B25,WORKDAY(TODAY(),-1),"ac")</f>
        <v>60.700000762939453</v>
      </c>
      <c r="F25" s="182">
        <f ca="1">E25-_xll.SharePrice($B25,WORKDAY(TODAY(),-2))</f>
        <v>1.1100006103515625</v>
      </c>
      <c r="G25" s="182">
        <f ca="1">'Stock Price'!T7-'Stock Price'!T19</f>
        <v>15.010002136230469</v>
      </c>
      <c r="H25" s="222">
        <f ca="1">'Stock Price'!C6</f>
        <v>0.32851833196283087</v>
      </c>
      <c r="I25" s="180">
        <f ca="1">IFERROR(_xll.XBRLFact(B25,"[Dividends per Share]","LTM")/'Stock Price'!T19, 0)</f>
        <v>0</v>
      </c>
      <c r="J25" s="180">
        <f t="shared" ref="J25:J33" ca="1" si="1">I25+H25</f>
        <v>0.32851833196283087</v>
      </c>
      <c r="K25" s="183">
        <f t="shared" ref="K25:K33" ca="1" si="2">ROUNDDOWN((L25/(E25*100)),0)*100</f>
        <v>1700</v>
      </c>
      <c r="L25" s="30">
        <f t="shared" ref="L25:L33" ca="1" si="3">(L$34-L$24)/9</f>
        <v>108127.77773539226</v>
      </c>
      <c r="M25" s="292">
        <f ca="1">J25*'Stock Price'!P20*K25</f>
        <v>13034.950460838667</v>
      </c>
      <c r="N25" s="222">
        <f>'Reported Financials'!G17</f>
        <v>-6.2388576225609005E-2</v>
      </c>
      <c r="O25" s="222">
        <f>'Reported Financials'!G18</f>
        <v>-0.67348443457116269</v>
      </c>
      <c r="P25" s="220">
        <f>'Reported Financials'!G20</f>
        <v>-0.64478792269603125</v>
      </c>
      <c r="Q25" s="300">
        <f>IFERROR(_xll.XBRLFact($B25,"[EPS Basic]","LTM"),_xll.XBRLFact($B25,"[EPS Basic]","2013-FY"))</f>
        <v>0.54</v>
      </c>
      <c r="R25" s="303">
        <f t="shared" ca="1" si="0"/>
        <v>112.40740882025824</v>
      </c>
      <c r="S25" s="16"/>
      <c r="T25" s="297" t="str">
        <v>SERVICES-PREPACKAGED SOFTWARE…</v>
      </c>
      <c r="U25" s="16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</row>
    <row r="26" spans="1:164" s="18" customFormat="1" ht="15.95" customHeight="1">
      <c r="A26" s="221"/>
      <c r="B26" s="8" t="s">
        <v>30</v>
      </c>
      <c r="C26" s="8" t="str">
        <f>_xll.XBRLFact($B26, "[Company Name]")</f>
        <v>LinkedIn Corporation</v>
      </c>
      <c r="D26" s="21">
        <f t="array" aca="1" ref="D26" ca="1">IFERROR(_xll.XBRLFact($B26,"[Number of shares]")*$E26/1000000,_xll.XBRLFact($B26,"[Number of shares]","2013-FY")*$E26/1000000)</f>
        <v>18423.274469161988</v>
      </c>
      <c r="E26" s="181">
        <f ca="1">_xll.SharePrice($B26,WORKDAY(TODAY(),-1),"ac")</f>
        <v>152.30000305175781</v>
      </c>
      <c r="F26" s="182">
        <f ca="1">E26-_xll.SharePrice($B26,WORKDAY(TODAY(),-2))</f>
        <v>3.6100006103515625</v>
      </c>
      <c r="G26" s="182">
        <f ca="1">'Stock Price'!X7-'Stock Price'!X19</f>
        <v>-49.3699951171875</v>
      </c>
      <c r="H26" s="222">
        <f ca="1">'Stock Price'!D6</f>
        <v>-0.24480584898815094</v>
      </c>
      <c r="I26" s="180">
        <f ca="1">IFERROR(_xll.XBRLFact(B26,"[Dividends per Share]","LTM")/'Stock Price'!X19, 0)</f>
        <v>0</v>
      </c>
      <c r="J26" s="180">
        <f t="shared" ca="1" si="1"/>
        <v>-0.24480584898815094</v>
      </c>
      <c r="K26" s="183">
        <f t="shared" ca="1" si="2"/>
        <v>700</v>
      </c>
      <c r="L26" s="30">
        <f t="shared" ca="1" si="3"/>
        <v>108127.77773539226</v>
      </c>
      <c r="M26" s="292">
        <f ca="1">J26*'Stock Price'!P21*K26</f>
        <v>-3987.6425526122475</v>
      </c>
      <c r="N26" s="222">
        <f>'Reported Financials'!G26</f>
        <v>0.51157170249141237</v>
      </c>
      <c r="O26" s="222">
        <f>'Reported Financials'!G27</f>
        <v>-1.4299861175381767</v>
      </c>
      <c r="P26" s="220">
        <f>'Reported Financials'!G29</f>
        <v>-1.2493711560090461</v>
      </c>
      <c r="Q26" s="301">
        <f>IFERROR(_xll.XBRLFact($B26,"[EPS Basic]","LTM"),_xll.XBRLFact($B26,"[EPS Basic]","2013-FY"))</f>
        <v>-0.08</v>
      </c>
      <c r="R26" s="304" t="str">
        <f t="shared" ca="1" si="0"/>
        <v>N/A</v>
      </c>
      <c r="S26" s="16"/>
      <c r="T26" s="297" t="str">
        <v>SERVICES-COMPUTER PROGRAMMING,…</v>
      </c>
      <c r="U26" s="16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</row>
    <row r="27" spans="1:164" s="18" customFormat="1" ht="15.95" customHeight="1">
      <c r="A27" s="221"/>
      <c r="B27" s="8" t="s">
        <v>32</v>
      </c>
      <c r="C27" s="8" t="str">
        <f>_xll.XBRLFact($B27, "[Company Name]")</f>
        <v>CITRIX SYSTEMS INC</v>
      </c>
      <c r="D27" s="21">
        <f t="array" aca="1" ref="D27" ca="1">IFERROR(_xll.XBRLFact($B27,"[Number of shares]")*$E27/1000000,_xll.XBRLFact($B27,"[Number of shares]","2013-FY")*$E27/1000000)</f>
        <v>11216.302027511178</v>
      </c>
      <c r="E27" s="181">
        <f ca="1">_xll.SharePrice($B27,WORKDAY(TODAY(),-1),"ac")</f>
        <v>61.040000915527344</v>
      </c>
      <c r="F27" s="182">
        <f ca="1">E27-_xll.SharePrice($B27,WORKDAY(TODAY(),-2))</f>
        <v>1.1000022888183594</v>
      </c>
      <c r="G27" s="182">
        <f ca="1">'Stock Price'!AB7-'Stock Price'!AB19</f>
        <v>-1.7000007629394531</v>
      </c>
      <c r="H27" s="222">
        <f ca="1">'Stock Price'!E6</f>
        <v>-2.7095962981507515E-2</v>
      </c>
      <c r="I27" s="180">
        <f ca="1">IFERROR(_xll.XBRLFact(B27,"[Dividends per Share]","LTM")/'Stock Price'!AB19, 0)</f>
        <v>0</v>
      </c>
      <c r="J27" s="180">
        <f t="shared" ca="1" si="1"/>
        <v>-2.7095962981507515E-2</v>
      </c>
      <c r="K27" s="183">
        <f t="shared" ca="1" si="2"/>
        <v>1700</v>
      </c>
      <c r="L27" s="30">
        <f t="shared" ca="1" si="3"/>
        <v>108127.77773539226</v>
      </c>
      <c r="M27" s="292">
        <f ca="1">J27*'Stock Price'!P22*K27</f>
        <v>-1027.6685633992663</v>
      </c>
      <c r="N27" s="222">
        <f>'Reported Financials'!G35</f>
        <v>0.12304482257422866</v>
      </c>
      <c r="O27" s="222">
        <f>'Reported Financials'!G36</f>
        <v>-4.7576635172048021E-2</v>
      </c>
      <c r="P27" s="220">
        <f>'Reported Financials'!G38</f>
        <v>-0.17793234593790552</v>
      </c>
      <c r="Q27" s="300">
        <f>IFERROR(_xll.XBRLFact($B27,"[EPS Basic]","LTM"),_xll.XBRLFact($B27,"[EPS Basic]","2013-FY"))</f>
        <v>1.8</v>
      </c>
      <c r="R27" s="303">
        <f t="shared" ca="1" si="0"/>
        <v>33.911111619737412</v>
      </c>
      <c r="S27" s="16"/>
      <c r="T27" s="297" t="str">
        <v>SERVICES-PREPACKAGED SOFTWARE…</v>
      </c>
      <c r="U27" s="16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</row>
    <row r="28" spans="1:164" s="18" customFormat="1" ht="15.95" customHeight="1">
      <c r="A28" s="221"/>
      <c r="B28" s="8" t="s">
        <v>33</v>
      </c>
      <c r="C28" s="8" t="str">
        <f>_xll.XBRLFact($B28, "[Company Name]")</f>
        <v>YAHOO INC</v>
      </c>
      <c r="D28" s="21">
        <f t="array" aca="1" ref="D28" ca="1">IFERROR(_xll.XBRLFact($B28,"[Number of shares]")*$E28/1000000,_xll.XBRLFact($B28,"[Number of shares]","2013-FY")*$E28/1000000)</f>
        <v>34773.566848655246</v>
      </c>
      <c r="E28" s="181">
        <f ca="1">_xll.SharePrice($B28,WORKDAY(TODAY(),-1),"ac")</f>
        <v>34.450000762939453</v>
      </c>
      <c r="F28" s="182">
        <f ca="1">E28-_xll.SharePrice($B28,WORKDAY(TODAY(),-2))</f>
        <v>0.69000244140625</v>
      </c>
      <c r="G28" s="182">
        <f ca="1">'Stock Price'!AF7-'Stock Price'!AF19</f>
        <v>9.4800014495849609</v>
      </c>
      <c r="H28" s="78">
        <f ca="1">'Stock Price'!F6</f>
        <v>0.37965565519718902</v>
      </c>
      <c r="I28" s="180">
        <f ca="1">IFERROR(_xll.XBRLFact(B28,"[Dividends per Share]","LTM")/'Stock Price'!AF19, 0)</f>
        <v>0</v>
      </c>
      <c r="J28" s="180">
        <f t="shared" ca="1" si="1"/>
        <v>0.37965565519718902</v>
      </c>
      <c r="K28" s="183">
        <f t="shared" ca="1" si="2"/>
        <v>3100</v>
      </c>
      <c r="L28" s="30">
        <f t="shared" ca="1" si="3"/>
        <v>108127.77773539226</v>
      </c>
      <c r="M28" s="292">
        <f ca="1">J28*'Stock Price'!P23*K28</f>
        <v>25115.740393500495</v>
      </c>
      <c r="N28" s="222">
        <f>'Reported Financials'!G44</f>
        <v>-0.99929592409093126</v>
      </c>
      <c r="O28" s="222">
        <f>'Reported Financials'!G45</f>
        <v>-1.0173418740791675</v>
      </c>
      <c r="P28" s="220">
        <f>'Reported Financials'!G47</f>
        <v>-33.693206244023656</v>
      </c>
      <c r="Q28" s="300">
        <f>IFERROR(_xll.XBRLFact($B28,"[EPS Basic]","LTM"),_xll.XBRLFact($B28,"[EPS Basic]","2013-FY"))</f>
        <v>1.25</v>
      </c>
      <c r="R28" s="303">
        <f t="shared" ca="1" si="0"/>
        <v>27.560000610351562</v>
      </c>
      <c r="S28" s="16"/>
      <c r="T28" s="297" t="str">
        <v>SERVICES-COMPUTER INTEGRATED S…</v>
      </c>
      <c r="U28" s="16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</row>
    <row r="29" spans="1:164" s="18" customFormat="1" ht="15.95" customHeight="1">
      <c r="A29" s="221"/>
      <c r="B29" s="8" t="s">
        <v>35</v>
      </c>
      <c r="C29" s="8" t="str">
        <f>_xll.XBRLFact($B29, "[Company Name]")</f>
        <v>Oracle Corporation</v>
      </c>
      <c r="D29" s="21">
        <f t="array" aca="1" ref="D29" ca="1">IFERROR(_xll.XBRLFact($B29,"[Number of shares]")*$E29/1000000,_xll.XBRLFact($B29,"[Number of shares]","2013-FY")*$E29/1000000)</f>
        <v>187050.27110186004</v>
      </c>
      <c r="E29" s="181">
        <f ca="1">_xll.SharePrice($B29,WORKDAY(TODAY(),-1),"ac")</f>
        <v>41.950000762939453</v>
      </c>
      <c r="F29" s="182">
        <f ca="1">E29-_xll.SharePrice($B29,WORKDAY(TODAY(),-2))</f>
        <v>0.90999984741210938</v>
      </c>
      <c r="G29" s="182">
        <f ca="1">'Stock Price'!AJ7-'Stock Price'!AJ19</f>
        <v>8.2600021362304687</v>
      </c>
      <c r="H29" s="222">
        <f ca="1">'Stock Price'!G6</f>
        <v>0.24517668367258549</v>
      </c>
      <c r="I29" s="180">
        <f ca="1">IFERROR(_xll.XBRLFact(B29,"[Dividends per Share]","LTM")/'Stock Price'!AJ19, 0)</f>
        <v>1.0685663837177979E-2</v>
      </c>
      <c r="J29" s="180">
        <f t="shared" ca="1" si="1"/>
        <v>0.2558623475097635</v>
      </c>
      <c r="K29" s="183">
        <f t="shared" ca="1" si="2"/>
        <v>2500</v>
      </c>
      <c r="L29" s="30">
        <f t="shared" ca="1" si="3"/>
        <v>108127.77773539226</v>
      </c>
      <c r="M29" s="292">
        <f ca="1">J29*'Stock Price'!P24*K29</f>
        <v>13317.63499267571</v>
      </c>
      <c r="N29" s="222">
        <f>'Reported Financials'!G53</f>
        <v>1.9800045292125201E-2</v>
      </c>
      <c r="O29" s="222">
        <f>'Reported Financials'!G54</f>
        <v>0.11361587015329122</v>
      </c>
      <c r="P29" s="223">
        <f>'Reported Financials'!G56</f>
        <v>9.0692238175943407E-2</v>
      </c>
      <c r="Q29" s="300">
        <f>IFERROR(_xll.XBRLFact($B29,"[EPS Basic]","LTM"),_xll.XBRLFact($B29,"[EPS Basic]","2013-FY"))</f>
        <v>2.41</v>
      </c>
      <c r="R29" s="303">
        <f t="shared" ca="1" si="0"/>
        <v>17.406639320721762</v>
      </c>
      <c r="S29" s="16"/>
      <c r="T29" s="297" t="str">
        <v>SERVICES-PREPACKAGED SOFTWARE…</v>
      </c>
      <c r="U29" s="16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</row>
    <row r="30" spans="1:164" s="18" customFormat="1" ht="15.95" customHeight="1">
      <c r="A30" s="221"/>
      <c r="B30" s="8" t="s">
        <v>36</v>
      </c>
      <c r="C30" s="8" t="str">
        <f>_xll.XBRLFact($B30, "[Company Name]")</f>
        <v>ELECTRONIC ARTS INC.</v>
      </c>
      <c r="D30" s="21">
        <f t="array" aca="1" ref="D30" ca="1">IFERROR(_xll.XBRLFact($B30,"[Number of shares]")*$E30/1000000,_xll.XBRLFact($B30,"[Number of shares]","2013-FY")*$E30/1000000)</f>
        <v>10931.630846187458</v>
      </c>
      <c r="E30" s="181">
        <f ca="1">_xll.SharePrice($B30,WORKDAY(TODAY(),-1),"ac")</f>
        <v>35.310001373291016</v>
      </c>
      <c r="F30" s="182">
        <f ca="1">E30-_xll.SharePrice($B30,WORKDAY(TODAY(),-2))</f>
        <v>0.19000244140625</v>
      </c>
      <c r="G30" s="182">
        <f ca="1">'Stock Price'!AN7-'Stock Price'!AN19</f>
        <v>17.770000457763672</v>
      </c>
      <c r="H30" s="222">
        <f ca="1">'Stock Price'!H6</f>
        <v>1.0131128580519468</v>
      </c>
      <c r="I30" s="180">
        <f ca="1">IFERROR(_xll.XBRLFact(B30,"[Dividends per Share]","LTM")/'Stock Price'!AN19, 0)</f>
        <v>0</v>
      </c>
      <c r="J30" s="180">
        <f t="shared" ca="1" si="1"/>
        <v>1.0131128580519468</v>
      </c>
      <c r="K30" s="183">
        <f t="shared" ca="1" si="2"/>
        <v>3000</v>
      </c>
      <c r="L30" s="30">
        <f t="shared" ca="1" si="3"/>
        <v>108127.77773539226</v>
      </c>
      <c r="M30" s="292">
        <f ca="1">J30*'Stock Price'!P25*K30</f>
        <v>64768.30339207904</v>
      </c>
      <c r="N30" s="222">
        <f>'Reported Financials'!G62</f>
        <v>-5.7005952527971915E-2</v>
      </c>
      <c r="O30" s="222">
        <f>'Reported Financials'!G63</f>
        <v>-1.4736842105263157</v>
      </c>
      <c r="P30" s="220">
        <f>'Reported Financials'!G65</f>
        <v>-1.5360826087450161</v>
      </c>
      <c r="Q30" s="301">
        <f>IFERROR(_xll.XBRLFact($B30,"[EPS Basic]","LTM"),_xll.XBRLFact($B30,"[EPS Basic]","2013-FY"))</f>
        <v>-0.11</v>
      </c>
      <c r="R30" s="304" t="str">
        <f t="shared" ca="1" si="0"/>
        <v>N/A</v>
      </c>
      <c r="S30" s="16"/>
      <c r="T30" s="297" t="str">
        <v>SERVICES-PREPACKAGED SOFTWARE…</v>
      </c>
      <c r="U30" s="16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</row>
    <row r="31" spans="1:164" s="18" customFormat="1" ht="15.95" customHeight="1">
      <c r="A31" s="221"/>
      <c r="B31" s="8" t="s">
        <v>37</v>
      </c>
      <c r="C31" s="8" t="str">
        <f>_xll.XBRLFact($B31, "[Company Name]")</f>
        <v>Activision Blizzard, Inc.</v>
      </c>
      <c r="D31" s="21">
        <f t="array" aca="1" ref="D31" ca="1">IFERROR(_xll.XBRLFact($B31,"[Number of shares]")*$E31/1000000,_xll.XBRLFact($B31,"[Number of shares]","2013-FY")*$E31/1000000)</f>
        <v>14724.701431189567</v>
      </c>
      <c r="E31" s="181">
        <f ca="1">_xll.SharePrice($B31,WORKDAY(TODAY(),-1),"ac")</f>
        <v>20.670000076293945</v>
      </c>
      <c r="F31" s="182">
        <f ca="1">E31-_xll.SharePrice($B31,WORKDAY(TODAY(),-2))</f>
        <v>-0.12000083923339844</v>
      </c>
      <c r="G31" s="182">
        <f ca="1">'Stock Price'!AR7-'Stock Price'!AR19</f>
        <v>5.8199996948242187</v>
      </c>
      <c r="H31" s="222">
        <f ca="1">'Stock Price'!I6</f>
        <v>0.39191916130093762</v>
      </c>
      <c r="I31" s="180">
        <f ca="1">IFERROR(_xll.XBRLFact(B31,"[Dividends per Share]","LTM")/'Stock Price'!AR19, 0)</f>
        <v>1.3468013122044493E-2</v>
      </c>
      <c r="J31" s="180">
        <f t="shared" ca="1" si="1"/>
        <v>0.40538717442298211</v>
      </c>
      <c r="K31" s="183">
        <f t="shared" ca="1" si="2"/>
        <v>5200</v>
      </c>
      <c r="L31" s="30">
        <f t="shared" ca="1" si="3"/>
        <v>108127.77773539226</v>
      </c>
      <c r="M31" s="292">
        <f ca="1">J31*'Stock Price'!P26*K31</f>
        <v>48041.625196462584</v>
      </c>
      <c r="N31" s="222">
        <f>'Reported Financials'!G71</f>
        <v>-8.743213168027375E-2</v>
      </c>
      <c r="O31" s="222">
        <f>'Reported Financials'!G81</f>
        <v>-0.34278092697565854</v>
      </c>
      <c r="P31" s="220">
        <f>'Reported Financials'!G74</f>
        <v>-0.18086876836532328</v>
      </c>
      <c r="Q31" s="300">
        <f>IFERROR(_xll.XBRLFact($B31,"[EPS Basic]","LTM"),_xll.XBRLFact($B31,"[EPS Basic]","2013-FY"))</f>
        <v>0.96</v>
      </c>
      <c r="R31" s="303">
        <f t="shared" ca="1" si="0"/>
        <v>21.531250079472862</v>
      </c>
      <c r="S31" s="16"/>
      <c r="T31" s="297" t="str">
        <v>SERVICES-PREPACKAGED SOFTWARE…</v>
      </c>
      <c r="U31" s="16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</row>
    <row r="32" spans="1:164" s="18" customFormat="1" ht="15.95" customHeight="1">
      <c r="A32" s="221"/>
      <c r="B32" s="8" t="s">
        <v>38</v>
      </c>
      <c r="C32" s="8" t="str">
        <f>_xll.XBRLFact($B32, "[Company Name]")</f>
        <v>TARGET CORP</v>
      </c>
      <c r="D32" s="21">
        <f t="array" aca="1" ref="D32" ca="1">IFERROR(_xll.XBRLFact($B32,"[Number of shares]")*$E32/1000000,_xll.XBRLFact($B32,"[Number of shares]","2013-FY")*$E32/1000000)</f>
        <v>37762.538244420837</v>
      </c>
      <c r="E32" s="181">
        <f ca="1">_xll.SharePrice($B32,WORKDAY(TODAY(),-1),"ac")</f>
        <v>59.639999389648438</v>
      </c>
      <c r="F32" s="182">
        <f ca="1">E32-_xll.SharePrice($B32,WORKDAY(TODAY(),-2))</f>
        <v>0.50999832153320313</v>
      </c>
      <c r="G32" s="182">
        <f ca="1">'Stock Price'!AV7-'Stock Price'!AV19</f>
        <v>-9.5500030517578125</v>
      </c>
      <c r="H32" s="78">
        <f ca="1">'Stock Price'!J6</f>
        <v>-0.13802576549762746</v>
      </c>
      <c r="I32" s="180">
        <f ca="1">IFERROR(_xll.XBRLFact(B32,"[Dividends per Share]","LTM")/'Stock Price'!AV19, 0)</f>
        <v>2.384737594708581E-2</v>
      </c>
      <c r="J32" s="180">
        <f t="shared" ca="1" si="1"/>
        <v>-0.11417838955054166</v>
      </c>
      <c r="K32" s="183">
        <f t="shared" ca="1" si="2"/>
        <v>1800</v>
      </c>
      <c r="L32" s="30">
        <f t="shared" ca="1" si="3"/>
        <v>108127.77773539226</v>
      </c>
      <c r="M32" s="292">
        <f ca="1">J32*'Stock Price'!P27*K32</f>
        <v>-4256.3418175049046</v>
      </c>
      <c r="N32" s="222">
        <f>'Reported Financials'!G80</f>
        <v>-9.6178769730290714E-3</v>
      </c>
      <c r="O32" s="222">
        <f>'Reported Financials'!G81</f>
        <v>-0.34278092697565854</v>
      </c>
      <c r="P32" s="220">
        <f>'Reported Financials'!G83</f>
        <v>-0.33640437154229419</v>
      </c>
      <c r="Q32" s="300">
        <f>IFERROR(_xll.XBRLFact($B32,"[EPS Basic]","LTM"),_xll.XBRLFact($B32,"[EPS Basic]","2013-FY"))</f>
        <v>3.1</v>
      </c>
      <c r="R32" s="303">
        <f t="shared" ca="1" si="0"/>
        <v>19.238709480531753</v>
      </c>
      <c r="S32" s="16"/>
      <c r="T32" s="297" t="str">
        <v>RETAIL-VARIETY STORES…</v>
      </c>
      <c r="U32" s="16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</row>
    <row r="33" spans="1:164" s="18" customFormat="1" ht="15.95" customHeight="1">
      <c r="A33" s="224"/>
      <c r="B33" s="185" t="s">
        <v>40</v>
      </c>
      <c r="C33" s="185" t="str">
        <f>_xll.XBRLFact($B33, "[Company Name]")</f>
        <v>WAL MART STORES INC</v>
      </c>
      <c r="D33" s="291">
        <f t="array" aca="1" ref="D33" ca="1">IFERROR(_xll.XBRLFact($B33,"[Number of shares]")*$E33/1000000,_xll.XBRLFact($B33,"[Number of shares]","2013-FY")*$E33/1000000)</f>
        <v>255589.23791648063</v>
      </c>
      <c r="E33" s="186">
        <f ca="1">_xll.SharePrice($B33,WORKDAY(TODAY(),-1),"ac")</f>
        <v>79.150001525878906</v>
      </c>
      <c r="F33" s="187">
        <f ca="1">E33-_xll.SharePrice($B33,WORKDAY(TODAY(),-2))</f>
        <v>-4.999542236328125E-2</v>
      </c>
      <c r="G33" s="187">
        <f ca="1">'Stock Price'!AZ7-'Stock Price'!AZ19</f>
        <v>0.69000244140625</v>
      </c>
      <c r="H33" s="188">
        <f ca="1">'Stock Price'!K6</f>
        <v>8.7943213033099266E-3</v>
      </c>
      <c r="I33" s="189">
        <f ca="1">IFERROR(_xll.XBRLFact(B33,"[Dividends per Share]","LTM")/'Stock Price'!AZ19, 0)</f>
        <v>2.396125442183512E-2</v>
      </c>
      <c r="J33" s="189">
        <f t="shared" ca="1" si="1"/>
        <v>3.275557572514505E-2</v>
      </c>
      <c r="K33" s="190">
        <f t="shared" ca="1" si="2"/>
        <v>1300</v>
      </c>
      <c r="L33" s="184">
        <f t="shared" ca="1" si="3"/>
        <v>108127.77773539226</v>
      </c>
      <c r="M33" s="293">
        <f ca="1">J33*'Stock Price'!P28*K33</f>
        <v>873.78775753657578</v>
      </c>
      <c r="N33" s="188">
        <f>'Reported Financials'!G89</f>
        <v>1.6308511024194949E-2</v>
      </c>
      <c r="O33" s="188">
        <f>'Reported Financials'!G90</f>
        <v>-5.7473969057003305E-2</v>
      </c>
      <c r="P33" s="191">
        <f>'Reported Financials'!G92</f>
        <v>-7.2595498256465829E-2</v>
      </c>
      <c r="Q33" s="302">
        <f>IFERROR(_xll.XBRLFact($B33,"[EPS Basic]","LTM"),_xll.XBRLFact($B33,"[EPS Basic]","2013-FY"))</f>
        <v>4.9000000000000004</v>
      </c>
      <c r="R33" s="305">
        <f t="shared" ca="1" si="0"/>
        <v>16.153061535893652</v>
      </c>
      <c r="S33" s="16"/>
      <c r="T33" s="297" t="str">
        <v>RETAIL-VARIETY STORES…</v>
      </c>
      <c r="U33" s="16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</row>
    <row r="34" spans="1:164" s="33" customFormat="1" ht="19.5" customHeight="1" thickBot="1">
      <c r="A34" s="225"/>
      <c r="B34" s="226" t="s">
        <v>41</v>
      </c>
      <c r="C34" s="226"/>
      <c r="D34" s="227"/>
      <c r="E34" s="228"/>
      <c r="F34" s="229"/>
      <c r="G34" s="229"/>
      <c r="H34" s="229"/>
      <c r="I34" s="230"/>
      <c r="J34" s="231"/>
      <c r="K34" s="232">
        <f ca="1">SUM(K24:K33)</f>
        <v>22000</v>
      </c>
      <c r="L34" s="232">
        <v>1000000</v>
      </c>
      <c r="M34" s="233">
        <f ca="1">SUM(M24:M33)</f>
        <v>161230.38994622216</v>
      </c>
      <c r="N34" s="226"/>
      <c r="O34" s="234"/>
      <c r="P34" s="234"/>
      <c r="Q34" s="234"/>
      <c r="R34" s="235"/>
      <c r="S34" s="16"/>
      <c r="T34" s="16"/>
      <c r="U34" s="16"/>
      <c r="V34" s="16"/>
    </row>
    <row r="35" spans="1:164" ht="15" customHeight="1">
      <c r="D35" s="36"/>
      <c r="S35" s="19"/>
    </row>
    <row r="36" spans="1:164" ht="15" customHeight="1">
      <c r="FC36" s="7"/>
    </row>
    <row r="37" spans="1:164" s="316" customFormat="1" ht="15" customHeight="1">
      <c r="B37" s="317"/>
      <c r="C37" s="316" t="s">
        <v>42</v>
      </c>
      <c r="F37" s="316" t="s">
        <v>43</v>
      </c>
      <c r="I37" s="316" t="s">
        <v>44</v>
      </c>
      <c r="M37" s="316" t="s">
        <v>45</v>
      </c>
      <c r="O37" s="317"/>
      <c r="P37" s="317"/>
      <c r="Q37" s="317"/>
      <c r="R37" s="317"/>
      <c r="S37" s="317"/>
      <c r="T37" s="317"/>
      <c r="U37" s="317"/>
      <c r="V37" s="317"/>
      <c r="W37" s="317"/>
      <c r="X37" s="317"/>
      <c r="Y37" s="317"/>
      <c r="Z37" s="317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17"/>
      <c r="AN37" s="317"/>
      <c r="AO37" s="317"/>
      <c r="AP37" s="317"/>
      <c r="AQ37" s="317"/>
      <c r="AR37" s="317"/>
      <c r="AS37" s="317"/>
      <c r="AT37" s="317"/>
      <c r="AU37" s="317"/>
      <c r="AV37" s="317"/>
      <c r="AW37" s="317"/>
      <c r="AX37" s="317"/>
      <c r="AY37" s="317"/>
      <c r="AZ37" s="317"/>
      <c r="BA37" s="317"/>
      <c r="BB37" s="317"/>
      <c r="BC37" s="317"/>
      <c r="BD37" s="317"/>
      <c r="BE37" s="317"/>
      <c r="BF37" s="317"/>
      <c r="BG37" s="317"/>
      <c r="BH37" s="317"/>
      <c r="BI37" s="317"/>
      <c r="BJ37" s="317"/>
      <c r="BK37" s="317"/>
      <c r="BL37" s="317"/>
      <c r="BM37" s="317"/>
      <c r="BN37" s="317"/>
      <c r="BO37" s="317"/>
      <c r="BP37" s="317"/>
      <c r="BQ37" s="317"/>
      <c r="BR37" s="317"/>
      <c r="BS37" s="317"/>
      <c r="BT37" s="317"/>
      <c r="BU37" s="317"/>
      <c r="BV37" s="317"/>
      <c r="BW37" s="317"/>
      <c r="BX37" s="317"/>
      <c r="BY37" s="317"/>
      <c r="BZ37" s="317"/>
      <c r="CA37" s="317"/>
      <c r="CB37" s="317"/>
      <c r="CC37" s="317"/>
      <c r="CD37" s="317"/>
      <c r="CE37" s="317"/>
      <c r="CF37" s="317"/>
      <c r="CG37" s="317"/>
      <c r="CH37" s="317"/>
      <c r="CI37" s="317"/>
      <c r="CJ37" s="317"/>
      <c r="CK37" s="317"/>
      <c r="CL37" s="317"/>
      <c r="CM37" s="317"/>
      <c r="CN37" s="317"/>
      <c r="CO37" s="317"/>
      <c r="CP37" s="317"/>
      <c r="CQ37" s="317"/>
      <c r="CR37" s="317"/>
      <c r="CS37" s="317"/>
      <c r="CT37" s="317"/>
      <c r="CU37" s="317"/>
      <c r="CV37" s="317"/>
      <c r="CW37" s="317"/>
      <c r="CX37" s="317"/>
      <c r="CY37" s="317"/>
      <c r="CZ37" s="317"/>
      <c r="DA37" s="317"/>
      <c r="DB37" s="317"/>
      <c r="DC37" s="317"/>
      <c r="DD37" s="317"/>
      <c r="DE37" s="317"/>
      <c r="DF37" s="317"/>
      <c r="DG37" s="317"/>
      <c r="DH37" s="317"/>
      <c r="DI37" s="317"/>
      <c r="DJ37" s="317"/>
      <c r="DK37" s="317"/>
      <c r="DL37" s="317"/>
      <c r="DM37" s="317"/>
      <c r="DN37" s="317"/>
      <c r="DO37" s="317"/>
      <c r="DP37" s="317"/>
      <c r="DQ37" s="317"/>
      <c r="DR37" s="317"/>
      <c r="DS37" s="317"/>
      <c r="DT37" s="317"/>
      <c r="DU37" s="317"/>
      <c r="DV37" s="317"/>
      <c r="DW37" s="317"/>
      <c r="DX37" s="317"/>
      <c r="DY37" s="317"/>
      <c r="DZ37" s="317"/>
      <c r="EA37" s="317"/>
      <c r="EB37" s="317"/>
      <c r="EC37" s="317"/>
      <c r="ED37" s="317"/>
      <c r="EE37" s="317"/>
      <c r="EF37" s="317"/>
      <c r="EG37" s="317"/>
      <c r="EH37" s="317"/>
      <c r="EI37" s="317"/>
      <c r="EJ37" s="317"/>
      <c r="EK37" s="317"/>
      <c r="EL37" s="317"/>
      <c r="EM37" s="317"/>
      <c r="EN37" s="317"/>
      <c r="EO37" s="317"/>
      <c r="EP37" s="317"/>
      <c r="EQ37" s="317"/>
      <c r="ER37" s="317"/>
      <c r="ES37" s="317"/>
      <c r="ET37" s="317"/>
      <c r="EU37" s="317"/>
      <c r="EV37" s="317"/>
      <c r="EW37" s="317"/>
      <c r="EX37" s="317"/>
      <c r="EY37" s="317"/>
    </row>
    <row r="38" spans="1:164" s="316" customFormat="1" ht="12.75">
      <c r="B38" s="317"/>
      <c r="C38" s="361" t="s">
        <v>46</v>
      </c>
      <c r="D38" s="361" t="s">
        <v>47</v>
      </c>
      <c r="F38" s="366" t="s">
        <v>46</v>
      </c>
      <c r="G38" s="366" t="s">
        <v>47</v>
      </c>
      <c r="I38" s="76" t="s">
        <v>46</v>
      </c>
      <c r="J38" s="76" t="s">
        <v>48</v>
      </c>
      <c r="K38" s="79"/>
      <c r="M38" s="76" t="s">
        <v>46</v>
      </c>
      <c r="N38" s="76" t="s">
        <v>49</v>
      </c>
      <c r="O38" s="317"/>
      <c r="P38" s="317"/>
      <c r="Q38" s="317"/>
      <c r="R38" s="317"/>
      <c r="S38" s="317"/>
      <c r="T38" s="317"/>
      <c r="U38" s="317"/>
      <c r="V38" s="317"/>
      <c r="W38" s="317"/>
      <c r="X38" s="317"/>
      <c r="Y38" s="317"/>
      <c r="Z38" s="317"/>
      <c r="AA38" s="317"/>
      <c r="AB38" s="317"/>
      <c r="AC38" s="317"/>
      <c r="AD38" s="317"/>
      <c r="AE38" s="317"/>
      <c r="AF38" s="317"/>
      <c r="AG38" s="317"/>
      <c r="AH38" s="317"/>
      <c r="AI38" s="317"/>
      <c r="AJ38" s="317"/>
      <c r="AK38" s="317"/>
      <c r="AL38" s="317"/>
      <c r="AM38" s="317"/>
      <c r="AN38" s="317"/>
      <c r="AO38" s="317"/>
      <c r="AP38" s="317"/>
      <c r="AQ38" s="317"/>
      <c r="AR38" s="317"/>
      <c r="AS38" s="317"/>
      <c r="AT38" s="317"/>
      <c r="AU38" s="317"/>
      <c r="AV38" s="317"/>
      <c r="AW38" s="317"/>
      <c r="AX38" s="317"/>
      <c r="AY38" s="317"/>
      <c r="AZ38" s="317"/>
      <c r="BA38" s="317"/>
      <c r="BB38" s="317"/>
      <c r="BC38" s="317"/>
      <c r="BD38" s="317"/>
      <c r="BE38" s="317"/>
      <c r="BF38" s="317"/>
      <c r="BG38" s="317"/>
      <c r="BH38" s="317"/>
      <c r="BI38" s="317"/>
      <c r="BJ38" s="317"/>
      <c r="BK38" s="317"/>
      <c r="BL38" s="317"/>
      <c r="BM38" s="317"/>
      <c r="BN38" s="317"/>
      <c r="BO38" s="317"/>
      <c r="BP38" s="317"/>
      <c r="BQ38" s="317"/>
      <c r="BR38" s="317"/>
      <c r="BS38" s="317"/>
      <c r="BT38" s="317"/>
      <c r="BU38" s="317"/>
      <c r="BV38" s="317"/>
      <c r="BW38" s="317"/>
      <c r="BX38" s="317"/>
      <c r="BY38" s="317"/>
      <c r="BZ38" s="317"/>
      <c r="CA38" s="317"/>
      <c r="CB38" s="317"/>
      <c r="CC38" s="317"/>
      <c r="CD38" s="317"/>
      <c r="CE38" s="317"/>
      <c r="CF38" s="317"/>
      <c r="CG38" s="317"/>
      <c r="CH38" s="317"/>
      <c r="CI38" s="317"/>
      <c r="CJ38" s="317"/>
      <c r="CK38" s="317"/>
      <c r="CL38" s="317"/>
      <c r="CM38" s="317"/>
      <c r="CN38" s="317"/>
      <c r="CO38" s="317"/>
      <c r="CP38" s="317"/>
      <c r="CQ38" s="317"/>
      <c r="CR38" s="317"/>
      <c r="CS38" s="317"/>
      <c r="CT38" s="317"/>
      <c r="CU38" s="317"/>
      <c r="CV38" s="317"/>
      <c r="CW38" s="317"/>
      <c r="CX38" s="317"/>
      <c r="CY38" s="317"/>
      <c r="CZ38" s="317"/>
      <c r="DA38" s="317"/>
      <c r="DB38" s="317"/>
      <c r="DC38" s="317"/>
      <c r="DD38" s="317"/>
      <c r="DE38" s="317"/>
      <c r="DF38" s="317"/>
      <c r="DG38" s="317"/>
      <c r="DH38" s="317"/>
      <c r="DI38" s="317"/>
      <c r="DJ38" s="317"/>
      <c r="DK38" s="317"/>
      <c r="DL38" s="317"/>
      <c r="DM38" s="317"/>
      <c r="DN38" s="317"/>
      <c r="DO38" s="317"/>
      <c r="DP38" s="317"/>
      <c r="DQ38" s="317"/>
      <c r="DR38" s="317"/>
      <c r="DS38" s="317"/>
      <c r="DT38" s="317"/>
      <c r="DU38" s="317"/>
      <c r="DV38" s="317"/>
      <c r="DW38" s="317"/>
      <c r="DX38" s="317"/>
      <c r="DY38" s="317"/>
      <c r="DZ38" s="317"/>
      <c r="EA38" s="317"/>
      <c r="EB38" s="317"/>
      <c r="EC38" s="317"/>
      <c r="ED38" s="317"/>
      <c r="EE38" s="317"/>
      <c r="EF38" s="317"/>
      <c r="EG38" s="317"/>
      <c r="EH38" s="317"/>
      <c r="EI38" s="317"/>
      <c r="EJ38" s="317"/>
      <c r="EK38" s="317"/>
      <c r="EL38" s="317"/>
      <c r="EM38" s="317"/>
      <c r="EN38" s="317"/>
      <c r="EO38" s="317"/>
      <c r="EP38" s="317"/>
      <c r="EQ38" s="317"/>
      <c r="ER38" s="317"/>
      <c r="ES38" s="317"/>
      <c r="ET38" s="317"/>
      <c r="EU38" s="317"/>
      <c r="EV38" s="317"/>
      <c r="EW38" s="317"/>
      <c r="EX38" s="317"/>
    </row>
    <row r="39" spans="1:164" s="316" customFormat="1" ht="12.75">
      <c r="B39" s="317"/>
      <c r="C39" s="360" t="s">
        <v>50</v>
      </c>
      <c r="D39" s="362">
        <v>1.0131128580519468</v>
      </c>
      <c r="F39" s="364" t="s">
        <v>51</v>
      </c>
      <c r="G39" s="363">
        <v>-0.24480584898815094</v>
      </c>
      <c r="I39" s="318" t="s">
        <v>27</v>
      </c>
      <c r="J39" s="319">
        <v>26680.000305175781</v>
      </c>
      <c r="K39" s="37"/>
      <c r="M39" s="318" t="s">
        <v>27</v>
      </c>
      <c r="N39" s="319">
        <v>5150.0006103515634</v>
      </c>
      <c r="O39" s="317"/>
      <c r="P39" s="317"/>
      <c r="Q39" s="317"/>
      <c r="R39" s="317"/>
      <c r="S39" s="317"/>
      <c r="T39" s="317"/>
      <c r="U39" s="317"/>
      <c r="V39" s="317"/>
      <c r="W39" s="317"/>
      <c r="X39" s="317"/>
      <c r="Y39" s="317"/>
      <c r="Z39" s="317"/>
      <c r="AA39" s="317"/>
      <c r="AB39" s="317"/>
      <c r="AC39" s="317"/>
      <c r="AD39" s="317"/>
      <c r="AE39" s="317"/>
      <c r="AF39" s="317"/>
      <c r="AG39" s="317"/>
      <c r="AH39" s="317"/>
      <c r="AI39" s="317"/>
      <c r="AJ39" s="317"/>
      <c r="AK39" s="317"/>
      <c r="AL39" s="317"/>
      <c r="AM39" s="317"/>
      <c r="AN39" s="317"/>
      <c r="AO39" s="317"/>
      <c r="AP39" s="317"/>
      <c r="AQ39" s="317"/>
      <c r="AR39" s="317"/>
      <c r="AS39" s="317"/>
      <c r="AT39" s="317"/>
      <c r="AU39" s="317"/>
      <c r="AV39" s="317"/>
      <c r="AW39" s="317"/>
      <c r="AX39" s="317"/>
      <c r="AY39" s="317"/>
      <c r="AZ39" s="317"/>
      <c r="BA39" s="317"/>
      <c r="BB39" s="317"/>
      <c r="BC39" s="317"/>
      <c r="BD39" s="317"/>
      <c r="BE39" s="317"/>
      <c r="BF39" s="317"/>
      <c r="BG39" s="317"/>
      <c r="BH39" s="317"/>
      <c r="BI39" s="317"/>
      <c r="BJ39" s="317"/>
      <c r="BK39" s="317"/>
      <c r="BL39" s="317"/>
      <c r="BM39" s="317"/>
      <c r="BN39" s="317"/>
      <c r="BO39" s="317"/>
      <c r="BP39" s="317"/>
      <c r="BQ39" s="317"/>
      <c r="BR39" s="317"/>
      <c r="BS39" s="317"/>
      <c r="BT39" s="317"/>
      <c r="BU39" s="317"/>
      <c r="BV39" s="317"/>
      <c r="BW39" s="317"/>
      <c r="BX39" s="317"/>
      <c r="BY39" s="317"/>
      <c r="BZ39" s="317"/>
      <c r="CA39" s="317"/>
      <c r="CB39" s="317"/>
      <c r="CC39" s="317"/>
      <c r="CD39" s="317"/>
      <c r="CE39" s="317"/>
      <c r="CF39" s="317"/>
      <c r="CG39" s="317"/>
      <c r="CH39" s="317"/>
      <c r="CI39" s="317"/>
      <c r="CJ39" s="317"/>
      <c r="CK39" s="317"/>
      <c r="CL39" s="317"/>
      <c r="CM39" s="317"/>
      <c r="CN39" s="317"/>
      <c r="CO39" s="317"/>
      <c r="CP39" s="317"/>
      <c r="CQ39" s="317"/>
      <c r="CR39" s="317"/>
      <c r="CS39" s="317"/>
      <c r="CT39" s="317"/>
      <c r="CU39" s="317"/>
      <c r="CV39" s="317"/>
      <c r="CW39" s="317"/>
      <c r="CX39" s="317"/>
      <c r="CY39" s="317"/>
      <c r="CZ39" s="317"/>
      <c r="DA39" s="317"/>
      <c r="DB39" s="317"/>
      <c r="DC39" s="317"/>
      <c r="DD39" s="317"/>
      <c r="DE39" s="317"/>
      <c r="DF39" s="317"/>
      <c r="DG39" s="317"/>
      <c r="DH39" s="317"/>
      <c r="DI39" s="317"/>
      <c r="DJ39" s="317"/>
      <c r="DK39" s="317"/>
      <c r="DL39" s="317"/>
      <c r="DM39" s="317"/>
      <c r="DN39" s="317"/>
      <c r="DO39" s="317"/>
      <c r="DP39" s="317"/>
      <c r="DQ39" s="317"/>
      <c r="DR39" s="317"/>
      <c r="DS39" s="317"/>
      <c r="DT39" s="317"/>
      <c r="DU39" s="317"/>
      <c r="DV39" s="317"/>
      <c r="DW39" s="317"/>
      <c r="DX39" s="317"/>
      <c r="DY39" s="317"/>
      <c r="DZ39" s="317"/>
      <c r="EA39" s="317"/>
      <c r="EB39" s="317"/>
      <c r="EC39" s="317"/>
      <c r="ED39" s="317"/>
      <c r="EE39" s="317"/>
      <c r="EF39" s="317"/>
      <c r="EG39" s="317"/>
      <c r="EH39" s="317"/>
      <c r="EI39" s="317"/>
      <c r="EJ39" s="317"/>
      <c r="EK39" s="317"/>
      <c r="EL39" s="317"/>
      <c r="EM39" s="317"/>
      <c r="EN39" s="317"/>
      <c r="EO39" s="317"/>
      <c r="EP39" s="317"/>
      <c r="EQ39" s="317"/>
      <c r="ER39" s="317"/>
      <c r="ES39" s="317"/>
      <c r="ET39" s="317"/>
      <c r="EU39" s="317"/>
      <c r="EV39" s="317"/>
      <c r="EW39" s="317"/>
      <c r="EX39" s="317"/>
    </row>
    <row r="40" spans="1:164" s="316" customFormat="1" ht="12.75">
      <c r="B40" s="317"/>
      <c r="C40" s="360" t="s">
        <v>153</v>
      </c>
      <c r="D40" s="362">
        <v>0.40538717442298211</v>
      </c>
      <c r="F40" s="359" t="s">
        <v>53</v>
      </c>
      <c r="G40" s="363">
        <v>-0.11417838955054166</v>
      </c>
      <c r="I40" s="318" t="s">
        <v>29</v>
      </c>
      <c r="J40" s="319">
        <v>540733.33316379122</v>
      </c>
      <c r="M40" s="318" t="s">
        <v>29</v>
      </c>
      <c r="N40" s="319">
        <v>116431.48399250727</v>
      </c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  <c r="AG40" s="317"/>
      <c r="AH40" s="317"/>
      <c r="AI40" s="317"/>
      <c r="AJ40" s="317"/>
      <c r="AK40" s="317"/>
      <c r="AL40" s="317"/>
      <c r="AM40" s="317"/>
      <c r="AN40" s="317"/>
      <c r="AO40" s="317"/>
      <c r="AP40" s="317"/>
      <c r="AQ40" s="317"/>
      <c r="AR40" s="317"/>
      <c r="AS40" s="317"/>
      <c r="AT40" s="317"/>
      <c r="AU40" s="317"/>
      <c r="AV40" s="317"/>
      <c r="AW40" s="317"/>
      <c r="AX40" s="317"/>
      <c r="AY40" s="317"/>
      <c r="AZ40" s="317"/>
      <c r="BA40" s="317"/>
      <c r="BB40" s="317"/>
      <c r="BC40" s="317"/>
      <c r="BD40" s="317"/>
      <c r="BE40" s="317"/>
      <c r="BF40" s="317"/>
      <c r="BG40" s="317"/>
      <c r="BH40" s="317"/>
      <c r="BI40" s="317"/>
      <c r="BJ40" s="317"/>
      <c r="BK40" s="317"/>
      <c r="BL40" s="317"/>
      <c r="BM40" s="317"/>
      <c r="BN40" s="317"/>
      <c r="BO40" s="317"/>
      <c r="BP40" s="317"/>
      <c r="BQ40" s="317"/>
      <c r="BR40" s="317"/>
      <c r="BS40" s="317"/>
      <c r="BT40" s="317"/>
      <c r="BU40" s="317"/>
      <c r="BV40" s="317"/>
      <c r="BW40" s="317"/>
      <c r="BX40" s="317"/>
      <c r="BY40" s="317"/>
      <c r="BZ40" s="317"/>
      <c r="CA40" s="317"/>
      <c r="CB40" s="317"/>
      <c r="CC40" s="317"/>
      <c r="CD40" s="317"/>
      <c r="CE40" s="317"/>
      <c r="CF40" s="317"/>
      <c r="CG40" s="317"/>
      <c r="CH40" s="317"/>
      <c r="CI40" s="317"/>
      <c r="CJ40" s="317"/>
      <c r="CK40" s="317"/>
      <c r="CL40" s="317"/>
      <c r="CM40" s="317"/>
      <c r="CN40" s="317"/>
      <c r="CO40" s="317"/>
      <c r="CP40" s="317"/>
      <c r="CQ40" s="317"/>
      <c r="CR40" s="317"/>
      <c r="CS40" s="317"/>
      <c r="CT40" s="317"/>
      <c r="CU40" s="317"/>
      <c r="CV40" s="317"/>
      <c r="CW40" s="317"/>
      <c r="CX40" s="317"/>
      <c r="CY40" s="317"/>
      <c r="CZ40" s="317"/>
      <c r="DA40" s="317"/>
      <c r="DB40" s="317"/>
      <c r="DC40" s="317"/>
      <c r="DD40" s="317"/>
      <c r="DE40" s="317"/>
      <c r="DF40" s="317"/>
      <c r="DG40" s="317"/>
      <c r="DH40" s="317"/>
      <c r="DI40" s="317"/>
      <c r="DJ40" s="317"/>
      <c r="DK40" s="317"/>
      <c r="DL40" s="317"/>
      <c r="DM40" s="317"/>
      <c r="DN40" s="317"/>
      <c r="DO40" s="317"/>
      <c r="DP40" s="317"/>
      <c r="DQ40" s="317"/>
      <c r="DR40" s="317"/>
      <c r="DS40" s="317"/>
      <c r="DT40" s="317"/>
      <c r="DU40" s="317"/>
      <c r="DV40" s="317"/>
      <c r="DW40" s="317"/>
      <c r="DX40" s="317"/>
      <c r="DY40" s="317"/>
      <c r="DZ40" s="317"/>
      <c r="EA40" s="317"/>
      <c r="EB40" s="317"/>
      <c r="EC40" s="317"/>
      <c r="ED40" s="317"/>
      <c r="EE40" s="317"/>
      <c r="EF40" s="317"/>
      <c r="EG40" s="317"/>
      <c r="EH40" s="317"/>
      <c r="EI40" s="317"/>
      <c r="EJ40" s="317"/>
      <c r="EK40" s="317"/>
      <c r="EL40" s="317"/>
      <c r="EM40" s="317"/>
      <c r="EN40" s="317"/>
      <c r="EO40" s="317"/>
      <c r="EP40" s="317"/>
      <c r="EQ40" s="317"/>
      <c r="ER40" s="317"/>
      <c r="ES40" s="317"/>
      <c r="ET40" s="317"/>
      <c r="EU40" s="317"/>
      <c r="EV40" s="317"/>
      <c r="EW40" s="317"/>
      <c r="EX40" s="317"/>
    </row>
    <row r="41" spans="1:164" s="316" customFormat="1" ht="12.75">
      <c r="B41" s="317"/>
      <c r="C41" s="360" t="s">
        <v>52</v>
      </c>
      <c r="D41" s="362">
        <v>0.37965565519718902</v>
      </c>
      <c r="F41" s="364" t="s">
        <v>32</v>
      </c>
      <c r="G41" s="365">
        <v>-2.7095962981507515E-2</v>
      </c>
      <c r="I41" s="318" t="s">
        <v>31</v>
      </c>
      <c r="J41" s="319">
        <v>108146.66663275825</v>
      </c>
      <c r="M41" s="318" t="s">
        <v>31</v>
      </c>
      <c r="N41" s="319">
        <v>-4356.7646404015577</v>
      </c>
      <c r="O41" s="317"/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317"/>
      <c r="AA41" s="317"/>
      <c r="AB41" s="317"/>
      <c r="AC41" s="317"/>
      <c r="AD41" s="317"/>
      <c r="AE41" s="317"/>
      <c r="AF41" s="317"/>
      <c r="AG41" s="317"/>
      <c r="AH41" s="317"/>
      <c r="AI41" s="317"/>
      <c r="AJ41" s="317"/>
      <c r="AK41" s="317"/>
      <c r="AL41" s="317"/>
      <c r="AM41" s="317"/>
      <c r="AN41" s="317"/>
      <c r="AO41" s="317"/>
      <c r="AP41" s="317"/>
      <c r="AQ41" s="317"/>
      <c r="AR41" s="317"/>
      <c r="AS41" s="317"/>
      <c r="AT41" s="317"/>
      <c r="AU41" s="317"/>
      <c r="AV41" s="317"/>
      <c r="AW41" s="317"/>
      <c r="AX41" s="317"/>
      <c r="AY41" s="317"/>
      <c r="AZ41" s="317"/>
      <c r="BA41" s="317"/>
      <c r="BB41" s="317"/>
      <c r="BC41" s="317"/>
      <c r="BD41" s="317"/>
      <c r="BE41" s="317"/>
      <c r="BF41" s="317"/>
      <c r="BG41" s="317"/>
      <c r="BH41" s="317"/>
      <c r="BI41" s="317"/>
      <c r="BJ41" s="317"/>
      <c r="BK41" s="317"/>
      <c r="BL41" s="317"/>
      <c r="BM41" s="317"/>
      <c r="BN41" s="317"/>
      <c r="BO41" s="317"/>
      <c r="BP41" s="317"/>
      <c r="BQ41" s="317"/>
      <c r="BR41" s="317"/>
      <c r="BS41" s="317"/>
      <c r="BT41" s="317"/>
      <c r="BU41" s="317"/>
      <c r="BV41" s="317"/>
      <c r="BW41" s="317"/>
      <c r="BX41" s="317"/>
      <c r="BY41" s="317"/>
      <c r="BZ41" s="317"/>
      <c r="CA41" s="317"/>
      <c r="CB41" s="317"/>
      <c r="CC41" s="317"/>
      <c r="CD41" s="317"/>
      <c r="CE41" s="317"/>
      <c r="CF41" s="317"/>
      <c r="CG41" s="317"/>
      <c r="CH41" s="317"/>
      <c r="CI41" s="317"/>
      <c r="CJ41" s="317"/>
      <c r="CK41" s="317"/>
      <c r="CL41" s="317"/>
      <c r="CM41" s="317"/>
      <c r="CN41" s="317"/>
      <c r="CO41" s="317"/>
      <c r="CP41" s="317"/>
      <c r="CQ41" s="317"/>
      <c r="CR41" s="317"/>
      <c r="CS41" s="317"/>
      <c r="CT41" s="317"/>
      <c r="CU41" s="317"/>
      <c r="CV41" s="317"/>
      <c r="CW41" s="317"/>
      <c r="CX41" s="317"/>
      <c r="CY41" s="317"/>
      <c r="CZ41" s="317"/>
      <c r="DA41" s="317"/>
      <c r="DB41" s="317"/>
      <c r="DC41" s="317"/>
      <c r="DD41" s="317"/>
      <c r="DE41" s="317"/>
      <c r="DF41" s="317"/>
      <c r="DG41" s="317"/>
      <c r="DH41" s="317"/>
      <c r="DI41" s="317"/>
      <c r="DJ41" s="317"/>
      <c r="DK41" s="317"/>
      <c r="DL41" s="317"/>
      <c r="DM41" s="317"/>
      <c r="DN41" s="317"/>
      <c r="DO41" s="317"/>
      <c r="DP41" s="317"/>
      <c r="DQ41" s="317"/>
      <c r="DR41" s="317"/>
      <c r="DS41" s="317"/>
      <c r="DT41" s="317"/>
      <c r="DU41" s="317"/>
      <c r="DV41" s="317"/>
      <c r="DW41" s="317"/>
      <c r="DX41" s="317"/>
      <c r="DY41" s="317"/>
      <c r="DZ41" s="317"/>
      <c r="EA41" s="317"/>
      <c r="EB41" s="317"/>
      <c r="EC41" s="317"/>
      <c r="ED41" s="317"/>
      <c r="EE41" s="317"/>
      <c r="EF41" s="317"/>
      <c r="EG41" s="317"/>
      <c r="EH41" s="317"/>
      <c r="EI41" s="317"/>
      <c r="EJ41" s="317"/>
      <c r="EK41" s="317"/>
      <c r="EL41" s="317"/>
      <c r="EM41" s="317"/>
      <c r="EN41" s="317"/>
      <c r="EO41" s="317"/>
      <c r="EP41" s="317"/>
      <c r="EQ41" s="317"/>
      <c r="ER41" s="317"/>
      <c r="ES41" s="317"/>
      <c r="ET41" s="317"/>
      <c r="EU41" s="317"/>
      <c r="EV41" s="317"/>
      <c r="EW41" s="317"/>
      <c r="EX41" s="317"/>
    </row>
    <row r="42" spans="1:164" s="316" customFormat="1" ht="15" customHeight="1">
      <c r="B42" s="317"/>
      <c r="C42" s="320"/>
      <c r="D42" s="320"/>
      <c r="F42" s="320"/>
      <c r="G42" s="320"/>
      <c r="I42" s="318" t="s">
        <v>39</v>
      </c>
      <c r="J42" s="319">
        <v>216293.3332655165</v>
      </c>
      <c r="M42" s="318" t="s">
        <v>39</v>
      </c>
      <c r="N42" s="319">
        <v>-1950.3275524392516</v>
      </c>
      <c r="O42" s="317"/>
      <c r="P42" s="317"/>
      <c r="Q42" s="317"/>
      <c r="R42" s="317"/>
      <c r="S42" s="317"/>
      <c r="T42" s="317"/>
      <c r="U42" s="317"/>
      <c r="V42" s="317"/>
      <c r="W42" s="317"/>
      <c r="X42" s="317"/>
      <c r="Y42" s="317"/>
      <c r="Z42" s="317"/>
      <c r="AA42" s="317"/>
      <c r="AB42" s="317"/>
      <c r="AC42" s="317"/>
      <c r="AD42" s="317"/>
      <c r="AE42" s="317"/>
      <c r="AF42" s="317"/>
      <c r="AG42" s="317"/>
      <c r="AH42" s="317"/>
      <c r="AI42" s="317"/>
      <c r="AJ42" s="317"/>
      <c r="AK42" s="317"/>
      <c r="AL42" s="317"/>
      <c r="AM42" s="317"/>
      <c r="AN42" s="317"/>
      <c r="AO42" s="317"/>
      <c r="AP42" s="317"/>
      <c r="AQ42" s="317"/>
      <c r="AR42" s="317"/>
      <c r="AS42" s="317"/>
      <c r="AT42" s="317"/>
      <c r="AU42" s="317"/>
      <c r="AV42" s="317"/>
      <c r="AW42" s="317"/>
      <c r="AX42" s="317"/>
      <c r="AY42" s="317"/>
      <c r="AZ42" s="317"/>
      <c r="BA42" s="317"/>
      <c r="BB42" s="317"/>
      <c r="BC42" s="317"/>
      <c r="BD42" s="317"/>
      <c r="BE42" s="317"/>
      <c r="BF42" s="317"/>
      <c r="BG42" s="317"/>
      <c r="BH42" s="317"/>
      <c r="BI42" s="317"/>
      <c r="BJ42" s="317"/>
      <c r="BK42" s="317"/>
      <c r="BL42" s="317"/>
      <c r="BM42" s="317"/>
      <c r="BN42" s="317"/>
      <c r="BO42" s="317"/>
      <c r="BP42" s="317"/>
      <c r="BQ42" s="317"/>
      <c r="BR42" s="317"/>
      <c r="BS42" s="317"/>
      <c r="BT42" s="317"/>
      <c r="BU42" s="317"/>
      <c r="BV42" s="317"/>
      <c r="BW42" s="317"/>
      <c r="BX42" s="317"/>
      <c r="BY42" s="317"/>
      <c r="BZ42" s="317"/>
      <c r="CA42" s="317"/>
      <c r="CB42" s="317"/>
      <c r="CC42" s="317"/>
      <c r="CD42" s="317"/>
      <c r="CE42" s="317"/>
      <c r="CF42" s="317"/>
      <c r="CG42" s="317"/>
      <c r="CH42" s="317"/>
      <c r="CI42" s="317"/>
      <c r="CJ42" s="317"/>
      <c r="CK42" s="317"/>
      <c r="CL42" s="317"/>
      <c r="CM42" s="317"/>
      <c r="CN42" s="317"/>
      <c r="CO42" s="317"/>
      <c r="CP42" s="317"/>
      <c r="CQ42" s="317"/>
      <c r="CR42" s="317"/>
      <c r="CS42" s="317"/>
      <c r="CT42" s="317"/>
      <c r="CU42" s="317"/>
      <c r="CV42" s="317"/>
      <c r="CW42" s="317"/>
      <c r="CX42" s="317"/>
      <c r="CY42" s="317"/>
      <c r="CZ42" s="317"/>
      <c r="DA42" s="317"/>
      <c r="DB42" s="317"/>
      <c r="DC42" s="317"/>
      <c r="DD42" s="317"/>
      <c r="DE42" s="317"/>
      <c r="DF42" s="317"/>
      <c r="DG42" s="317"/>
      <c r="DH42" s="317"/>
      <c r="DI42" s="317"/>
      <c r="DJ42" s="317"/>
      <c r="DK42" s="317"/>
      <c r="DL42" s="317"/>
      <c r="DM42" s="317"/>
      <c r="DN42" s="317"/>
      <c r="DO42" s="317"/>
      <c r="DP42" s="317"/>
      <c r="DQ42" s="317"/>
      <c r="DR42" s="317"/>
      <c r="DS42" s="317"/>
      <c r="DT42" s="317"/>
      <c r="DU42" s="317"/>
      <c r="DV42" s="317"/>
      <c r="DW42" s="317"/>
      <c r="DX42" s="317"/>
      <c r="DY42" s="317"/>
      <c r="DZ42" s="317"/>
      <c r="EA42" s="317"/>
      <c r="EB42" s="317"/>
      <c r="EC42" s="317"/>
      <c r="ED42" s="317"/>
      <c r="EE42" s="317"/>
      <c r="EF42" s="317"/>
      <c r="EG42" s="317"/>
      <c r="EH42" s="317"/>
      <c r="EI42" s="317"/>
      <c r="EJ42" s="317"/>
      <c r="EK42" s="317"/>
      <c r="EL42" s="317"/>
      <c r="EM42" s="317"/>
      <c r="EN42" s="317"/>
      <c r="EO42" s="317"/>
      <c r="EP42" s="317"/>
      <c r="EQ42" s="317"/>
      <c r="ER42" s="317"/>
      <c r="ES42" s="317"/>
      <c r="ET42" s="317"/>
      <c r="EU42" s="317"/>
      <c r="EV42" s="317"/>
      <c r="EW42" s="317"/>
      <c r="EX42" s="317"/>
    </row>
    <row r="43" spans="1:164" s="316" customFormat="1" ht="15" customHeight="1">
      <c r="B43" s="317"/>
      <c r="C43" s="320"/>
      <c r="D43" s="320"/>
      <c r="E43" s="320"/>
      <c r="F43" s="320"/>
      <c r="G43" s="320"/>
      <c r="H43" s="320"/>
      <c r="I43" s="318" t="s">
        <v>34</v>
      </c>
      <c r="J43" s="319">
        <v>108146.66663275825</v>
      </c>
      <c r="M43" s="318" t="s">
        <v>34</v>
      </c>
      <c r="N43" s="319">
        <v>29493.127829775574</v>
      </c>
      <c r="O43" s="317"/>
      <c r="P43" s="317"/>
      <c r="Q43" s="317"/>
      <c r="R43" s="317"/>
      <c r="S43" s="317"/>
      <c r="T43" s="317"/>
      <c r="U43" s="317"/>
      <c r="V43" s="317"/>
      <c r="W43" s="317"/>
      <c r="X43" s="317"/>
      <c r="Y43" s="317"/>
      <c r="Z43" s="317"/>
      <c r="AA43" s="317"/>
      <c r="AB43" s="317"/>
      <c r="AC43" s="317"/>
      <c r="AD43" s="317"/>
      <c r="AE43" s="317"/>
      <c r="AF43" s="317"/>
      <c r="AG43" s="317"/>
      <c r="AH43" s="317"/>
      <c r="AI43" s="317"/>
      <c r="AJ43" s="317"/>
      <c r="AK43" s="317"/>
      <c r="AL43" s="317"/>
      <c r="AM43" s="317"/>
      <c r="AN43" s="317"/>
      <c r="AO43" s="317"/>
      <c r="AP43" s="317"/>
      <c r="AQ43" s="317"/>
      <c r="AR43" s="317"/>
      <c r="AS43" s="317"/>
      <c r="AT43" s="317"/>
      <c r="AU43" s="317"/>
      <c r="AV43" s="317"/>
      <c r="AW43" s="317"/>
      <c r="AX43" s="317"/>
      <c r="AY43" s="317"/>
      <c r="AZ43" s="317"/>
      <c r="BA43" s="317"/>
      <c r="BB43" s="317"/>
      <c r="BC43" s="317"/>
      <c r="BD43" s="317"/>
      <c r="BE43" s="317"/>
      <c r="BF43" s="317"/>
      <c r="BG43" s="317"/>
      <c r="BH43" s="317"/>
      <c r="BI43" s="317"/>
      <c r="BJ43" s="317"/>
      <c r="BK43" s="317"/>
      <c r="BL43" s="317"/>
      <c r="BM43" s="317"/>
      <c r="BN43" s="317"/>
      <c r="BO43" s="317"/>
      <c r="BP43" s="317"/>
      <c r="BQ43" s="317"/>
      <c r="BR43" s="317"/>
      <c r="BS43" s="317"/>
      <c r="BT43" s="317"/>
      <c r="BU43" s="317"/>
      <c r="BV43" s="317"/>
      <c r="BW43" s="317"/>
      <c r="BX43" s="317"/>
      <c r="BY43" s="317"/>
      <c r="BZ43" s="317"/>
      <c r="CA43" s="317"/>
      <c r="CB43" s="317"/>
      <c r="CC43" s="317"/>
      <c r="CD43" s="317"/>
      <c r="CE43" s="317"/>
      <c r="CF43" s="317"/>
      <c r="CG43" s="317"/>
      <c r="CH43" s="317"/>
      <c r="CI43" s="317"/>
      <c r="CJ43" s="317"/>
      <c r="CK43" s="317"/>
      <c r="CL43" s="317"/>
      <c r="CM43" s="317"/>
      <c r="CN43" s="317"/>
      <c r="CO43" s="317"/>
      <c r="CP43" s="317"/>
      <c r="CQ43" s="317"/>
      <c r="CR43" s="317"/>
      <c r="CS43" s="317"/>
      <c r="CT43" s="317"/>
      <c r="CU43" s="317"/>
      <c r="CV43" s="317"/>
      <c r="CW43" s="317"/>
      <c r="CX43" s="317"/>
      <c r="CY43" s="317"/>
      <c r="CZ43" s="317"/>
      <c r="DA43" s="317"/>
      <c r="DB43" s="317"/>
      <c r="DC43" s="317"/>
      <c r="DD43" s="317"/>
      <c r="DE43" s="317"/>
      <c r="DF43" s="317"/>
      <c r="DG43" s="317"/>
      <c r="DH43" s="317"/>
      <c r="DI43" s="317"/>
      <c r="DJ43" s="317"/>
      <c r="DK43" s="317"/>
      <c r="DL43" s="317"/>
      <c r="DM43" s="317"/>
      <c r="DN43" s="317"/>
      <c r="DO43" s="317"/>
      <c r="DP43" s="317"/>
      <c r="DQ43" s="317"/>
      <c r="DR43" s="317"/>
      <c r="DS43" s="317"/>
      <c r="DT43" s="317"/>
      <c r="DU43" s="317"/>
      <c r="DV43" s="317"/>
      <c r="DW43" s="317"/>
      <c r="DX43" s="317"/>
      <c r="DY43" s="317"/>
      <c r="DZ43" s="317"/>
      <c r="EA43" s="317"/>
      <c r="EB43" s="317"/>
      <c r="EC43" s="317"/>
      <c r="ED43" s="317"/>
      <c r="EE43" s="317"/>
      <c r="EF43" s="317"/>
      <c r="EG43" s="317"/>
      <c r="EH43" s="317"/>
      <c r="EI43" s="317"/>
      <c r="EJ43" s="317"/>
      <c r="EK43" s="317"/>
      <c r="EL43" s="317"/>
      <c r="EM43" s="317"/>
      <c r="EN43" s="317"/>
      <c r="EO43" s="317"/>
      <c r="EP43" s="317"/>
      <c r="EQ43" s="317"/>
      <c r="ER43" s="317"/>
      <c r="ES43" s="317"/>
      <c r="ET43" s="317"/>
      <c r="EU43" s="317"/>
      <c r="EV43" s="317"/>
      <c r="EW43" s="317"/>
      <c r="EX43" s="317"/>
    </row>
    <row r="44" spans="1:164" s="316" customFormat="1" ht="15" customHeight="1">
      <c r="B44" s="317"/>
      <c r="C44" s="320"/>
      <c r="D44" s="320"/>
      <c r="E44" s="320"/>
      <c r="F44" s="320"/>
      <c r="G44" s="320"/>
      <c r="H44" s="320"/>
      <c r="O44" s="317"/>
      <c r="P44" s="317"/>
      <c r="Q44" s="317"/>
      <c r="R44" s="317"/>
      <c r="S44" s="317"/>
      <c r="T44" s="317"/>
      <c r="U44" s="317"/>
      <c r="V44" s="317"/>
      <c r="W44" s="317"/>
      <c r="X44" s="317"/>
      <c r="Y44" s="317"/>
      <c r="Z44" s="317"/>
      <c r="AA44" s="317"/>
      <c r="AB44" s="317"/>
      <c r="AC44" s="317"/>
      <c r="AD44" s="317"/>
      <c r="AE44" s="317"/>
      <c r="AF44" s="317"/>
      <c r="AG44" s="317"/>
      <c r="AH44" s="317"/>
      <c r="AI44" s="317"/>
      <c r="AJ44" s="317"/>
      <c r="AK44" s="317"/>
      <c r="AL44" s="317"/>
      <c r="AM44" s="317"/>
      <c r="AN44" s="317"/>
      <c r="AO44" s="317"/>
      <c r="AP44" s="317"/>
      <c r="AQ44" s="317"/>
      <c r="AR44" s="317"/>
      <c r="AS44" s="317"/>
      <c r="AT44" s="317"/>
      <c r="AU44" s="317"/>
      <c r="AV44" s="317"/>
      <c r="AW44" s="317"/>
      <c r="AX44" s="317"/>
      <c r="AY44" s="317"/>
      <c r="AZ44" s="317"/>
      <c r="BA44" s="317"/>
      <c r="BB44" s="317"/>
      <c r="BC44" s="317"/>
      <c r="BD44" s="317"/>
      <c r="BE44" s="317"/>
      <c r="BF44" s="317"/>
      <c r="BG44" s="317"/>
      <c r="BH44" s="317"/>
      <c r="BI44" s="317"/>
      <c r="BJ44" s="317"/>
      <c r="BK44" s="317"/>
      <c r="BL44" s="317"/>
      <c r="BM44" s="317"/>
      <c r="BN44" s="317"/>
      <c r="BO44" s="317"/>
      <c r="BP44" s="317"/>
      <c r="BQ44" s="317"/>
      <c r="BR44" s="317"/>
      <c r="BS44" s="317"/>
      <c r="BT44" s="317"/>
      <c r="BU44" s="317"/>
      <c r="BV44" s="317"/>
      <c r="BW44" s="317"/>
      <c r="BX44" s="317"/>
      <c r="BY44" s="317"/>
      <c r="BZ44" s="317"/>
      <c r="CA44" s="317"/>
      <c r="CB44" s="317"/>
      <c r="CC44" s="317"/>
      <c r="CD44" s="317"/>
      <c r="CE44" s="317"/>
      <c r="CF44" s="317"/>
      <c r="CG44" s="317"/>
      <c r="CH44" s="317"/>
      <c r="CI44" s="317"/>
      <c r="CJ44" s="317"/>
      <c r="CK44" s="317"/>
      <c r="CL44" s="317"/>
      <c r="CM44" s="317"/>
      <c r="CN44" s="317"/>
      <c r="CO44" s="317"/>
      <c r="CP44" s="317"/>
      <c r="CQ44" s="317"/>
      <c r="CR44" s="317"/>
      <c r="CS44" s="317"/>
      <c r="CT44" s="317"/>
      <c r="CU44" s="317"/>
      <c r="CV44" s="317"/>
      <c r="CW44" s="317"/>
      <c r="CX44" s="317"/>
      <c r="CY44" s="317"/>
      <c r="CZ44" s="317"/>
      <c r="DA44" s="317"/>
      <c r="DB44" s="317"/>
      <c r="DC44" s="317"/>
      <c r="DD44" s="317"/>
      <c r="DE44" s="317"/>
      <c r="DF44" s="317"/>
      <c r="DG44" s="317"/>
      <c r="DH44" s="317"/>
      <c r="DI44" s="317"/>
      <c r="DJ44" s="317"/>
      <c r="DK44" s="317"/>
      <c r="DL44" s="317"/>
      <c r="DM44" s="317"/>
      <c r="DN44" s="317"/>
      <c r="DO44" s="317"/>
      <c r="DP44" s="317"/>
      <c r="DQ44" s="317"/>
      <c r="DR44" s="317"/>
      <c r="DS44" s="317"/>
      <c r="DT44" s="317"/>
      <c r="DU44" s="317"/>
      <c r="DV44" s="317"/>
      <c r="DW44" s="317"/>
      <c r="DX44" s="317"/>
      <c r="DY44" s="317"/>
      <c r="DZ44" s="317"/>
      <c r="EA44" s="317"/>
      <c r="EB44" s="317"/>
      <c r="EC44" s="317"/>
      <c r="ED44" s="317"/>
      <c r="EE44" s="317"/>
      <c r="EF44" s="317"/>
      <c r="EG44" s="317"/>
      <c r="EH44" s="317"/>
      <c r="EI44" s="317"/>
      <c r="EJ44" s="317"/>
      <c r="EK44" s="317"/>
      <c r="EL44" s="317"/>
      <c r="EM44" s="317"/>
      <c r="EN44" s="317"/>
      <c r="EO44" s="317"/>
      <c r="EP44" s="317"/>
      <c r="EQ44" s="317"/>
      <c r="ER44" s="317"/>
      <c r="ES44" s="317"/>
      <c r="ET44" s="317"/>
      <c r="EU44" s="317"/>
      <c r="EV44" s="317"/>
      <c r="EW44" s="317"/>
      <c r="EX44" s="317"/>
    </row>
    <row r="45" spans="1:164" s="316" customFormat="1" ht="15" customHeight="1">
      <c r="C45" s="320"/>
      <c r="D45" s="320"/>
      <c r="E45" s="320"/>
      <c r="F45" s="320"/>
      <c r="G45" s="320"/>
      <c r="H45" s="320"/>
      <c r="O45" s="317"/>
      <c r="P45" s="317"/>
      <c r="Q45" s="317"/>
      <c r="R45" s="317"/>
      <c r="S45" s="317"/>
      <c r="T45" s="317"/>
      <c r="U45" s="317"/>
      <c r="V45" s="317"/>
      <c r="W45" s="317"/>
      <c r="X45" s="317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17"/>
      <c r="AK45" s="317"/>
      <c r="AL45" s="317"/>
      <c r="AM45" s="317"/>
      <c r="AN45" s="317"/>
      <c r="AO45" s="317"/>
      <c r="AP45" s="317"/>
      <c r="AQ45" s="317"/>
      <c r="AR45" s="317"/>
      <c r="AS45" s="317"/>
      <c r="AT45" s="317"/>
      <c r="AU45" s="317"/>
      <c r="AV45" s="317"/>
      <c r="AW45" s="317"/>
      <c r="AX45" s="317"/>
      <c r="AY45" s="317"/>
      <c r="AZ45" s="317"/>
      <c r="BA45" s="317"/>
      <c r="BB45" s="317"/>
      <c r="BC45" s="317"/>
      <c r="BD45" s="317"/>
      <c r="BE45" s="317"/>
      <c r="BF45" s="317"/>
      <c r="BG45" s="317"/>
      <c r="BH45" s="317"/>
      <c r="BI45" s="317"/>
      <c r="BJ45" s="317"/>
      <c r="BK45" s="317"/>
      <c r="BL45" s="317"/>
      <c r="BM45" s="317"/>
      <c r="BN45" s="317"/>
      <c r="BO45" s="317"/>
      <c r="BP45" s="317"/>
      <c r="BQ45" s="317"/>
      <c r="BR45" s="317"/>
      <c r="BS45" s="317"/>
      <c r="BT45" s="317"/>
      <c r="BU45" s="317"/>
      <c r="BV45" s="317"/>
      <c r="BW45" s="317"/>
      <c r="BX45" s="317"/>
      <c r="BY45" s="317"/>
      <c r="BZ45" s="317"/>
      <c r="CA45" s="317"/>
      <c r="CB45" s="317"/>
      <c r="CC45" s="317"/>
      <c r="CD45" s="317"/>
      <c r="CE45" s="317"/>
      <c r="CF45" s="317"/>
      <c r="CG45" s="317"/>
      <c r="CH45" s="317"/>
      <c r="CI45" s="317"/>
      <c r="CJ45" s="317"/>
      <c r="CK45" s="317"/>
      <c r="CL45" s="317"/>
      <c r="CM45" s="317"/>
      <c r="CN45" s="317"/>
      <c r="CO45" s="317"/>
      <c r="CP45" s="317"/>
      <c r="CQ45" s="317"/>
      <c r="CR45" s="317"/>
      <c r="CS45" s="317"/>
      <c r="CT45" s="317"/>
      <c r="CU45" s="317"/>
      <c r="CV45" s="317"/>
      <c r="CW45" s="317"/>
      <c r="CX45" s="317"/>
      <c r="CY45" s="317"/>
      <c r="CZ45" s="317"/>
      <c r="DA45" s="317"/>
      <c r="DB45" s="317"/>
      <c r="DC45" s="317"/>
      <c r="DD45" s="317"/>
      <c r="DE45" s="317"/>
      <c r="DF45" s="317"/>
      <c r="DG45" s="317"/>
      <c r="DH45" s="317"/>
      <c r="DI45" s="317"/>
      <c r="DJ45" s="317"/>
      <c r="DK45" s="317"/>
      <c r="DL45" s="317"/>
      <c r="DM45" s="317"/>
      <c r="DN45" s="317"/>
      <c r="DO45" s="317"/>
      <c r="DP45" s="317"/>
      <c r="DQ45" s="317"/>
      <c r="DR45" s="317"/>
      <c r="DS45" s="317"/>
      <c r="DT45" s="317"/>
      <c r="DU45" s="317"/>
      <c r="DV45" s="317"/>
      <c r="DW45" s="317"/>
      <c r="DX45" s="317"/>
      <c r="DY45" s="317"/>
      <c r="DZ45" s="317"/>
      <c r="EA45" s="317"/>
      <c r="EB45" s="317"/>
      <c r="EC45" s="317"/>
      <c r="ED45" s="317"/>
      <c r="EE45" s="317"/>
      <c r="EF45" s="317"/>
      <c r="EG45" s="317"/>
      <c r="EH45" s="317"/>
      <c r="EI45" s="317"/>
      <c r="EJ45" s="317"/>
      <c r="EK45" s="317"/>
      <c r="EL45" s="317"/>
      <c r="EM45" s="317"/>
      <c r="EN45" s="317"/>
      <c r="EO45" s="317"/>
      <c r="EP45" s="317"/>
      <c r="EQ45" s="317"/>
      <c r="ER45" s="317"/>
      <c r="ES45" s="317"/>
      <c r="ET45" s="317"/>
      <c r="EU45" s="317"/>
      <c r="EV45" s="317"/>
      <c r="EW45" s="317"/>
      <c r="EX45" s="317"/>
    </row>
    <row r="46" spans="1:164" s="316" customFormat="1" ht="15" customHeight="1">
      <c r="C46" s="320"/>
      <c r="D46" s="320"/>
      <c r="E46" s="320"/>
      <c r="F46" s="320"/>
      <c r="G46" s="320"/>
      <c r="H46" s="320"/>
      <c r="O46" s="317"/>
      <c r="P46" s="317"/>
      <c r="Q46" s="317"/>
      <c r="R46" s="317"/>
      <c r="S46" s="317"/>
      <c r="T46" s="317"/>
      <c r="U46" s="317"/>
      <c r="V46" s="317"/>
      <c r="W46" s="317"/>
      <c r="X46" s="317"/>
      <c r="Y46" s="317"/>
      <c r="Z46" s="317"/>
      <c r="AA46" s="317"/>
      <c r="AB46" s="317"/>
      <c r="AC46" s="317"/>
      <c r="AD46" s="317"/>
      <c r="AE46" s="317"/>
      <c r="AF46" s="317"/>
      <c r="AG46" s="317"/>
      <c r="AH46" s="317"/>
      <c r="AI46" s="317"/>
      <c r="AJ46" s="317"/>
      <c r="AK46" s="317"/>
      <c r="AL46" s="317"/>
      <c r="AM46" s="317"/>
      <c r="AN46" s="317"/>
      <c r="AO46" s="317"/>
      <c r="AP46" s="317"/>
      <c r="AQ46" s="317"/>
      <c r="AR46" s="317"/>
      <c r="AS46" s="317"/>
      <c r="AT46" s="317"/>
      <c r="AU46" s="317"/>
      <c r="AV46" s="317"/>
      <c r="AW46" s="317"/>
      <c r="AX46" s="317"/>
      <c r="AY46" s="317"/>
      <c r="AZ46" s="317"/>
      <c r="BA46" s="317"/>
      <c r="BB46" s="317"/>
      <c r="BC46" s="317"/>
      <c r="BD46" s="317"/>
      <c r="BE46" s="317"/>
      <c r="BF46" s="317"/>
      <c r="BG46" s="317"/>
      <c r="BH46" s="317"/>
      <c r="BI46" s="317"/>
      <c r="BJ46" s="317"/>
      <c r="BK46" s="317"/>
      <c r="BL46" s="317"/>
      <c r="BM46" s="317"/>
      <c r="BN46" s="317"/>
      <c r="BO46" s="317"/>
      <c r="BP46" s="317"/>
      <c r="BQ46" s="317"/>
      <c r="BR46" s="317"/>
      <c r="BS46" s="317"/>
      <c r="BT46" s="317"/>
      <c r="BU46" s="317"/>
      <c r="BV46" s="317"/>
      <c r="BW46" s="317"/>
      <c r="BX46" s="317"/>
      <c r="BY46" s="317"/>
      <c r="BZ46" s="317"/>
      <c r="CA46" s="317"/>
      <c r="CB46" s="317"/>
      <c r="CC46" s="317"/>
      <c r="CD46" s="317"/>
      <c r="CE46" s="317"/>
      <c r="CF46" s="317"/>
      <c r="CG46" s="317"/>
      <c r="CH46" s="317"/>
      <c r="CI46" s="317"/>
      <c r="CJ46" s="317"/>
      <c r="CK46" s="317"/>
      <c r="CL46" s="317"/>
      <c r="CM46" s="317"/>
      <c r="CN46" s="317"/>
      <c r="CO46" s="317"/>
      <c r="CP46" s="317"/>
      <c r="CQ46" s="317"/>
      <c r="CR46" s="317"/>
      <c r="CS46" s="317"/>
      <c r="CT46" s="317"/>
      <c r="CU46" s="317"/>
      <c r="CV46" s="317"/>
      <c r="CW46" s="317"/>
      <c r="CX46" s="317"/>
      <c r="CY46" s="317"/>
      <c r="CZ46" s="317"/>
      <c r="DA46" s="317"/>
      <c r="DB46" s="317"/>
      <c r="DC46" s="317"/>
      <c r="DD46" s="317"/>
      <c r="DE46" s="317"/>
      <c r="DF46" s="317"/>
      <c r="DG46" s="317"/>
      <c r="DH46" s="317"/>
      <c r="DI46" s="317"/>
      <c r="DJ46" s="317"/>
      <c r="DK46" s="317"/>
      <c r="DL46" s="317"/>
      <c r="DM46" s="317"/>
      <c r="DN46" s="317"/>
      <c r="DO46" s="317"/>
      <c r="DP46" s="317"/>
      <c r="DQ46" s="317"/>
      <c r="DR46" s="317"/>
      <c r="DS46" s="317"/>
      <c r="DT46" s="317"/>
      <c r="DU46" s="317"/>
      <c r="DV46" s="317"/>
      <c r="DW46" s="317"/>
      <c r="DX46" s="317"/>
      <c r="DY46" s="317"/>
      <c r="DZ46" s="317"/>
      <c r="EA46" s="317"/>
      <c r="EB46" s="317"/>
      <c r="EC46" s="317"/>
      <c r="ED46" s="317"/>
      <c r="EE46" s="317"/>
      <c r="EF46" s="317"/>
      <c r="EG46" s="317"/>
      <c r="EH46" s="317"/>
      <c r="EI46" s="317"/>
      <c r="EJ46" s="317"/>
      <c r="EK46" s="317"/>
      <c r="EL46" s="317"/>
      <c r="EM46" s="317"/>
      <c r="EN46" s="317"/>
      <c r="EO46" s="317"/>
      <c r="EP46" s="317"/>
      <c r="EQ46" s="317"/>
      <c r="ER46" s="317"/>
      <c r="ES46" s="317"/>
      <c r="ET46" s="317"/>
      <c r="EU46" s="317"/>
      <c r="EV46" s="317"/>
      <c r="EW46" s="317"/>
      <c r="EX46" s="317"/>
    </row>
    <row r="47" spans="1:164" s="316" customFormat="1" ht="15" customHeight="1">
      <c r="C47" s="320"/>
      <c r="D47" s="320"/>
      <c r="E47" s="320"/>
      <c r="F47" s="320"/>
      <c r="G47" s="320"/>
      <c r="H47" s="320"/>
      <c r="O47" s="317"/>
      <c r="P47" s="317"/>
      <c r="Q47" s="317"/>
      <c r="R47" s="317"/>
      <c r="S47" s="317"/>
      <c r="T47" s="317"/>
      <c r="U47" s="317"/>
      <c r="V47" s="317"/>
      <c r="W47" s="317"/>
      <c r="X47" s="317"/>
      <c r="Y47" s="317"/>
      <c r="Z47" s="317"/>
      <c r="AA47" s="317"/>
      <c r="AB47" s="317"/>
      <c r="AC47" s="317"/>
      <c r="AD47" s="317"/>
      <c r="AE47" s="317"/>
      <c r="AF47" s="317"/>
      <c r="AG47" s="317"/>
      <c r="AH47" s="317"/>
      <c r="AI47" s="317"/>
      <c r="AJ47" s="317"/>
      <c r="AK47" s="317"/>
      <c r="AL47" s="317"/>
      <c r="AM47" s="317"/>
      <c r="AN47" s="317"/>
      <c r="AO47" s="317"/>
      <c r="AP47" s="317"/>
      <c r="AQ47" s="317"/>
      <c r="AR47" s="317"/>
      <c r="AS47" s="317"/>
      <c r="AT47" s="317"/>
      <c r="AU47" s="317"/>
      <c r="AV47" s="317"/>
      <c r="AW47" s="317"/>
      <c r="AX47" s="317"/>
      <c r="AY47" s="317"/>
      <c r="AZ47" s="317"/>
      <c r="BA47" s="317"/>
      <c r="BB47" s="317"/>
      <c r="BC47" s="317"/>
      <c r="BD47" s="317"/>
      <c r="BE47" s="317"/>
      <c r="BF47" s="317"/>
      <c r="BG47" s="317"/>
      <c r="BH47" s="317"/>
      <c r="BI47" s="317"/>
      <c r="BJ47" s="317"/>
      <c r="BK47" s="317"/>
      <c r="BL47" s="317"/>
      <c r="BM47" s="317"/>
      <c r="BN47" s="317"/>
      <c r="BO47" s="317"/>
      <c r="BP47" s="317"/>
      <c r="BQ47" s="317"/>
      <c r="BR47" s="317"/>
      <c r="BS47" s="317"/>
      <c r="BT47" s="317"/>
      <c r="BU47" s="317"/>
      <c r="BV47" s="317"/>
      <c r="BW47" s="317"/>
      <c r="BX47" s="317"/>
      <c r="BY47" s="317"/>
      <c r="BZ47" s="317"/>
      <c r="CA47" s="317"/>
      <c r="CB47" s="317"/>
      <c r="CC47" s="317"/>
      <c r="CD47" s="317"/>
      <c r="CE47" s="317"/>
      <c r="CF47" s="317"/>
      <c r="CG47" s="317"/>
      <c r="CH47" s="317"/>
      <c r="CI47" s="317"/>
      <c r="CJ47" s="317"/>
      <c r="CK47" s="317"/>
      <c r="CL47" s="317"/>
      <c r="CM47" s="317"/>
      <c r="CN47" s="317"/>
      <c r="CO47" s="317"/>
      <c r="CP47" s="317"/>
      <c r="CQ47" s="317"/>
      <c r="CR47" s="317"/>
      <c r="CS47" s="317"/>
      <c r="CT47" s="317"/>
      <c r="CU47" s="317"/>
      <c r="CV47" s="317"/>
      <c r="CW47" s="317"/>
      <c r="CX47" s="317"/>
      <c r="CY47" s="317"/>
      <c r="CZ47" s="317"/>
      <c r="DA47" s="317"/>
      <c r="DB47" s="317"/>
      <c r="DC47" s="317"/>
      <c r="DD47" s="317"/>
      <c r="DE47" s="317"/>
      <c r="DF47" s="317"/>
      <c r="DG47" s="317"/>
      <c r="DH47" s="317"/>
      <c r="DI47" s="317"/>
      <c r="DJ47" s="317"/>
      <c r="DK47" s="317"/>
      <c r="DL47" s="317"/>
      <c r="DM47" s="317"/>
      <c r="DN47" s="317"/>
      <c r="DO47" s="317"/>
      <c r="DP47" s="317"/>
      <c r="DQ47" s="317"/>
      <c r="DR47" s="317"/>
      <c r="DS47" s="317"/>
      <c r="DT47" s="317"/>
      <c r="DU47" s="317"/>
      <c r="DV47" s="317"/>
      <c r="DW47" s="317"/>
      <c r="DX47" s="317"/>
      <c r="DY47" s="317"/>
      <c r="DZ47" s="317"/>
      <c r="EA47" s="317"/>
      <c r="EB47" s="317"/>
      <c r="EC47" s="317"/>
      <c r="ED47" s="317"/>
      <c r="EE47" s="317"/>
      <c r="EF47" s="317"/>
      <c r="EG47" s="317"/>
      <c r="EH47" s="317"/>
      <c r="EI47" s="317"/>
      <c r="EJ47" s="317"/>
      <c r="EK47" s="317"/>
      <c r="EL47" s="317"/>
      <c r="EM47" s="317"/>
      <c r="EN47" s="317"/>
      <c r="EO47" s="317"/>
      <c r="EP47" s="317"/>
      <c r="EQ47" s="317"/>
      <c r="ER47" s="317"/>
      <c r="ES47" s="317"/>
      <c r="ET47" s="317"/>
      <c r="EU47" s="317"/>
      <c r="EV47" s="317"/>
      <c r="EW47" s="317"/>
      <c r="EX47" s="317"/>
    </row>
    <row r="48" spans="1:164" s="316" customFormat="1" ht="15" customHeight="1">
      <c r="C48" s="320"/>
      <c r="D48" s="320"/>
      <c r="E48" s="320"/>
      <c r="F48" s="320"/>
      <c r="G48" s="320"/>
      <c r="H48" s="320"/>
      <c r="O48" s="317"/>
      <c r="P48" s="317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17"/>
      <c r="AB48" s="317"/>
      <c r="AC48" s="317"/>
      <c r="AD48" s="317"/>
      <c r="AE48" s="317"/>
      <c r="AF48" s="317"/>
      <c r="AG48" s="317"/>
      <c r="AH48" s="317"/>
      <c r="AI48" s="317"/>
      <c r="AJ48" s="317"/>
      <c r="AK48" s="317"/>
      <c r="AL48" s="317"/>
      <c r="AM48" s="317"/>
      <c r="AN48" s="317"/>
      <c r="AO48" s="317"/>
      <c r="AP48" s="317"/>
      <c r="AQ48" s="317"/>
      <c r="AR48" s="317"/>
      <c r="AS48" s="317"/>
      <c r="AT48" s="317"/>
      <c r="AU48" s="317"/>
      <c r="AV48" s="317"/>
      <c r="AW48" s="317"/>
      <c r="AX48" s="317"/>
      <c r="AY48" s="317"/>
      <c r="AZ48" s="317"/>
      <c r="BA48" s="317"/>
      <c r="BB48" s="317"/>
      <c r="BC48" s="317"/>
      <c r="BD48" s="317"/>
      <c r="BE48" s="317"/>
      <c r="BF48" s="317"/>
      <c r="BG48" s="317"/>
      <c r="BH48" s="317"/>
      <c r="BI48" s="317"/>
      <c r="BJ48" s="317"/>
      <c r="BK48" s="317"/>
      <c r="BL48" s="317"/>
      <c r="BM48" s="317"/>
      <c r="BN48" s="317"/>
      <c r="BO48" s="317"/>
      <c r="BP48" s="317"/>
      <c r="BQ48" s="317"/>
      <c r="BR48" s="317"/>
      <c r="BS48" s="317"/>
      <c r="BT48" s="317"/>
      <c r="BU48" s="317"/>
      <c r="BV48" s="317"/>
      <c r="BW48" s="317"/>
      <c r="BX48" s="317"/>
      <c r="BY48" s="317"/>
      <c r="BZ48" s="317"/>
      <c r="CA48" s="317"/>
      <c r="CB48" s="317"/>
      <c r="CC48" s="317"/>
      <c r="CD48" s="317"/>
      <c r="CE48" s="317"/>
      <c r="CF48" s="317"/>
      <c r="CG48" s="317"/>
      <c r="CH48" s="317"/>
      <c r="CI48" s="317"/>
      <c r="CJ48" s="317"/>
      <c r="CK48" s="317"/>
      <c r="CL48" s="317"/>
      <c r="CM48" s="317"/>
      <c r="CN48" s="317"/>
      <c r="CO48" s="317"/>
      <c r="CP48" s="317"/>
      <c r="CQ48" s="317"/>
      <c r="CR48" s="317"/>
      <c r="CS48" s="317"/>
      <c r="CT48" s="317"/>
      <c r="CU48" s="317"/>
      <c r="CV48" s="317"/>
      <c r="CW48" s="317"/>
      <c r="CX48" s="317"/>
      <c r="CY48" s="317"/>
      <c r="CZ48" s="317"/>
      <c r="DA48" s="317"/>
      <c r="DB48" s="317"/>
      <c r="DC48" s="317"/>
      <c r="DD48" s="317"/>
      <c r="DE48" s="317"/>
      <c r="DF48" s="317"/>
      <c r="DG48" s="317"/>
      <c r="DH48" s="317"/>
      <c r="DI48" s="317"/>
      <c r="DJ48" s="317"/>
      <c r="DK48" s="317"/>
      <c r="DL48" s="317"/>
      <c r="DM48" s="317"/>
      <c r="DN48" s="317"/>
      <c r="DO48" s="317"/>
      <c r="DP48" s="317"/>
      <c r="DQ48" s="317"/>
      <c r="DR48" s="317"/>
      <c r="DS48" s="317"/>
      <c r="DT48" s="317"/>
      <c r="DU48" s="317"/>
      <c r="DV48" s="317"/>
      <c r="DW48" s="317"/>
      <c r="DX48" s="317"/>
      <c r="DY48" s="317"/>
      <c r="DZ48" s="317"/>
      <c r="EA48" s="317"/>
      <c r="EB48" s="317"/>
      <c r="EC48" s="317"/>
      <c r="ED48" s="317"/>
      <c r="EE48" s="317"/>
      <c r="EF48" s="317"/>
      <c r="EG48" s="317"/>
      <c r="EH48" s="317"/>
      <c r="EI48" s="317"/>
      <c r="EJ48" s="317"/>
      <c r="EK48" s="317"/>
      <c r="EL48" s="317"/>
      <c r="EM48" s="317"/>
      <c r="EN48" s="317"/>
      <c r="EO48" s="317"/>
      <c r="EP48" s="317"/>
      <c r="EQ48" s="317"/>
      <c r="ER48" s="317"/>
      <c r="ES48" s="317"/>
      <c r="ET48" s="317"/>
      <c r="EU48" s="317"/>
      <c r="EV48" s="317"/>
      <c r="EW48" s="317"/>
      <c r="EX48" s="317"/>
    </row>
    <row r="49" spans="3:159" ht="15" customHeight="1">
      <c r="E49"/>
      <c r="F49"/>
      <c r="H49"/>
      <c r="M49" s="34"/>
      <c r="N49" s="35"/>
      <c r="O49" s="16"/>
      <c r="P49" s="16"/>
      <c r="Q49" s="16"/>
      <c r="R49" s="16"/>
      <c r="EY49" s="7"/>
      <c r="EZ49" s="7"/>
      <c r="FA49" s="7"/>
      <c r="FB49" s="7"/>
      <c r="FC49" s="7"/>
    </row>
    <row r="50" spans="3:159" ht="15">
      <c r="E50"/>
      <c r="M50" s="35"/>
      <c r="N50" s="35"/>
      <c r="O50" s="16"/>
      <c r="P50" s="16"/>
      <c r="Q50" s="16"/>
      <c r="R50" s="16"/>
      <c r="EZ50" s="7"/>
      <c r="FA50" s="7"/>
      <c r="FB50" s="7"/>
      <c r="FC50" s="7"/>
    </row>
    <row r="51" spans="3:159" ht="15">
      <c r="E51"/>
      <c r="M51" s="35"/>
      <c r="N51" s="35"/>
      <c r="O51" s="16"/>
      <c r="P51" s="16"/>
      <c r="Q51" s="16"/>
      <c r="R51" s="16"/>
      <c r="EZ51" s="7"/>
      <c r="FA51" s="7"/>
      <c r="FB51" s="7"/>
      <c r="FC51" s="7"/>
    </row>
    <row r="52" spans="3:159" ht="15">
      <c r="C52"/>
      <c r="D52"/>
      <c r="E52"/>
      <c r="K52"/>
      <c r="L52"/>
      <c r="Q52" s="35"/>
      <c r="R52" s="35"/>
    </row>
    <row r="53" spans="3:159" ht="15">
      <c r="C53"/>
      <c r="D53"/>
      <c r="E53"/>
      <c r="K53"/>
      <c r="L53"/>
      <c r="Q53" s="35"/>
      <c r="R53" s="35"/>
    </row>
    <row r="54" spans="3:159" ht="15">
      <c r="C54"/>
      <c r="D54"/>
      <c r="E54"/>
      <c r="K54"/>
      <c r="L54"/>
      <c r="Q54" s="35"/>
      <c r="R54" s="35"/>
    </row>
    <row r="55" spans="3:159" ht="15">
      <c r="C55"/>
      <c r="D55"/>
      <c r="E55"/>
      <c r="F55"/>
      <c r="K55"/>
      <c r="L55"/>
      <c r="Q55" s="35"/>
      <c r="R55" s="35"/>
    </row>
    <row r="56" spans="3:159" ht="15">
      <c r="C56"/>
      <c r="D56"/>
      <c r="E56"/>
      <c r="F56"/>
      <c r="K56"/>
      <c r="L56"/>
      <c r="Q56" s="35"/>
      <c r="R56" s="35"/>
    </row>
    <row r="57" spans="3:159" ht="15">
      <c r="C57"/>
      <c r="D57"/>
      <c r="E57"/>
      <c r="F57"/>
      <c r="Q57" s="35"/>
      <c r="R57" s="35"/>
    </row>
    <row r="58" spans="3:159" ht="15">
      <c r="C58"/>
      <c r="D58"/>
      <c r="E58"/>
      <c r="F58"/>
      <c r="Q58" s="35"/>
      <c r="R58" s="35"/>
    </row>
    <row r="59" spans="3:159" ht="15">
      <c r="C59"/>
      <c r="D59"/>
      <c r="E59"/>
      <c r="F59"/>
      <c r="P59" s="34"/>
      <c r="Q59" s="35"/>
      <c r="R59" s="35"/>
    </row>
    <row r="60" spans="3:159" ht="15">
      <c r="C60"/>
      <c r="D60"/>
      <c r="E60"/>
      <c r="F60"/>
      <c r="P60" s="35"/>
      <c r="Q60" s="35"/>
      <c r="R60" s="35"/>
    </row>
    <row r="61" spans="3:159" ht="15">
      <c r="C61"/>
      <c r="D61"/>
      <c r="E61"/>
      <c r="F61"/>
      <c r="P61" s="35"/>
      <c r="Q61" s="35"/>
      <c r="R61" s="35"/>
    </row>
    <row r="62" spans="3:159" ht="15">
      <c r="C62"/>
      <c r="D62"/>
      <c r="E62"/>
      <c r="F62"/>
      <c r="P62" s="35"/>
      <c r="Q62" s="35"/>
      <c r="R62" s="35"/>
    </row>
    <row r="63" spans="3:159" ht="15">
      <c r="C63"/>
      <c r="D63"/>
      <c r="E63"/>
      <c r="F63"/>
      <c r="P63" s="35"/>
    </row>
    <row r="64" spans="3:159" ht="15">
      <c r="F64"/>
      <c r="P64" s="35"/>
    </row>
    <row r="65" spans="6:16" ht="15">
      <c r="F65"/>
      <c r="P65" s="35"/>
    </row>
    <row r="66" spans="6:16" ht="15">
      <c r="F66"/>
      <c r="P66" s="35"/>
    </row>
    <row r="67" spans="6:16" ht="12.75">
      <c r="P67" s="35"/>
    </row>
    <row r="68" spans="6:16" ht="12.75">
      <c r="P68" s="35"/>
    </row>
    <row r="69" spans="6:16" ht="12.75">
      <c r="P69" s="35"/>
    </row>
    <row r="70" spans="6:16" ht="12.75">
      <c r="P70" s="35"/>
    </row>
    <row r="71" spans="6:16" ht="12.75">
      <c r="P71" s="35"/>
    </row>
    <row r="72" spans="6:16" ht="12.75">
      <c r="P72" s="35"/>
    </row>
  </sheetData>
  <mergeCells count="1">
    <mergeCell ref="A1:R2"/>
  </mergeCells>
  <phoneticPr fontId="9" type="noConversion"/>
  <conditionalFormatting sqref="J24:J34">
    <cfRule type="top10" dxfId="94" priority="14" bottom="1" rank="3"/>
    <cfRule type="top10" dxfId="93" priority="15" rank="3"/>
  </conditionalFormatting>
  <conditionalFormatting sqref="N24:N3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{290149E0-C42B-4947-A401-C2EA03C25046}</x14:id>
        </ext>
      </extLst>
    </cfRule>
  </conditionalFormatting>
  <conditionalFormatting sqref="N24:N3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{58F8488D-8A31-4235-BB40-D6EDE2A331A5}</x14:id>
        </ext>
      </extLst>
    </cfRule>
  </conditionalFormatting>
  <conditionalFormatting sqref="H24:H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{2A90EA2C-9D9F-4C45-9674-FD5B1797BD9A}</x14:id>
        </ext>
      </extLst>
    </cfRule>
  </conditionalFormatting>
  <conditionalFormatting sqref="H24:H3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{123DD62D-118C-4487-AB8E-9DD45BA82915}</x14:id>
        </ext>
      </extLst>
    </cfRule>
  </conditionalFormatting>
  <conditionalFormatting sqref="G24:G33">
    <cfRule type="iconSet" priority="4">
      <iconSet iconSet="3Arrows">
        <cfvo type="percent" val="0"/>
        <cfvo type="num" val="-0.1"/>
        <cfvo type="num" val="0.1"/>
      </iconSet>
    </cfRule>
  </conditionalFormatting>
  <conditionalFormatting sqref="F24:F33">
    <cfRule type="iconSet" priority="3">
      <iconSet iconSet="3Arrows">
        <cfvo type="percent" val="0"/>
        <cfvo type="num" val="-0.1"/>
        <cfvo type="num" val="0.1"/>
      </iconSet>
    </cfRule>
  </conditionalFormatting>
  <pageMargins left="0.45" right="0.45" top="0.5" bottom="0.5" header="0.3" footer="0.3"/>
  <pageSetup scale="73" fitToHeight="0" orientation="landscape" r:id="rId5"/>
  <drawing r:id="rId6"/>
  <legacy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0149E0-C42B-4947-A401-C2EA03C250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N24:N33</xm:sqref>
        </x14:conditionalFormatting>
        <x14:conditionalFormatting xmlns:xm="http://schemas.microsoft.com/office/excel/2006/main">
          <x14:cfRule type="dataBar" id="{58F8488D-8A31-4235-BB40-D6EDE2A331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N24:N33</xm:sqref>
        </x14:conditionalFormatting>
        <x14:conditionalFormatting xmlns:xm="http://schemas.microsoft.com/office/excel/2006/main">
          <x14:cfRule type="dataBar" id="{2A90EA2C-9D9F-4C45-9674-FD5B1797BD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H24:H33</xm:sqref>
        </x14:conditionalFormatting>
        <x14:conditionalFormatting xmlns:xm="http://schemas.microsoft.com/office/excel/2006/main">
          <x14:cfRule type="dataBar" id="{123DD62D-118C-4487-AB8E-9DD45BA8291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H24:H33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2"/>
  <sheetViews>
    <sheetView workbookViewId="0">
      <selection activeCell="E36" sqref="E36"/>
    </sheetView>
  </sheetViews>
  <sheetFormatPr defaultRowHeight="15"/>
  <cols>
    <col min="1" max="1" width="10.42578125" bestFit="1" customWidth="1"/>
  </cols>
  <sheetData>
    <row r="1" spans="1:1">
      <c r="A1" t="s">
        <v>54</v>
      </c>
    </row>
    <row r="2" spans="1:1">
      <c r="A2" s="1">
        <v>41747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2"/>
  <sheetViews>
    <sheetView zoomScaleNormal="100" workbookViewId="0">
      <selection activeCell="E63" sqref="E63"/>
    </sheetView>
  </sheetViews>
  <sheetFormatPr defaultColWidth="9" defaultRowHeight="12.75"/>
  <cols>
    <col min="1" max="1" width="0.85546875" style="36" customWidth="1"/>
    <col min="2" max="2" width="31.28515625" style="36" customWidth="1"/>
    <col min="3" max="7" width="15.7109375" style="36" customWidth="1"/>
    <col min="8" max="16384" width="9" style="36"/>
  </cols>
  <sheetData>
    <row r="1" spans="1:10" ht="19.5" customHeight="1">
      <c r="A1" s="337" t="s">
        <v>55</v>
      </c>
      <c r="B1" s="337"/>
      <c r="C1" s="337"/>
      <c r="D1" s="337"/>
      <c r="E1" s="337"/>
      <c r="F1" s="337"/>
      <c r="G1" s="337"/>
    </row>
    <row r="2" spans="1:10" ht="19.5" customHeight="1">
      <c r="A2" s="337"/>
      <c r="B2" s="337"/>
      <c r="C2" s="337"/>
      <c r="D2" s="337"/>
      <c r="E2" s="337"/>
      <c r="F2" s="337"/>
      <c r="G2" s="337"/>
    </row>
    <row r="3" spans="1:10" ht="13.5" thickBot="1">
      <c r="D3" s="47"/>
      <c r="F3" s="47"/>
    </row>
    <row r="4" spans="1:10" ht="17.25" customHeight="1">
      <c r="B4" s="311" t="str">
        <f>'Portfolio Summary'!B24</f>
        <v>GE</v>
      </c>
      <c r="C4" s="284" t="str">
        <f>CONCATENATE(_xll.XBRLYears(B4,TRUE,"Y")-1,"-FY")</f>
        <v>2012-FY</v>
      </c>
      <c r="D4" s="284" t="str">
        <f>CONCATENATE(_xll.XBRLYears(B4,TRUE,"Y"),"-FY")</f>
        <v>2013-FY</v>
      </c>
      <c r="E4" s="310" t="s">
        <v>56</v>
      </c>
      <c r="F4" s="284" t="s">
        <v>57</v>
      </c>
      <c r="G4" s="285" t="s">
        <v>58</v>
      </c>
    </row>
    <row r="5" spans="1:10" ht="12.75" customHeight="1">
      <c r="B5" s="312" t="s">
        <v>59</v>
      </c>
      <c r="C5" s="286" t="str">
        <f>_xll.XBRLFact($B4,$B5,C4)</f>
        <v>2012-12-31</v>
      </c>
      <c r="D5" s="286" t="str">
        <f>_xll.XBRLFact($B4,$B5,D4)</f>
        <v>2013-12-31</v>
      </c>
      <c r="E5" s="307" t="str">
        <f>_xll.XBRLFact($B4,$B5)</f>
        <v>2014-03-31</v>
      </c>
      <c r="F5" s="286" t="str">
        <f>_xll.XBRLFact($B4,$B5,F4)</f>
        <v>2014-03-31</v>
      </c>
      <c r="G5" s="299">
        <f>_xlfn.DAYS(E5,D5)</f>
        <v>90</v>
      </c>
    </row>
    <row r="6" spans="1:10" ht="12.75" customHeight="1">
      <c r="B6" s="312" t="s">
        <v>60</v>
      </c>
      <c r="C6" s="286" t="str">
        <f>_xll.XBRLFact($B4,$B6,C4)</f>
        <v>2013-02-26</v>
      </c>
      <c r="D6" s="286" t="str">
        <f>_xll.XBRLFact($B4,$B6,D4)</f>
        <v>2014-02-27</v>
      </c>
      <c r="E6" s="307" t="str">
        <f>_xll.XBRLFact($B4,$B6)</f>
        <v>2014-05-12</v>
      </c>
      <c r="F6" s="286" t="str">
        <f>_xll.XBRLFact($B4,$B6,F4)</f>
        <v>2014-05-12</v>
      </c>
      <c r="G6" s="299"/>
    </row>
    <row r="7" spans="1:10" ht="12.75" customHeight="1">
      <c r="B7" s="312" t="s">
        <v>61</v>
      </c>
      <c r="C7" s="286" t="str">
        <f>_xll.XBRLFact($B4,$B7,C4)</f>
        <v>10-K</v>
      </c>
      <c r="D7" s="286" t="str">
        <f>_xll.XBRLFact($B4,$B7,D4)</f>
        <v>10-K</v>
      </c>
      <c r="E7" s="307" t="str">
        <f>_xll.XBRLFact($B4,$B7)</f>
        <v>10-Q</v>
      </c>
      <c r="F7" s="286" t="str">
        <f>_xll.XBRLFact($B4,$B7,F4)</f>
        <v>10-Q</v>
      </c>
      <c r="G7" s="299"/>
    </row>
    <row r="8" spans="1:10" ht="12.75" customHeight="1">
      <c r="B8" s="312" t="s">
        <v>62</v>
      </c>
      <c r="C8" s="286">
        <f>_xll.XBRLFact($B4,$B8,C4)</f>
        <v>146684000000</v>
      </c>
      <c r="D8" s="286">
        <f>_xll.XBRLFact($B4,$B8,D4)</f>
        <v>146045000000</v>
      </c>
      <c r="E8" s="307">
        <f>_xll.XBRLFact($B4,$B8)</f>
        <v>34178000000</v>
      </c>
      <c r="F8" s="286">
        <f>_xll.XBRLFact($B4,$B8,F4)</f>
        <v>145280000000</v>
      </c>
      <c r="G8" s="314">
        <f>F8/(C8*(1-G5/365)+D8*G5/365)-1</f>
        <v>-8.5065764932786836E-3</v>
      </c>
    </row>
    <row r="9" spans="1:10" ht="12.75" customHeight="1">
      <c r="B9" s="312" t="s">
        <v>63</v>
      </c>
      <c r="C9" s="286">
        <f>_xll.XBRLFact($B4,$B9,C4)</f>
        <v>13641000000</v>
      </c>
      <c r="D9" s="286">
        <f>_xll.XBRLFact($B4,$B9,D4)</f>
        <v>13057000000</v>
      </c>
      <c r="E9" s="307">
        <f>_xll.XBRLFact($B4,$B9)</f>
        <v>2999000000</v>
      </c>
      <c r="F9" s="286">
        <f>_xll.XBRLFact($B4,$B9,F4)</f>
        <v>12529000000</v>
      </c>
      <c r="G9" s="314">
        <f>F9/(C9*(1-G6/365)+D9*G6/365)-1</f>
        <v>-8.151895022359068E-2</v>
      </c>
    </row>
    <row r="10" spans="1:10" ht="12.75" customHeight="1">
      <c r="B10" s="312" t="s">
        <v>64</v>
      </c>
      <c r="C10" s="306">
        <f>_xll.XBRLFact($B4,$B10,C4)</f>
        <v>0.7</v>
      </c>
      <c r="D10" s="306">
        <f>_xll.XBRLFact($B4,$B10,D4)</f>
        <v>0.79</v>
      </c>
      <c r="E10" s="308">
        <f>_xll.XBRLFact($B4,$B10)</f>
        <v>0.22</v>
      </c>
      <c r="F10" s="306">
        <f>_xll.XBRLFact($B4,$B10,F4)</f>
        <v>0.82</v>
      </c>
      <c r="G10" s="314"/>
      <c r="J10" s="298"/>
    </row>
    <row r="11" spans="1:10" ht="12.75" customHeight="1" thickBot="1">
      <c r="B11" s="313" t="s">
        <v>65</v>
      </c>
      <c r="C11" s="77">
        <f>C9/C8</f>
        <v>9.2995827765809488E-2</v>
      </c>
      <c r="D11" s="77">
        <f t="shared" ref="D11:F11" si="0">D9/D8</f>
        <v>8.940395083707077E-2</v>
      </c>
      <c r="E11" s="309">
        <f t="shared" ref="E11" si="1">E9/E8</f>
        <v>8.7746503598806244E-2</v>
      </c>
      <c r="F11" s="77">
        <f t="shared" si="0"/>
        <v>8.6240363436123346E-2</v>
      </c>
      <c r="G11" s="315">
        <f>F11/(C11*(1-G8/365)+D11*G8/365)-1</f>
        <v>-7.2643495112420964E-2</v>
      </c>
    </row>
    <row r="12" spans="1:10" ht="13.5" thickBot="1">
      <c r="D12" s="39"/>
      <c r="F12" s="39"/>
      <c r="G12" s="38"/>
    </row>
    <row r="13" spans="1:10" ht="17.25" customHeight="1">
      <c r="B13" s="311" t="str">
        <f>'Portfolio Summary'!B25</f>
        <v>ADBE</v>
      </c>
      <c r="C13" s="284" t="str">
        <f>CONCATENATE(_xll.XBRLYears(B13,TRUE,"Y")-1,"-FY")</f>
        <v>2012-FY</v>
      </c>
      <c r="D13" s="284" t="str">
        <f>CONCATENATE(_xll.XBRLYears(B13,TRUE,"Y"),"-FY")</f>
        <v>2013-FY</v>
      </c>
      <c r="E13" s="310" t="s">
        <v>56</v>
      </c>
      <c r="F13" s="284" t="s">
        <v>57</v>
      </c>
      <c r="G13" s="285" t="s">
        <v>58</v>
      </c>
    </row>
    <row r="14" spans="1:10" ht="12.75" customHeight="1">
      <c r="B14" s="312" t="s">
        <v>59</v>
      </c>
      <c r="C14" s="286" t="str">
        <f>_xll.XBRLFact($B13,$B14,C13)</f>
        <v>2012-11-30</v>
      </c>
      <c r="D14" s="286" t="str">
        <f>_xll.XBRLFact($B13,$B14,D13)</f>
        <v>2013-11-29</v>
      </c>
      <c r="E14" s="307" t="str">
        <f>_xll.XBRLFact($B13,$B14)</f>
        <v>2014-02-28</v>
      </c>
      <c r="F14" s="286" t="str">
        <f>_xll.XBRLFact($B13,$B14,F13)</f>
        <v>2014-02-28</v>
      </c>
      <c r="G14" s="299">
        <f>_xlfn.DAYS(E14,D14)</f>
        <v>91</v>
      </c>
    </row>
    <row r="15" spans="1:10" ht="12.75" customHeight="1">
      <c r="B15" s="312" t="s">
        <v>60</v>
      </c>
      <c r="C15" s="286" t="str">
        <f>_xll.XBRLFact($B13,$B15,C13)</f>
        <v>2013-01-22</v>
      </c>
      <c r="D15" s="286" t="str">
        <f>_xll.XBRLFact($B13,$B15,D13)</f>
        <v>2014-01-21</v>
      </c>
      <c r="E15" s="307" t="str">
        <f>_xll.XBRLFact($B13,$B15)</f>
        <v>2014-03-28</v>
      </c>
      <c r="F15" s="286" t="str">
        <f>_xll.XBRLFact($B13,$B15,F13)</f>
        <v>2014-03-28</v>
      </c>
      <c r="G15" s="299"/>
    </row>
    <row r="16" spans="1:10" ht="12.75" customHeight="1">
      <c r="B16" s="312" t="s">
        <v>61</v>
      </c>
      <c r="C16" s="286" t="str">
        <f>_xll.XBRLFact($B13,$B16,C13)</f>
        <v>10-K</v>
      </c>
      <c r="D16" s="286" t="str">
        <f>_xll.XBRLFact($B13,$B16,D13)</f>
        <v>10-K</v>
      </c>
      <c r="E16" s="307" t="str">
        <f>_xll.XBRLFact($B13,$B16)</f>
        <v>10-Q</v>
      </c>
      <c r="F16" s="286" t="str">
        <f>_xll.XBRLFact($B13,$B16,F13)</f>
        <v>10-Q</v>
      </c>
      <c r="G16" s="299"/>
    </row>
    <row r="17" spans="2:7" ht="12.75" customHeight="1">
      <c r="B17" s="312" t="s">
        <v>62</v>
      </c>
      <c r="C17" s="286">
        <f>_xll.XBRLFact($B13,$B17,C13)</f>
        <v>4403677000</v>
      </c>
      <c r="D17" s="286">
        <f>_xll.XBRLFact($B13,$B17,D13)</f>
        <v>4055240000</v>
      </c>
      <c r="E17" s="307">
        <f>_xll.XBRLFact($B13,$B17)</f>
        <v>1000120000</v>
      </c>
      <c r="F17" s="286">
        <f>_xll.XBRLFact($B13,$B17,F13)</f>
        <v>4047487000</v>
      </c>
      <c r="G17" s="314">
        <f>F17/(C17*(1-G14/365)+D17*G14/365)-1</f>
        <v>-6.2388576225609005E-2</v>
      </c>
    </row>
    <row r="18" spans="2:7" ht="12.75" customHeight="1">
      <c r="B18" s="312" t="s">
        <v>63</v>
      </c>
      <c r="C18" s="286">
        <f>_xll.XBRLFact($B13,$B18,C13)</f>
        <v>832775000</v>
      </c>
      <c r="D18" s="286">
        <f>_xll.XBRLFact($B13,$B18,D13)</f>
        <v>289985000</v>
      </c>
      <c r="E18" s="307">
        <f>_xll.XBRLFact($B13,$B18)</f>
        <v>47046000</v>
      </c>
      <c r="F18" s="286">
        <f>_xll.XBRLFact($B13,$B18,F13)</f>
        <v>271914000</v>
      </c>
      <c r="G18" s="314">
        <f>F18/(C18*(1-G15/365)+D18*G15/365)-1</f>
        <v>-0.67348443457116269</v>
      </c>
    </row>
    <row r="19" spans="2:7" ht="12.75" customHeight="1">
      <c r="B19" s="312" t="s">
        <v>64</v>
      </c>
      <c r="C19" s="306" t="e">
        <f>_xll.XBRLFact($B13,$B19,C13)</f>
        <v>#N/A</v>
      </c>
      <c r="D19" s="306" t="e">
        <f>_xll.XBRLFact($B13,$B19,D13)</f>
        <v>#N/A</v>
      </c>
      <c r="E19" s="308" t="e">
        <f>_xll.XBRLFact($B13,$B19)</f>
        <v>#N/A</v>
      </c>
      <c r="F19" s="306" t="e">
        <f>_xll.XBRLFact($B13,$B19,F13)</f>
        <v>#N/A</v>
      </c>
      <c r="G19" s="314"/>
    </row>
    <row r="20" spans="2:7" ht="12.75" customHeight="1" thickBot="1">
      <c r="B20" s="313" t="s">
        <v>65</v>
      </c>
      <c r="C20" s="77">
        <f>C18/C17</f>
        <v>0.18910901049282225</v>
      </c>
      <c r="D20" s="77">
        <f t="shared" ref="D20:F20" si="2">D18/D17</f>
        <v>7.1508714650674196E-2</v>
      </c>
      <c r="E20" s="309">
        <f t="shared" ref="E20" si="3">E18/E17</f>
        <v>4.7040355157381114E-2</v>
      </c>
      <c r="F20" s="77">
        <f t="shared" si="2"/>
        <v>6.7180944620699221E-2</v>
      </c>
      <c r="G20" s="315">
        <f>F20/(C20*(1-G17/365)+D20*G17/365)-1</f>
        <v>-0.64478792269603125</v>
      </c>
    </row>
    <row r="21" spans="2:7" ht="6" customHeight="1" thickBot="1">
      <c r="D21" s="39"/>
      <c r="F21" s="39"/>
      <c r="G21" s="38"/>
    </row>
    <row r="22" spans="2:7" ht="17.25" customHeight="1">
      <c r="B22" s="311" t="str">
        <f>'Portfolio Summary'!B26</f>
        <v>LNKD</v>
      </c>
      <c r="C22" s="284" t="str">
        <f>CONCATENATE(_xll.XBRLYears(B22,TRUE,"Y")-1,"-FY")</f>
        <v>2012-FY</v>
      </c>
      <c r="D22" s="284" t="str">
        <f>CONCATENATE(_xll.XBRLYears(B22,TRUE,"Y"),"-FY")</f>
        <v>2013-FY</v>
      </c>
      <c r="E22" s="310" t="s">
        <v>56</v>
      </c>
      <c r="F22" s="284" t="s">
        <v>57</v>
      </c>
      <c r="G22" s="285" t="s">
        <v>58</v>
      </c>
    </row>
    <row r="23" spans="2:7" ht="12.75" customHeight="1">
      <c r="B23" s="312" t="s">
        <v>59</v>
      </c>
      <c r="C23" s="286" t="str">
        <f>_xll.XBRLFact($B22,$B23,C22)</f>
        <v>2012-12-31</v>
      </c>
      <c r="D23" s="286" t="str">
        <f>_xll.XBRLFact($B22,$B23,D22)</f>
        <v>2013-12-31</v>
      </c>
      <c r="E23" s="307" t="str">
        <f>_xll.XBRLFact($B22,$B23)</f>
        <v>2014-03-31</v>
      </c>
      <c r="F23" s="286" t="str">
        <f>_xll.XBRLFact($B22,$B23,F22)</f>
        <v>2014-03-31</v>
      </c>
      <c r="G23" s="299">
        <f>_xlfn.DAYS(E23,D23)</f>
        <v>90</v>
      </c>
    </row>
    <row r="24" spans="2:7" ht="12.75" customHeight="1">
      <c r="B24" s="312" t="s">
        <v>60</v>
      </c>
      <c r="C24" s="286" t="str">
        <f>_xll.XBRLFact($B22,$B24,C22)</f>
        <v>2013-02-19</v>
      </c>
      <c r="D24" s="286" t="str">
        <f>_xll.XBRLFact($B22,$B24,D22)</f>
        <v>2014-02-13</v>
      </c>
      <c r="E24" s="307" t="str">
        <f>_xll.XBRLFact($B22,$B24)</f>
        <v>2014-05-01</v>
      </c>
      <c r="F24" s="286" t="str">
        <f>_xll.XBRLFact($B22,$B24,F22)</f>
        <v>2014-05-01</v>
      </c>
      <c r="G24" s="299"/>
    </row>
    <row r="25" spans="2:7" ht="12.75" customHeight="1">
      <c r="B25" s="312" t="s">
        <v>61</v>
      </c>
      <c r="C25" s="286" t="str">
        <f>_xll.XBRLFact($B22,$B25,C22)</f>
        <v>10-K</v>
      </c>
      <c r="D25" s="286" t="str">
        <f>_xll.XBRLFact($B22,$B25,D22)</f>
        <v>10-K</v>
      </c>
      <c r="E25" s="307" t="str">
        <f>_xll.XBRLFact($B22,$B25)</f>
        <v>10-Q</v>
      </c>
      <c r="F25" s="286" t="str">
        <f>_xll.XBRLFact($B22,$B25,F22)</f>
        <v>10-Q</v>
      </c>
      <c r="G25" s="299"/>
    </row>
    <row r="26" spans="2:7" ht="12.75" customHeight="1">
      <c r="B26" s="312" t="s">
        <v>62</v>
      </c>
      <c r="C26" s="286">
        <f>_xll.XBRLFact($B22,$B26,C22)</f>
        <v>972309000</v>
      </c>
      <c r="D26" s="286">
        <f>_xll.XBRLFact($B22,$B26,D22)</f>
        <v>1528545000</v>
      </c>
      <c r="E26" s="307">
        <f>_xll.XBRLFact($B22,$B26)</f>
        <v>473193000</v>
      </c>
      <c r="F26" s="286">
        <f>_xll.XBRLFact($B22,$B26,F22)</f>
        <v>1677033000</v>
      </c>
      <c r="G26" s="314">
        <f>F26/(C26*(1-G23/365)+D26*G23/365)-1</f>
        <v>0.51157170249141237</v>
      </c>
    </row>
    <row r="27" spans="2:7" ht="12.75" customHeight="1">
      <c r="B27" s="312" t="s">
        <v>63</v>
      </c>
      <c r="C27" s="286">
        <f>_xll.XBRLFact($B22,$B27,C22)</f>
        <v>21610000</v>
      </c>
      <c r="D27" s="286">
        <f>_xll.XBRLFact($B22,$B27,D22)</f>
        <v>26769000</v>
      </c>
      <c r="E27" s="307">
        <f>_xll.XBRLFact($B22,$B27)</f>
        <v>-13445000</v>
      </c>
      <c r="F27" s="286">
        <f>_xll.XBRLFact($B22,$B27,F22)</f>
        <v>-9292000</v>
      </c>
      <c r="G27" s="314">
        <f>F27/(C27*(1-G24/365)+D27*G24/365)-1</f>
        <v>-1.4299861175381767</v>
      </c>
    </row>
    <row r="28" spans="2:7" ht="12.75" customHeight="1">
      <c r="B28" s="312" t="s">
        <v>64</v>
      </c>
      <c r="C28" s="306" t="e">
        <f>_xll.XBRLFact($B22,$B28,C22)</f>
        <v>#N/A</v>
      </c>
      <c r="D28" s="306" t="e">
        <f>_xll.XBRLFact($B22,$B28,D22)</f>
        <v>#N/A</v>
      </c>
      <c r="E28" s="308" t="e">
        <f>_xll.XBRLFact($B22,$B28)</f>
        <v>#N/A</v>
      </c>
      <c r="F28" s="306" t="e">
        <f>_xll.XBRLFact($B22,$B28,F22)</f>
        <v>#N/A</v>
      </c>
      <c r="G28" s="314"/>
    </row>
    <row r="29" spans="2:7" ht="12.75" customHeight="1" thickBot="1">
      <c r="B29" s="313" t="s">
        <v>65</v>
      </c>
      <c r="C29" s="77">
        <f>C27/C26</f>
        <v>2.2225444791727732E-2</v>
      </c>
      <c r="D29" s="77">
        <f t="shared" ref="D29:F29" si="4">D27/D26</f>
        <v>1.7512732696780272E-2</v>
      </c>
      <c r="E29" s="309">
        <f t="shared" ref="E29" si="5">E27/E26</f>
        <v>-2.8413353536506245E-2</v>
      </c>
      <c r="F29" s="77">
        <f t="shared" si="4"/>
        <v>-5.5407377195320542E-3</v>
      </c>
      <c r="G29" s="315">
        <f>F29/(C29*(1-G26/365)+D29*G26/365)-1</f>
        <v>-1.2493711560090461</v>
      </c>
    </row>
    <row r="30" spans="2:7" ht="6" customHeight="1" thickBot="1">
      <c r="D30" s="39"/>
      <c r="F30" s="39"/>
      <c r="G30" s="38"/>
    </row>
    <row r="31" spans="2:7" ht="17.25" customHeight="1">
      <c r="B31" s="311" t="str">
        <f>'Portfolio Summary'!B27</f>
        <v>CTXS</v>
      </c>
      <c r="C31" s="284" t="str">
        <f>CONCATENATE(_xll.XBRLYears(B31,TRUE,"Y")-1,"-FY")</f>
        <v>2012-FY</v>
      </c>
      <c r="D31" s="284" t="str">
        <f>CONCATENATE(_xll.XBRLYears(B31,TRUE,"Y"),"-FY")</f>
        <v>2013-FY</v>
      </c>
      <c r="E31" s="310" t="s">
        <v>56</v>
      </c>
      <c r="F31" s="284" t="s">
        <v>57</v>
      </c>
      <c r="G31" s="285" t="s">
        <v>58</v>
      </c>
    </row>
    <row r="32" spans="2:7" ht="12.75" customHeight="1">
      <c r="B32" s="312" t="s">
        <v>59</v>
      </c>
      <c r="C32" s="286" t="str">
        <f>_xll.XBRLFact($B31,$B32,C31)</f>
        <v>2012-12-31</v>
      </c>
      <c r="D32" s="286" t="str">
        <f>_xll.XBRLFact($B31,$B32,D31)</f>
        <v>2013-12-31</v>
      </c>
      <c r="E32" s="307" t="str">
        <f>_xll.XBRLFact($B31,$B32)</f>
        <v>2014-03-31</v>
      </c>
      <c r="F32" s="286" t="str">
        <f>_xll.XBRLFact($B31,$B32,F31)</f>
        <v>2014-03-31</v>
      </c>
      <c r="G32" s="299">
        <f>_xlfn.DAYS(E32,D32)</f>
        <v>90</v>
      </c>
    </row>
    <row r="33" spans="2:7" ht="12.75" customHeight="1">
      <c r="B33" s="312" t="s">
        <v>60</v>
      </c>
      <c r="C33" s="286" t="str">
        <f>_xll.XBRLFact($B31,$B33,C31)</f>
        <v>2013-02-21</v>
      </c>
      <c r="D33" s="286" t="str">
        <f>_xll.XBRLFact($B31,$B33,D31)</f>
        <v>2014-02-20</v>
      </c>
      <c r="E33" s="307" t="str">
        <f>_xll.XBRLFact($B31,$B33)</f>
        <v>2014-05-06</v>
      </c>
      <c r="F33" s="286" t="str">
        <f>_xll.XBRLFact($B31,$B33,F31)</f>
        <v>2014-05-06</v>
      </c>
      <c r="G33" s="299"/>
    </row>
    <row r="34" spans="2:7" ht="12.75" customHeight="1">
      <c r="B34" s="312" t="s">
        <v>61</v>
      </c>
      <c r="C34" s="286" t="str">
        <f>_xll.XBRLFact($B31,$B34,C31)</f>
        <v>10-K</v>
      </c>
      <c r="D34" s="286" t="str">
        <f>_xll.XBRLFact($B31,$B34,D31)</f>
        <v>10-K</v>
      </c>
      <c r="E34" s="307" t="str">
        <f>_xll.XBRLFact($B31,$B34)</f>
        <v>10-Q</v>
      </c>
      <c r="F34" s="286" t="str">
        <f>_xll.XBRLFact($B31,$B34,F31)</f>
        <v>10-Q</v>
      </c>
      <c r="G34" s="299"/>
    </row>
    <row r="35" spans="2:7" ht="12.75" customHeight="1">
      <c r="B35" s="312" t="s">
        <v>62</v>
      </c>
      <c r="C35" s="286">
        <f>_xll.XBRLFact($B31,$B35,C31)</f>
        <v>2586123000</v>
      </c>
      <c r="D35" s="286">
        <f>_xll.XBRLFact($B31,$B35,D31)</f>
        <v>2918434000</v>
      </c>
      <c r="E35" s="307">
        <f>_xll.XBRLFact($B31,$B35)</f>
        <v>750819000</v>
      </c>
      <c r="F35" s="286">
        <f>_xll.XBRLFact($B31,$B35,F31)</f>
        <v>2996354000</v>
      </c>
      <c r="G35" s="314">
        <f>F35/(C35*(1-G32/365)+D35*G32/365)-1</f>
        <v>0.12304482257422866</v>
      </c>
    </row>
    <row r="36" spans="2:7" ht="12.75" customHeight="1">
      <c r="B36" s="312" t="s">
        <v>63</v>
      </c>
      <c r="C36" s="286">
        <f>_xll.XBRLFact($B31,$B36,C31)</f>
        <v>352547000</v>
      </c>
      <c r="D36" s="286">
        <f>_xll.XBRLFact($B31,$B36,D31)</f>
        <v>339523000</v>
      </c>
      <c r="E36" s="307">
        <f>_xll.XBRLFact($B31,$B36)</f>
        <v>55939000</v>
      </c>
      <c r="F36" s="286">
        <f>_xll.XBRLFact($B31,$B36,F31)</f>
        <v>335774000</v>
      </c>
      <c r="G36" s="314">
        <f>F36/(C36*(1-G33/365)+D36*G33/365)-1</f>
        <v>-4.7576635172048021E-2</v>
      </c>
    </row>
    <row r="37" spans="2:7" ht="12.75" customHeight="1">
      <c r="B37" s="312" t="s">
        <v>64</v>
      </c>
      <c r="C37" s="306" t="e">
        <f>_xll.XBRLFact($B31,$B37,C31)</f>
        <v>#N/A</v>
      </c>
      <c r="D37" s="306" t="e">
        <f>_xll.XBRLFact($B31,$B37,D31)</f>
        <v>#N/A</v>
      </c>
      <c r="E37" s="308" t="e">
        <f>_xll.XBRLFact($B31,$B37)</f>
        <v>#N/A</v>
      </c>
      <c r="F37" s="306" t="e">
        <f>_xll.XBRLFact($B31,$B37,F31)</f>
        <v>#N/A</v>
      </c>
      <c r="G37" s="314"/>
    </row>
    <row r="38" spans="2:7" ht="12.75" customHeight="1" thickBot="1">
      <c r="B38" s="313" t="s">
        <v>65</v>
      </c>
      <c r="C38" s="77">
        <f>C36/C35</f>
        <v>0.13632259563833585</v>
      </c>
      <c r="D38" s="77">
        <f t="shared" ref="D38:F38" si="6">D36/D35</f>
        <v>0.11633739190264368</v>
      </c>
      <c r="E38" s="309">
        <f t="shared" ref="E38" si="7">E36/E35</f>
        <v>7.4503974992641372E-2</v>
      </c>
      <c r="F38" s="77">
        <f t="shared" si="6"/>
        <v>0.11206085796271067</v>
      </c>
      <c r="G38" s="315">
        <f>F38/(C38*(1-G35/365)+D38*G35/365)-1</f>
        <v>-0.17793234593790552</v>
      </c>
    </row>
    <row r="39" spans="2:7" ht="6" customHeight="1" thickBot="1">
      <c r="D39" s="39"/>
      <c r="F39" s="39"/>
      <c r="G39" s="38"/>
    </row>
    <row r="40" spans="2:7" ht="17.25" customHeight="1">
      <c r="B40" s="311" t="str">
        <f>'Portfolio Summary'!B28</f>
        <v>YHOO</v>
      </c>
      <c r="C40" s="284" t="str">
        <f>CONCATENATE(_xll.XBRLYears(B40,TRUE,"Y")-1,"-FY")</f>
        <v>2012-FY</v>
      </c>
      <c r="D40" s="284" t="str">
        <f>CONCATENATE(_xll.XBRLYears(B40,TRUE,"Y"),"-FY")</f>
        <v>2013-FY</v>
      </c>
      <c r="E40" s="310" t="s">
        <v>56</v>
      </c>
      <c r="F40" s="284" t="s">
        <v>57</v>
      </c>
      <c r="G40" s="285" t="s">
        <v>58</v>
      </c>
    </row>
    <row r="41" spans="2:7" ht="12.75" customHeight="1">
      <c r="B41" s="312" t="s">
        <v>59</v>
      </c>
      <c r="C41" s="286" t="str">
        <f>_xll.XBRLFact($B40,$B41,C40)</f>
        <v>2012-12-31</v>
      </c>
      <c r="D41" s="286" t="str">
        <f>_xll.XBRLFact($B40,$B41,D40)</f>
        <v>2013-12-31</v>
      </c>
      <c r="E41" s="307" t="str">
        <f>_xll.XBRLFact($B40,$B41)</f>
        <v>2014-03-31</v>
      </c>
      <c r="F41" s="286" t="str">
        <f>_xll.XBRLFact($B40,$B41,F40)</f>
        <v>2014-03-31</v>
      </c>
      <c r="G41" s="299">
        <f>_xlfn.DAYS(E41,D41)</f>
        <v>90</v>
      </c>
    </row>
    <row r="42" spans="2:7" ht="12.75" customHeight="1">
      <c r="B42" s="312" t="s">
        <v>60</v>
      </c>
      <c r="C42" s="286" t="str">
        <f>_xll.XBRLFact($B40,$B42,C40)</f>
        <v>2013-03-01</v>
      </c>
      <c r="D42" s="286" t="str">
        <f>_xll.XBRLFact($B40,$B42,D40)</f>
        <v>2014-02-28</v>
      </c>
      <c r="E42" s="307" t="str">
        <f>_xll.XBRLFact($B40,$B42)</f>
        <v>2014-05-08</v>
      </c>
      <c r="F42" s="286" t="str">
        <f>_xll.XBRLFact($B40,$B42,F40)</f>
        <v>2014-05-08</v>
      </c>
      <c r="G42" s="299"/>
    </row>
    <row r="43" spans="2:7" ht="12.75" customHeight="1">
      <c r="B43" s="312" t="s">
        <v>61</v>
      </c>
      <c r="C43" s="286" t="str">
        <f>_xll.XBRLFact($B40,$B43,C40)</f>
        <v>10-K</v>
      </c>
      <c r="D43" s="286" t="str">
        <f>_xll.XBRLFact($B40,$B43,D40)</f>
        <v>10-K</v>
      </c>
      <c r="E43" s="307" t="str">
        <f>_xll.XBRLFact($B40,$B43)</f>
        <v>10-Q</v>
      </c>
      <c r="F43" s="286" t="str">
        <f>_xll.XBRLFact($B40,$B43,F40)</f>
        <v>10-Q</v>
      </c>
      <c r="G43" s="299"/>
    </row>
    <row r="44" spans="2:7" ht="12.75" customHeight="1">
      <c r="B44" s="312" t="s">
        <v>62</v>
      </c>
      <c r="C44" s="286">
        <f>_xll.XBRLFact($B40,$B44,C40)</f>
        <v>4986566000</v>
      </c>
      <c r="D44" s="286">
        <f>_xll.XBRLFact($B40,$B44,D40)</f>
        <v>10285000</v>
      </c>
      <c r="E44" s="307">
        <f>_xll.XBRLFact($B40,$B44)</f>
        <v>1132730000</v>
      </c>
      <c r="F44" s="286">
        <f>_xll.XBRLFact($B40,$B44,F40)</f>
        <v>2647000</v>
      </c>
      <c r="G44" s="314">
        <f>F44/(C44*(1-G41/365)+D44*G41/365)-1</f>
        <v>-0.99929592409093126</v>
      </c>
    </row>
    <row r="45" spans="2:7" ht="12.75" customHeight="1">
      <c r="B45" s="312" t="s">
        <v>63</v>
      </c>
      <c r="C45" s="286">
        <f>_xll.XBRLFact($B40,$B45,C40)</f>
        <v>3945479000</v>
      </c>
      <c r="D45" s="286">
        <f>_xll.XBRLFact($B40,$B45,D40)</f>
        <v>10285000</v>
      </c>
      <c r="E45" s="307">
        <f>_xll.XBRLFact($B40,$B45)</f>
        <v>311578000</v>
      </c>
      <c r="F45" s="286">
        <f>_xll.XBRLFact($B40,$B45,F40)</f>
        <v>-68422000</v>
      </c>
      <c r="G45" s="314">
        <f>F45/(C45*(1-G42/365)+D45*G42/365)-1</f>
        <v>-1.0173418740791675</v>
      </c>
    </row>
    <row r="46" spans="2:7" ht="12.75" customHeight="1">
      <c r="B46" s="312" t="s">
        <v>64</v>
      </c>
      <c r="C46" s="306" t="e">
        <f>_xll.XBRLFact($B40,$B46,C40)</f>
        <v>#N/A</v>
      </c>
      <c r="D46" s="306" t="e">
        <f>_xll.XBRLFact($B40,$B46,D40)</f>
        <v>#N/A</v>
      </c>
      <c r="E46" s="308" t="e">
        <f>_xll.XBRLFact($B40,$B46)</f>
        <v>#N/A</v>
      </c>
      <c r="F46" s="306" t="e">
        <f>_xll.XBRLFact($B40,$B46,F40)</f>
        <v>#N/A</v>
      </c>
      <c r="G46" s="314"/>
    </row>
    <row r="47" spans="2:7" ht="12.75" customHeight="1" thickBot="1">
      <c r="B47" s="313" t="s">
        <v>65</v>
      </c>
      <c r="C47" s="77">
        <f>C45/C44</f>
        <v>0.7912216543408831</v>
      </c>
      <c r="D47" s="77">
        <f t="shared" ref="D47:F47" si="8">D45/D44</f>
        <v>1</v>
      </c>
      <c r="E47" s="309">
        <f t="shared" ref="E47" si="9">E45/E44</f>
        <v>0.27506819807014909</v>
      </c>
      <c r="F47" s="77">
        <f t="shared" si="8"/>
        <v>-25.848885530789573</v>
      </c>
      <c r="G47" s="315">
        <f>F47/(C47*(1-G44/365)+D47*G44/365)-1</f>
        <v>-33.693206244023656</v>
      </c>
    </row>
    <row r="48" spans="2:7" ht="6" customHeight="1" thickBot="1">
      <c r="D48" s="39"/>
      <c r="F48" s="39"/>
      <c r="G48" s="38"/>
    </row>
    <row r="49" spans="2:7" ht="17.25" customHeight="1">
      <c r="B49" s="311" t="str">
        <f>'Portfolio Summary'!B29</f>
        <v>ORCL</v>
      </c>
      <c r="C49" s="284" t="str">
        <f>CONCATENATE(_xll.XBRLYears(B49,TRUE,"Y")-1,"-FY")</f>
        <v>2012-FY</v>
      </c>
      <c r="D49" s="284" t="str">
        <f>CONCATENATE(_xll.XBRLYears(B49,TRUE,"Y"),"-FY")</f>
        <v>2013-FY</v>
      </c>
      <c r="E49" s="310" t="s">
        <v>56</v>
      </c>
      <c r="F49" s="284" t="s">
        <v>57</v>
      </c>
      <c r="G49" s="285" t="s">
        <v>58</v>
      </c>
    </row>
    <row r="50" spans="2:7" ht="12.75" customHeight="1">
      <c r="B50" s="312" t="s">
        <v>59</v>
      </c>
      <c r="C50" s="286" t="str">
        <f>_xll.XBRLFact($B49,$B50,C49)</f>
        <v>2012-05-31</v>
      </c>
      <c r="D50" s="286" t="str">
        <f>_xll.XBRLFact($B49,$B50,D49)</f>
        <v>2013-05-31</v>
      </c>
      <c r="E50" s="307" t="str">
        <f>_xll.XBRLFact($B49,$B50)</f>
        <v>2014-02-28</v>
      </c>
      <c r="F50" s="286" t="str">
        <f>_xll.XBRLFact($B49,$B50,F49)</f>
        <v>2014-02-28</v>
      </c>
      <c r="G50" s="299">
        <f>_xlfn.DAYS(E50,D50)</f>
        <v>273</v>
      </c>
    </row>
    <row r="51" spans="2:7" ht="12.75" customHeight="1">
      <c r="B51" s="312" t="s">
        <v>60</v>
      </c>
      <c r="C51" s="286" t="str">
        <f>_xll.XBRLFact($B49,$B51,C49)</f>
        <v>2012-06-26</v>
      </c>
      <c r="D51" s="286" t="str">
        <f>_xll.XBRLFact($B49,$B51,D49)</f>
        <v>2013-06-26</v>
      </c>
      <c r="E51" s="307" t="str">
        <f>_xll.XBRLFact($B49,$B51)</f>
        <v>2014-03-20</v>
      </c>
      <c r="F51" s="286" t="str">
        <f>_xll.XBRLFact($B49,$B51,F49)</f>
        <v>2014-03-20</v>
      </c>
      <c r="G51" s="299"/>
    </row>
    <row r="52" spans="2:7" ht="12.75" customHeight="1">
      <c r="B52" s="312" t="s">
        <v>61</v>
      </c>
      <c r="C52" s="286" t="str">
        <f>_xll.XBRLFact($B49,$B52,C49)</f>
        <v>10-K</v>
      </c>
      <c r="D52" s="286" t="str">
        <f>_xll.XBRLFact($B49,$B52,D49)</f>
        <v>10-K</v>
      </c>
      <c r="E52" s="307" t="str">
        <f>_xll.XBRLFact($B49,$B52)</f>
        <v>10-Q</v>
      </c>
      <c r="F52" s="286" t="str">
        <f>_xll.XBRLFact($B49,$B52,F49)</f>
        <v>10-Q</v>
      </c>
      <c r="G52" s="299"/>
    </row>
    <row r="53" spans="2:7" ht="12.75" customHeight="1">
      <c r="B53" s="312" t="s">
        <v>62</v>
      </c>
      <c r="C53" s="286">
        <f>_xll.XBRLFact($B49,$B53,C49)</f>
        <v>37121000000</v>
      </c>
      <c r="D53" s="286">
        <f>_xll.XBRLFact($B49,$B53,D49)</f>
        <v>37180000000</v>
      </c>
      <c r="E53" s="307">
        <f>_xll.XBRLFact($B49,$B53)</f>
        <v>9307000000</v>
      </c>
      <c r="F53" s="286">
        <f>_xll.XBRLFact($B49,$B53,F49)</f>
        <v>37901000000</v>
      </c>
      <c r="G53" s="314">
        <f>F53/(C53*(1-G50/365)+D53*G50/365)-1</f>
        <v>1.9800045292125201E-2</v>
      </c>
    </row>
    <row r="54" spans="2:7" ht="12.75" customHeight="1">
      <c r="B54" s="312" t="s">
        <v>63</v>
      </c>
      <c r="C54" s="286">
        <f>_xll.XBRLFact($B49,$B54,C49)</f>
        <v>9981000000</v>
      </c>
      <c r="D54" s="286">
        <f>_xll.XBRLFact($B49,$B54,D49)</f>
        <v>10925000000</v>
      </c>
      <c r="E54" s="307">
        <f>_xll.XBRLFact($B49,$B54)</f>
        <v>2565000000</v>
      </c>
      <c r="F54" s="286">
        <f>_xll.XBRLFact($B49,$B54,F49)</f>
        <v>11115000000</v>
      </c>
      <c r="G54" s="314">
        <f>F54/(C54*(1-G51/365)+D54*G51/365)-1</f>
        <v>0.11361587015329122</v>
      </c>
    </row>
    <row r="55" spans="2:7" ht="12.75" customHeight="1">
      <c r="B55" s="312" t="s">
        <v>64</v>
      </c>
      <c r="C55" s="306">
        <f>_xll.XBRLFact($B49,$B55,C49)</f>
        <v>0.24</v>
      </c>
      <c r="D55" s="306">
        <f>_xll.XBRLFact($B49,$B55,D49)</f>
        <v>0.3</v>
      </c>
      <c r="E55" s="308">
        <f>_xll.XBRLFact($B49,$B55)</f>
        <v>0.12</v>
      </c>
      <c r="F55" s="306">
        <f>_xll.XBRLFact($B49,$B55,F49)</f>
        <v>0.36</v>
      </c>
      <c r="G55" s="314"/>
    </row>
    <row r="56" spans="2:7" ht="12.75" customHeight="1" thickBot="1">
      <c r="B56" s="313" t="s">
        <v>65</v>
      </c>
      <c r="C56" s="77">
        <f>C54/C53</f>
        <v>0.26887745480994585</v>
      </c>
      <c r="D56" s="77">
        <f t="shared" ref="D56:F56" si="10">D54/D53</f>
        <v>0.29384077461000541</v>
      </c>
      <c r="E56" s="309">
        <f t="shared" ref="E56" si="11">E54/E53</f>
        <v>0.27559901149672289</v>
      </c>
      <c r="F56" s="77">
        <f t="shared" si="10"/>
        <v>0.29326402997282391</v>
      </c>
      <c r="G56" s="315">
        <f>F56/(C56*(1-G53/365)+D56*G53/365)-1</f>
        <v>9.0692238175943407E-2</v>
      </c>
    </row>
    <row r="57" spans="2:7" ht="6" customHeight="1" thickBot="1">
      <c r="D57" s="39"/>
      <c r="F57" s="39"/>
      <c r="G57" s="38"/>
    </row>
    <row r="58" spans="2:7" ht="17.25" customHeight="1">
      <c r="B58" s="311" t="str">
        <f>'Portfolio Summary'!B30</f>
        <v>EA</v>
      </c>
      <c r="C58" s="284" t="str">
        <f>CONCATENATE(_xll.XBRLYears(B58,TRUE,"Y")-1,"-FY")</f>
        <v>2012-FY</v>
      </c>
      <c r="D58" s="284" t="str">
        <f>CONCATENATE(_xll.XBRLYears(B58,TRUE,"Y"),"-FY")</f>
        <v>2013-FY</v>
      </c>
      <c r="E58" s="310" t="s">
        <v>56</v>
      </c>
      <c r="F58" s="284" t="s">
        <v>57</v>
      </c>
      <c r="G58" s="285" t="s">
        <v>58</v>
      </c>
    </row>
    <row r="59" spans="2:7" ht="12.75" customHeight="1">
      <c r="B59" s="312" t="s">
        <v>59</v>
      </c>
      <c r="C59" s="286" t="str">
        <f>_xll.XBRLFact($B58,$B59,C58)</f>
        <v>2012-03-31</v>
      </c>
      <c r="D59" s="286" t="str">
        <f>_xll.XBRLFact($B58,$B59,D58)</f>
        <v>2013-03-31</v>
      </c>
      <c r="E59" s="307" t="str">
        <f>_xll.XBRLFact($B58,$B59)</f>
        <v>2013-12-31</v>
      </c>
      <c r="F59" s="286" t="str">
        <f>_xll.XBRLFact($B58,$B59,F58)</f>
        <v>2013-12-31</v>
      </c>
      <c r="G59" s="299">
        <f>_xlfn.DAYS(E59,D59)</f>
        <v>275</v>
      </c>
    </row>
    <row r="60" spans="2:7" ht="12.75" customHeight="1">
      <c r="B60" s="312" t="s">
        <v>60</v>
      </c>
      <c r="C60" s="286" t="str">
        <f>_xll.XBRLFact($B58,$B60,C58)</f>
        <v>2012-05-25</v>
      </c>
      <c r="D60" s="286" t="str">
        <f>_xll.XBRLFact($B58,$B60,D58)</f>
        <v>2013-05-22</v>
      </c>
      <c r="E60" s="307" t="str">
        <f>_xll.XBRLFact($B58,$B60)</f>
        <v>2014-02-04</v>
      </c>
      <c r="F60" s="286" t="str">
        <f>_xll.XBRLFact($B58,$B60,F58)</f>
        <v>2014-02-04</v>
      </c>
      <c r="G60" s="299"/>
    </row>
    <row r="61" spans="2:7" ht="12.75" customHeight="1">
      <c r="B61" s="312" t="s">
        <v>61</v>
      </c>
      <c r="C61" s="286" t="str">
        <f>_xll.XBRLFact($B58,$B61,C58)</f>
        <v>10-K</v>
      </c>
      <c r="D61" s="286" t="str">
        <f>_xll.XBRLFact($B58,$B61,D58)</f>
        <v>10-K</v>
      </c>
      <c r="E61" s="307" t="str">
        <f>_xll.XBRLFact($B58,$B61)</f>
        <v>10-Q</v>
      </c>
      <c r="F61" s="286" t="str">
        <f>_xll.XBRLFact($B58,$B61,F58)</f>
        <v>10-Q</v>
      </c>
      <c r="G61" s="299"/>
    </row>
    <row r="62" spans="2:7" ht="12.75" customHeight="1">
      <c r="B62" s="312" t="s">
        <v>62</v>
      </c>
      <c r="C62" s="286">
        <f>_xll.XBRLFact($B58,$B62,C58)</f>
        <v>4143000000</v>
      </c>
      <c r="D62" s="286">
        <f>_xll.XBRLFact($B58,$B62,D58)</f>
        <v>3797000000</v>
      </c>
      <c r="E62" s="307">
        <f>_xll.XBRLFact($B58,$B62)</f>
        <v>808000000</v>
      </c>
      <c r="F62" s="286">
        <f>_xll.XBRLFact($B58,$B62,F58)</f>
        <v>3661000000</v>
      </c>
      <c r="G62" s="314">
        <f>F62/(C62*(1-G59/365)+D62*G59/365)-1</f>
        <v>-5.7005952527971915E-2</v>
      </c>
    </row>
    <row r="63" spans="2:7" ht="12.75" customHeight="1">
      <c r="B63" s="312" t="s">
        <v>63</v>
      </c>
      <c r="C63" s="286">
        <f>_xll.XBRLFact($B58,$B63,C58)</f>
        <v>76000000</v>
      </c>
      <c r="D63" s="286">
        <f>_xll.XBRLFact($B58,$B63,D58)</f>
        <v>98000000</v>
      </c>
      <c r="E63" s="307">
        <f>_xll.XBRLFact($B58,$B63)</f>
        <v>-308000000</v>
      </c>
      <c r="F63" s="286">
        <f>_xll.XBRLFact($B58,$B63,F58)</f>
        <v>-36000000</v>
      </c>
      <c r="G63" s="314">
        <f>F63/(C63*(1-G60/365)+D63*G60/365)-1</f>
        <v>-1.4736842105263157</v>
      </c>
    </row>
    <row r="64" spans="2:7" ht="12.75" customHeight="1">
      <c r="B64" s="312" t="s">
        <v>64</v>
      </c>
      <c r="C64" s="306" t="e">
        <f>_xll.XBRLFact($B58,$B64,C58)</f>
        <v>#N/A</v>
      </c>
      <c r="D64" s="306" t="e">
        <f>_xll.XBRLFact($B58,$B64,D58)</f>
        <v>#N/A</v>
      </c>
      <c r="E64" s="308" t="e">
        <f>_xll.XBRLFact($B58,$B64)</f>
        <v>#N/A</v>
      </c>
      <c r="F64" s="306" t="e">
        <f>_xll.XBRLFact($B58,$B64,F58)</f>
        <v>#N/A</v>
      </c>
      <c r="G64" s="314"/>
    </row>
    <row r="65" spans="2:7" ht="12.75" customHeight="1" thickBot="1">
      <c r="B65" s="313" t="s">
        <v>65</v>
      </c>
      <c r="C65" s="77">
        <f>C63/C62</f>
        <v>1.8344195027757665E-2</v>
      </c>
      <c r="D65" s="77">
        <f t="shared" ref="D65:F65" si="12">D63/D62</f>
        <v>2.5809849881485384E-2</v>
      </c>
      <c r="E65" s="309">
        <f t="shared" ref="E65" si="13">E63/E62</f>
        <v>-0.38118811881188119</v>
      </c>
      <c r="F65" s="77">
        <f t="shared" si="12"/>
        <v>-9.8333788582354552E-3</v>
      </c>
      <c r="G65" s="315">
        <f>F65/(C65*(1-G62/365)+D65*G62/365)-1</f>
        <v>-1.5360826087450161</v>
      </c>
    </row>
    <row r="66" spans="2:7" ht="6" customHeight="1" thickBot="1">
      <c r="D66" s="39"/>
      <c r="F66" s="39"/>
      <c r="G66" s="38"/>
    </row>
    <row r="67" spans="2:7" ht="17.25" customHeight="1">
      <c r="B67" s="311" t="str">
        <f>'Portfolio Summary'!B31</f>
        <v>ATVI</v>
      </c>
      <c r="C67" s="284" t="str">
        <f>CONCATENATE(_xll.XBRLYears(B67,TRUE,"Y")-1,"-FY")</f>
        <v>2012-FY</v>
      </c>
      <c r="D67" s="284" t="str">
        <f>CONCATENATE(_xll.XBRLYears(B67,TRUE,"Y"),"-FY")</f>
        <v>2013-FY</v>
      </c>
      <c r="E67" s="310" t="s">
        <v>56</v>
      </c>
      <c r="F67" s="284" t="s">
        <v>57</v>
      </c>
      <c r="G67" s="285" t="s">
        <v>58</v>
      </c>
    </row>
    <row r="68" spans="2:7" ht="12.75" customHeight="1">
      <c r="B68" s="312" t="s">
        <v>59</v>
      </c>
      <c r="C68" s="286" t="str">
        <f>_xll.XBRLFact($B67,$B68,C67)</f>
        <v>2012-12-31</v>
      </c>
      <c r="D68" s="286" t="str">
        <f>_xll.XBRLFact($B67,$B68,D67)</f>
        <v>2013-12-31</v>
      </c>
      <c r="E68" s="307" t="str">
        <f>_xll.XBRLFact($B67,$B68)</f>
        <v>2014-03-31</v>
      </c>
      <c r="F68" s="286" t="str">
        <f>_xll.XBRLFact($B67,$B68,F67)</f>
        <v>2014-03-31</v>
      </c>
      <c r="G68" s="299">
        <f>_xlfn.DAYS(E68,D68)</f>
        <v>90</v>
      </c>
    </row>
    <row r="69" spans="2:7" ht="12.75" customHeight="1">
      <c r="B69" s="312" t="s">
        <v>60</v>
      </c>
      <c r="C69" s="286" t="str">
        <f>_xll.XBRLFact($B67,$B69,C67)</f>
        <v>2013-02-27</v>
      </c>
      <c r="D69" s="286" t="str">
        <f>_xll.XBRLFact($B67,$B69,D67)</f>
        <v>2014-03-03</v>
      </c>
      <c r="E69" s="307" t="str">
        <f>_xll.XBRLFact($B67,$B69)</f>
        <v>2014-05-06</v>
      </c>
      <c r="F69" s="286" t="str">
        <f>_xll.XBRLFact($B67,$B69,F67)</f>
        <v>2014-05-06</v>
      </c>
      <c r="G69" s="299"/>
    </row>
    <row r="70" spans="2:7" ht="12.75" customHeight="1">
      <c r="B70" s="312" t="s">
        <v>61</v>
      </c>
      <c r="C70" s="286" t="str">
        <f>_xll.XBRLFact($B67,$B70,C67)</f>
        <v>10-K</v>
      </c>
      <c r="D70" s="286" t="str">
        <f>_xll.XBRLFact($B67,$B70,D67)</f>
        <v>10-K</v>
      </c>
      <c r="E70" s="307" t="str">
        <f>_xll.XBRLFact($B67,$B70)</f>
        <v>10-Q</v>
      </c>
      <c r="F70" s="286" t="str">
        <f>_xll.XBRLFact($B67,$B70,F67)</f>
        <v>10-Q</v>
      </c>
      <c r="G70" s="299"/>
    </row>
    <row r="71" spans="2:7" ht="12.75" customHeight="1">
      <c r="B71" s="312" t="s">
        <v>62</v>
      </c>
      <c r="C71" s="286">
        <f>_xll.XBRLFact($B67,$B71,C67)</f>
        <v>4856000000</v>
      </c>
      <c r="D71" s="286">
        <f>_xll.XBRLFact($B67,$B71,D67)</f>
        <v>4583000000</v>
      </c>
      <c r="E71" s="307">
        <f>_xll.XBRLFact($B67,$B71)</f>
        <v>1111000000</v>
      </c>
      <c r="F71" s="286">
        <f>_xll.XBRLFact($B67,$B71,F67)</f>
        <v>4370000000</v>
      </c>
      <c r="G71" s="314">
        <f>F71/(C71*(1-G68/365)+D71*G68/365)-1</f>
        <v>-8.743213168027375E-2</v>
      </c>
    </row>
    <row r="72" spans="2:7" ht="12.75" customHeight="1">
      <c r="B72" s="312" t="s">
        <v>63</v>
      </c>
      <c r="C72" s="286">
        <f>_xll.XBRLFact($B67,$B72,C67)</f>
        <v>1149000000</v>
      </c>
      <c r="D72" s="286">
        <f>_xll.XBRLFact($B67,$B72,D67)</f>
        <v>1010000000</v>
      </c>
      <c r="E72" s="307">
        <f>_xll.XBRLFact($B67,$B72)</f>
        <v>293000000</v>
      </c>
      <c r="F72" s="286">
        <f>_xll.XBRLFact($B67,$B72,F67)</f>
        <v>847000000</v>
      </c>
      <c r="G72" s="314">
        <f>F72/(C72*(1-G69/365)+D72*G69/365)-1</f>
        <v>-0.26283724978241951</v>
      </c>
    </row>
    <row r="73" spans="2:7" ht="12.75" customHeight="1">
      <c r="B73" s="312" t="s">
        <v>64</v>
      </c>
      <c r="C73" s="306">
        <f>_xll.XBRLFact($B67,$B73,C67)</f>
        <v>0.18</v>
      </c>
      <c r="D73" s="306">
        <f>_xll.XBRLFact($B67,$B73,D67)</f>
        <v>0.19</v>
      </c>
      <c r="E73" s="308">
        <f>_xll.XBRLFact($B67,$B73)</f>
        <v>0.2</v>
      </c>
      <c r="F73" s="306">
        <f>_xll.XBRLFact($B67,$B73,F67)</f>
        <v>0.2</v>
      </c>
      <c r="G73" s="314"/>
    </row>
    <row r="74" spans="2:7" ht="12.75" customHeight="1" thickBot="1">
      <c r="B74" s="313" t="s">
        <v>65</v>
      </c>
      <c r="C74" s="77">
        <f>C72/C71</f>
        <v>0.23661449752883032</v>
      </c>
      <c r="D74" s="77">
        <f t="shared" ref="D74:F74" si="14">D72/D71</f>
        <v>0.22037966397556186</v>
      </c>
      <c r="E74" s="309">
        <f t="shared" ref="E74" si="15">E72/E71</f>
        <v>0.26372637263726373</v>
      </c>
      <c r="F74" s="77">
        <f t="shared" si="14"/>
        <v>0.19382151029748285</v>
      </c>
      <c r="G74" s="315">
        <f>F74/(C74*(1-G71/365)+D74*G71/365)-1</f>
        <v>-0.18086876836532328</v>
      </c>
    </row>
    <row r="75" spans="2:7" ht="6" customHeight="1" thickBot="1">
      <c r="D75" s="39"/>
      <c r="F75" s="39"/>
      <c r="G75" s="38"/>
    </row>
    <row r="76" spans="2:7" ht="17.25" customHeight="1">
      <c r="B76" s="311" t="str">
        <f>'Portfolio Summary'!B32</f>
        <v>TGT</v>
      </c>
      <c r="C76" s="284" t="str">
        <f>CONCATENATE(_xll.XBRLYears(B76,TRUE,"Y")-1,"-FY")</f>
        <v>2013-FY</v>
      </c>
      <c r="D76" s="284" t="str">
        <f>CONCATENATE(_xll.XBRLYears(B76,TRUE,"Y"),"-FY")</f>
        <v>2014-FY</v>
      </c>
      <c r="E76" s="310" t="s">
        <v>56</v>
      </c>
      <c r="F76" s="284" t="s">
        <v>57</v>
      </c>
      <c r="G76" s="285" t="s">
        <v>58</v>
      </c>
    </row>
    <row r="77" spans="2:7" ht="12.75" customHeight="1">
      <c r="B77" s="312" t="s">
        <v>59</v>
      </c>
      <c r="C77" s="286" t="str">
        <f>_xll.XBRLFact($B76,$B77,C76)</f>
        <v>2013-02-02</v>
      </c>
      <c r="D77" s="286" t="str">
        <f>_xll.XBRLFact($B76,$B77,D76)</f>
        <v>2014-02-01</v>
      </c>
      <c r="E77" s="307" t="str">
        <f>_xll.XBRLFact($B76,$B77)</f>
        <v>2014-02-01</v>
      </c>
      <c r="F77" s="286" t="str">
        <f>_xll.XBRLFact($B76,$B77,F76)</f>
        <v>2014-02-01</v>
      </c>
      <c r="G77" s="299">
        <f>_xlfn.DAYS(E77,D77)</f>
        <v>0</v>
      </c>
    </row>
    <row r="78" spans="2:7" ht="12.75" customHeight="1">
      <c r="B78" s="312" t="s">
        <v>60</v>
      </c>
      <c r="C78" s="286" t="str">
        <f>_xll.XBRLFact($B76,$B78,C76)</f>
        <v>2013-03-20</v>
      </c>
      <c r="D78" s="286" t="str">
        <f>_xll.XBRLFact($B76,$B78,D76)</f>
        <v>2014-03-14</v>
      </c>
      <c r="E78" s="307" t="str">
        <f>_xll.XBRLFact($B76,$B78)</f>
        <v>2014-03-14</v>
      </c>
      <c r="F78" s="286" t="str">
        <f>_xll.XBRLFact($B76,$B78,F76)</f>
        <v>2014-03-14</v>
      </c>
      <c r="G78" s="299"/>
    </row>
    <row r="79" spans="2:7" ht="12.75" customHeight="1">
      <c r="B79" s="312" t="s">
        <v>61</v>
      </c>
      <c r="C79" s="286" t="str">
        <f>_xll.XBRLFact($B76,$B79,C76)</f>
        <v>10-K</v>
      </c>
      <c r="D79" s="286" t="str">
        <f>_xll.XBRLFact($B76,$B79,D76)</f>
        <v>10-K</v>
      </c>
      <c r="E79" s="307" t="str">
        <f>_xll.XBRLFact($B76,$B79)</f>
        <v>10-K</v>
      </c>
      <c r="F79" s="286" t="str">
        <f>_xll.XBRLFact($B76,$B79,F76)</f>
        <v>10-K</v>
      </c>
      <c r="G79" s="299"/>
    </row>
    <row r="80" spans="2:7" ht="12.75" customHeight="1">
      <c r="B80" s="312" t="s">
        <v>62</v>
      </c>
      <c r="C80" s="286">
        <f>_xll.XBRLFact($B76,$B80,C76)</f>
        <v>73301000000</v>
      </c>
      <c r="D80" s="286">
        <f>_xll.XBRLFact($B76,$B80,D76)</f>
        <v>72596000000</v>
      </c>
      <c r="E80" s="307">
        <f>_xll.XBRLFact($B76,$B80)</f>
        <v>72596000000</v>
      </c>
      <c r="F80" s="286">
        <f>_xll.XBRLFact($B76,$B80,F76)</f>
        <v>72596000000</v>
      </c>
      <c r="G80" s="314">
        <f>F80/(C80*(1-G77/365)+D80*G77/365)-1</f>
        <v>-9.6178769730290714E-3</v>
      </c>
    </row>
    <row r="81" spans="2:7" ht="12.75" customHeight="1">
      <c r="B81" s="312" t="s">
        <v>63</v>
      </c>
      <c r="C81" s="286">
        <f>_xll.XBRLFact($B76,$B81,C76)</f>
        <v>2999000000</v>
      </c>
      <c r="D81" s="286">
        <f>_xll.XBRLFact($B76,$B81,D76)</f>
        <v>1971000000</v>
      </c>
      <c r="E81" s="307">
        <f>_xll.XBRLFact($B76,$B81)</f>
        <v>1971000000</v>
      </c>
      <c r="F81" s="286">
        <f>_xll.XBRLFact($B76,$B81,F76)</f>
        <v>1971000000</v>
      </c>
      <c r="G81" s="314">
        <f>F81/(C81*(1-G78/365)+D81*G78/365)-1</f>
        <v>-0.34278092697565854</v>
      </c>
    </row>
    <row r="82" spans="2:7" ht="12.75" customHeight="1">
      <c r="B82" s="312" t="s">
        <v>64</v>
      </c>
      <c r="C82" s="306">
        <f>_xll.XBRLFact($B76,$B82,C76)</f>
        <v>1.38</v>
      </c>
      <c r="D82" s="306">
        <f>_xll.XBRLFact($B76,$B82,D76)</f>
        <v>1.65</v>
      </c>
      <c r="E82" s="308">
        <f>_xll.XBRLFact($B76,$B82)</f>
        <v>1.65</v>
      </c>
      <c r="F82" s="306">
        <f>_xll.XBRLFact($B76,$B82,F76)</f>
        <v>1.65</v>
      </c>
      <c r="G82" s="314"/>
    </row>
    <row r="83" spans="2:7" ht="12.75" customHeight="1" thickBot="1">
      <c r="B83" s="313" t="s">
        <v>65</v>
      </c>
      <c r="C83" s="77">
        <f>C81/C80</f>
        <v>4.0913493676757479E-2</v>
      </c>
      <c r="D83" s="77">
        <f t="shared" ref="D83:F83" si="16">D81/D80</f>
        <v>2.7150256212463496E-2</v>
      </c>
      <c r="E83" s="309">
        <f t="shared" ref="E83" si="17">E81/E80</f>
        <v>2.7150256212463496E-2</v>
      </c>
      <c r="F83" s="77">
        <f t="shared" si="16"/>
        <v>2.7150256212463496E-2</v>
      </c>
      <c r="G83" s="315">
        <f>F83/(C83*(1-G80/365)+D83*G80/365)-1</f>
        <v>-0.33640437154229419</v>
      </c>
    </row>
    <row r="84" spans="2:7" ht="6" customHeight="1" thickBot="1">
      <c r="D84" s="39"/>
      <c r="F84" s="39"/>
      <c r="G84" s="38"/>
    </row>
    <row r="85" spans="2:7" ht="17.25" customHeight="1">
      <c r="B85" s="311" t="str">
        <f>'Portfolio Summary'!B33</f>
        <v>WMT</v>
      </c>
      <c r="C85" s="284" t="str">
        <f>CONCATENATE(_xll.XBRLYears(B85,TRUE,"Y")-1,"-FY")</f>
        <v>2013-FY</v>
      </c>
      <c r="D85" s="284" t="str">
        <f>CONCATENATE(_xll.XBRLYears(B85,TRUE,"Y"),"-FY")</f>
        <v>2014-FY</v>
      </c>
      <c r="E85" s="310" t="s">
        <v>56</v>
      </c>
      <c r="F85" s="284" t="s">
        <v>57</v>
      </c>
      <c r="G85" s="285" t="s">
        <v>58</v>
      </c>
    </row>
    <row r="86" spans="2:7" ht="12.75" customHeight="1">
      <c r="B86" s="312" t="s">
        <v>59</v>
      </c>
      <c r="C86" s="286" t="str">
        <f>_xll.XBRLFact($B85,$B86,C85)</f>
        <v>2013-01-31</v>
      </c>
      <c r="D86" s="286" t="str">
        <f>_xll.XBRLFact($B85,$B86,D85)</f>
        <v>2014-01-31</v>
      </c>
      <c r="E86" s="307" t="str">
        <f>_xll.XBRLFact($B85,$B86)</f>
        <v>2014-01-31</v>
      </c>
      <c r="F86" s="286" t="str">
        <f>_xll.XBRLFact($B85,$B86,F85)</f>
        <v>2014-01-31</v>
      </c>
      <c r="G86" s="299">
        <f>_xlfn.DAYS(E86,D86)</f>
        <v>0</v>
      </c>
    </row>
    <row r="87" spans="2:7" ht="12.75" customHeight="1">
      <c r="B87" s="312" t="s">
        <v>60</v>
      </c>
      <c r="C87" s="286" t="str">
        <f>_xll.XBRLFact($B85,$B87,C85)</f>
        <v>2013-03-26</v>
      </c>
      <c r="D87" s="286" t="str">
        <f>_xll.XBRLFact($B85,$B87,D85)</f>
        <v>2014-03-21</v>
      </c>
      <c r="E87" s="307" t="str">
        <f>_xll.XBRLFact($B85,$B87)</f>
        <v>2014-03-21</v>
      </c>
      <c r="F87" s="286" t="str">
        <f>_xll.XBRLFact($B85,$B87,F85)</f>
        <v>2014-03-21</v>
      </c>
      <c r="G87" s="299"/>
    </row>
    <row r="88" spans="2:7" ht="12.75" customHeight="1">
      <c r="B88" s="312" t="s">
        <v>61</v>
      </c>
      <c r="C88" s="286" t="str">
        <f>_xll.XBRLFact($B85,$B88,C85)</f>
        <v>10-K</v>
      </c>
      <c r="D88" s="286" t="str">
        <f>_xll.XBRLFact($B85,$B88,D85)</f>
        <v>10-K</v>
      </c>
      <c r="E88" s="307" t="str">
        <f>_xll.XBRLFact($B85,$B88)</f>
        <v>10-K</v>
      </c>
      <c r="F88" s="286" t="str">
        <f>_xll.XBRLFact($B85,$B88,F85)</f>
        <v>10-K</v>
      </c>
      <c r="G88" s="299"/>
    </row>
    <row r="89" spans="2:7" ht="12.75" customHeight="1">
      <c r="B89" s="312" t="s">
        <v>62</v>
      </c>
      <c r="C89" s="286">
        <f>_xll.XBRLFact($B85,$B89,C85)</f>
        <v>468651000000</v>
      </c>
      <c r="D89" s="286">
        <f>_xll.XBRLFact($B85,$B89,D85)</f>
        <v>476293999999.99994</v>
      </c>
      <c r="E89" s="307">
        <f>_xll.XBRLFact($B85,$B89)</f>
        <v>476293999999.99994</v>
      </c>
      <c r="F89" s="286">
        <f>_xll.XBRLFact($B85,$B89,F85)</f>
        <v>476293999999.99994</v>
      </c>
      <c r="G89" s="314">
        <f>F89/(C89*(1-G86/365)+D89*G86/365)-1</f>
        <v>1.6308511024194949E-2</v>
      </c>
    </row>
    <row r="90" spans="2:7" ht="12.75" customHeight="1">
      <c r="B90" s="312" t="s">
        <v>63</v>
      </c>
      <c r="C90" s="286">
        <f>_xll.XBRLFact($B85,$B90,C85)</f>
        <v>16999000000</v>
      </c>
      <c r="D90" s="286">
        <f>_xll.XBRLFact($B85,$B90,D85)</f>
        <v>16022000000</v>
      </c>
      <c r="E90" s="307">
        <f>_xll.XBRLFact($B85,$B90)</f>
        <v>16022000000</v>
      </c>
      <c r="F90" s="286">
        <f>_xll.XBRLFact($B85,$B90,F85)</f>
        <v>16022000000</v>
      </c>
      <c r="G90" s="314">
        <f>F90/(C90*(1-G87/365)+D90*G87/365)-1</f>
        <v>-5.7473969057003305E-2</v>
      </c>
    </row>
    <row r="91" spans="2:7" ht="12.75" customHeight="1">
      <c r="B91" s="312" t="s">
        <v>64</v>
      </c>
      <c r="C91" s="306">
        <f>_xll.XBRLFact($B85,$B91,C85)</f>
        <v>1.59</v>
      </c>
      <c r="D91" s="306">
        <f>_xll.XBRLFact($B85,$B91,D85)</f>
        <v>1.88</v>
      </c>
      <c r="E91" s="308">
        <f>_xll.XBRLFact($B85,$B91)</f>
        <v>1.88</v>
      </c>
      <c r="F91" s="306">
        <f>_xll.XBRLFact($B85,$B91,F85)</f>
        <v>1.88</v>
      </c>
      <c r="G91" s="314"/>
    </row>
    <row r="92" spans="2:7" ht="12.75" customHeight="1" thickBot="1">
      <c r="B92" s="313" t="s">
        <v>65</v>
      </c>
      <c r="C92" s="77">
        <f>C90/C89</f>
        <v>3.627219402071051E-2</v>
      </c>
      <c r="D92" s="77">
        <f t="shared" ref="D92:F92" si="18">D90/D89</f>
        <v>3.363888690598664E-2</v>
      </c>
      <c r="E92" s="309">
        <f t="shared" ref="E92" si="19">E90/E89</f>
        <v>3.363888690598664E-2</v>
      </c>
      <c r="F92" s="77">
        <f t="shared" si="18"/>
        <v>3.363888690598664E-2</v>
      </c>
      <c r="G92" s="315">
        <f>F92/(C92*(1-G89/365)+D92*G89/365)-1</f>
        <v>-7.2595498256465829E-2</v>
      </c>
    </row>
  </sheetData>
  <mergeCells count="1">
    <mergeCell ref="A1:G2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8" tint="-0.249977111117893"/>
  </sheetPr>
  <dimension ref="A1:FE96"/>
  <sheetViews>
    <sheetView workbookViewId="0">
      <pane ySplit="4" topLeftCell="A7" activePane="bottomLeft" state="frozen"/>
      <selection activeCell="E3" sqref="E3"/>
      <selection pane="bottomLeft" activeCell="N4" sqref="N4:P55"/>
    </sheetView>
  </sheetViews>
  <sheetFormatPr defaultColWidth="9" defaultRowHeight="15"/>
  <cols>
    <col min="1" max="1" width="9.7109375" style="3" customWidth="1"/>
    <col min="2" max="11" width="9.42578125" style="3" bestFit="1" customWidth="1"/>
    <col min="12" max="12" width="9" style="3"/>
    <col min="13" max="13" width="4.42578125" style="2" customWidth="1"/>
    <col min="14" max="14" width="10.7109375" style="3" bestFit="1" customWidth="1"/>
    <col min="15" max="15" width="9" style="3"/>
    <col min="16" max="16" width="9.7109375" style="3" customWidth="1"/>
    <col min="17" max="17" width="3.85546875" style="3" customWidth="1"/>
    <col min="18" max="18" width="10.7109375" style="3" bestFit="1" customWidth="1"/>
    <col min="19" max="21" width="9" style="3"/>
    <col min="22" max="22" width="10.7109375" style="3" bestFit="1" customWidth="1"/>
    <col min="23" max="24" width="9" style="3"/>
    <col min="25" max="25" width="3.42578125" style="3" customWidth="1"/>
    <col min="26" max="26" width="10.7109375" style="3" bestFit="1" customWidth="1"/>
    <col min="27" max="28" width="9" style="3"/>
    <col min="29" max="29" width="2.85546875" style="3" customWidth="1"/>
    <col min="30" max="30" width="10.7109375" style="3" bestFit="1" customWidth="1"/>
    <col min="31" max="32" width="9" style="3"/>
    <col min="33" max="33" width="3.5703125" style="3" customWidth="1"/>
    <col min="34" max="34" width="10.7109375" style="3" bestFit="1" customWidth="1"/>
    <col min="35" max="36" width="9" style="3"/>
    <col min="37" max="37" width="3.28515625" style="3" customWidth="1"/>
    <col min="38" max="38" width="10.7109375" style="3" bestFit="1" customWidth="1"/>
    <col min="39" max="40" width="9" style="3"/>
    <col min="41" max="41" width="4.140625" style="3" customWidth="1"/>
    <col min="42" max="42" width="10.7109375" style="3" bestFit="1" customWidth="1"/>
    <col min="43" max="44" width="9" style="3"/>
    <col min="45" max="45" width="4.42578125" style="3" customWidth="1"/>
    <col min="46" max="46" width="10.7109375" style="3" bestFit="1" customWidth="1"/>
    <col min="47" max="48" width="9" style="3"/>
    <col min="49" max="49" width="4.42578125" style="3" customWidth="1"/>
    <col min="50" max="50" width="10.7109375" style="3" bestFit="1" customWidth="1"/>
    <col min="51" max="51" width="9" style="3"/>
    <col min="52" max="52" width="8.28515625" style="3" customWidth="1"/>
    <col min="53" max="53" width="4.5703125" style="3" customWidth="1"/>
    <col min="54" max="16384" width="9" style="3"/>
  </cols>
  <sheetData>
    <row r="1" spans="1:161" s="43" customFormat="1" ht="19.5" customHeight="1">
      <c r="A1" s="338" t="s">
        <v>55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  <c r="T1" s="339"/>
      <c r="U1" s="339"/>
      <c r="V1" s="339"/>
      <c r="W1" s="339"/>
      <c r="X1" s="339"/>
      <c r="Y1" s="339"/>
      <c r="Z1" s="339"/>
      <c r="AA1" s="339"/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39"/>
      <c r="AM1" s="339"/>
      <c r="AN1" s="339"/>
      <c r="AO1" s="339"/>
      <c r="AP1" s="339"/>
      <c r="AQ1" s="339"/>
      <c r="AR1" s="339"/>
      <c r="AS1" s="339"/>
      <c r="AT1" s="339"/>
      <c r="AU1" s="339"/>
      <c r="AV1" s="339"/>
      <c r="AW1" s="339"/>
      <c r="AX1" s="339"/>
      <c r="AY1" s="339"/>
      <c r="AZ1" s="339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</row>
    <row r="2" spans="1:161" s="43" customFormat="1" ht="22.5" customHeight="1" thickBot="1">
      <c r="A2" s="339"/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  <c r="P2" s="339"/>
      <c r="Q2" s="339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</row>
    <row r="3" spans="1:161" s="43" customFormat="1" ht="22.5" customHeight="1" thickBot="1">
      <c r="A3" s="340" t="s">
        <v>66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2"/>
      <c r="M3" s="44"/>
      <c r="N3" s="343" t="s">
        <v>67</v>
      </c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5"/>
      <c r="AA3" s="345"/>
      <c r="AB3" s="345"/>
      <c r="AC3" s="345"/>
      <c r="AD3" s="345"/>
      <c r="AE3" s="345"/>
      <c r="AF3" s="345"/>
      <c r="AG3" s="345"/>
      <c r="AH3" s="345"/>
      <c r="AI3" s="345"/>
      <c r="AJ3" s="345"/>
      <c r="AK3" s="345"/>
      <c r="AL3" s="345"/>
      <c r="AM3" s="345"/>
      <c r="AN3" s="345"/>
      <c r="AO3" s="345"/>
      <c r="AP3" s="345"/>
      <c r="AQ3" s="345"/>
      <c r="AR3" s="345"/>
      <c r="AS3" s="345"/>
      <c r="AT3" s="345"/>
      <c r="AU3" s="345"/>
      <c r="AV3" s="345"/>
      <c r="AW3" s="345"/>
      <c r="AX3" s="345"/>
      <c r="AY3" s="345"/>
      <c r="AZ3" s="346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</row>
    <row r="4" spans="1:161" ht="31.5" customHeight="1">
      <c r="A4" s="51"/>
      <c r="B4" s="45" t="str">
        <f>N4</f>
        <v>GE</v>
      </c>
      <c r="C4" s="45" t="str">
        <f>R4</f>
        <v>ADBE</v>
      </c>
      <c r="D4" s="45" t="str">
        <f>V4</f>
        <v>LNKD</v>
      </c>
      <c r="E4" s="45" t="str">
        <f>Z4</f>
        <v>CTXS</v>
      </c>
      <c r="F4" s="45" t="str">
        <f>AD4</f>
        <v>YHOO</v>
      </c>
      <c r="G4" s="45" t="str">
        <f>AH4</f>
        <v>ORCL</v>
      </c>
      <c r="H4" s="45" t="str">
        <f>AL4</f>
        <v>EA</v>
      </c>
      <c r="I4" s="45" t="str">
        <f>AP4</f>
        <v>ATVI</v>
      </c>
      <c r="J4" s="45" t="str">
        <f>AT4</f>
        <v>TGT</v>
      </c>
      <c r="K4" s="45" t="str">
        <f>AX4</f>
        <v>WMT</v>
      </c>
      <c r="L4" s="52" t="s">
        <v>68</v>
      </c>
      <c r="M4" s="22"/>
      <c r="N4" s="325" t="str">
        <f>'Portfolio Summary'!B24</f>
        <v>GE</v>
      </c>
      <c r="O4" s="324" t="s">
        <v>69</v>
      </c>
      <c r="P4" s="322" t="s">
        <v>70</v>
      </c>
      <c r="Q4" s="59"/>
      <c r="R4" s="323" t="str">
        <f>'Portfolio Summary'!B25</f>
        <v>ADBE</v>
      </c>
      <c r="S4" s="324" t="s">
        <v>69</v>
      </c>
      <c r="T4" s="322" t="s">
        <v>70</v>
      </c>
      <c r="U4" s="59"/>
      <c r="V4" s="323" t="str">
        <f>'Portfolio Summary'!B26</f>
        <v>LNKD</v>
      </c>
      <c r="W4" s="324" t="s">
        <v>69</v>
      </c>
      <c r="X4" s="322" t="s">
        <v>70</v>
      </c>
      <c r="Y4" s="59"/>
      <c r="Z4" s="323" t="str">
        <f>'Portfolio Summary'!B27</f>
        <v>CTXS</v>
      </c>
      <c r="AA4" s="324" t="s">
        <v>69</v>
      </c>
      <c r="AB4" s="322" t="s">
        <v>70</v>
      </c>
      <c r="AC4" s="59"/>
      <c r="AD4" s="323" t="str">
        <f>'Portfolio Summary'!B28</f>
        <v>YHOO</v>
      </c>
      <c r="AE4" s="324" t="s">
        <v>69</v>
      </c>
      <c r="AF4" s="322" t="s">
        <v>70</v>
      </c>
      <c r="AG4" s="59"/>
      <c r="AH4" s="323" t="str">
        <f>'Portfolio Summary'!B29</f>
        <v>ORCL</v>
      </c>
      <c r="AI4" s="324" t="s">
        <v>69</v>
      </c>
      <c r="AJ4" s="322" t="s">
        <v>70</v>
      </c>
      <c r="AK4" s="59"/>
      <c r="AL4" s="323" t="str">
        <f>'Portfolio Summary'!B30</f>
        <v>EA</v>
      </c>
      <c r="AM4" s="324" t="s">
        <v>69</v>
      </c>
      <c r="AN4" s="322" t="s">
        <v>70</v>
      </c>
      <c r="AO4" s="59"/>
      <c r="AP4" s="323" t="str">
        <f>'Portfolio Summary'!B31</f>
        <v>ATVI</v>
      </c>
      <c r="AQ4" s="324" t="s">
        <v>69</v>
      </c>
      <c r="AR4" s="322" t="s">
        <v>70</v>
      </c>
      <c r="AS4" s="59"/>
      <c r="AT4" s="323" t="str">
        <f>'Portfolio Summary'!B32</f>
        <v>TGT</v>
      </c>
      <c r="AU4" s="324" t="s">
        <v>69</v>
      </c>
      <c r="AV4" s="322" t="s">
        <v>70</v>
      </c>
      <c r="AW4" s="59"/>
      <c r="AX4" s="323" t="str">
        <f>'Portfolio Summary'!B33</f>
        <v>WMT</v>
      </c>
      <c r="AY4" s="324" t="s">
        <v>69</v>
      </c>
      <c r="AZ4" s="321" t="s">
        <v>70</v>
      </c>
    </row>
    <row r="5" spans="1:161" s="10" customFormat="1">
      <c r="A5" s="53" t="s">
        <v>71</v>
      </c>
      <c r="B5" s="46">
        <f ca="1">('Portfolio Summary'!L24)/('Portfolio Summary'!L$34)</f>
        <v>2.6850000381469726E-2</v>
      </c>
      <c r="C5" s="46">
        <f ca="1">('Portfolio Summary'!L25)/('Portfolio Summary'!L$34)</f>
        <v>0.10812777773539226</v>
      </c>
      <c r="D5" s="46">
        <f ca="1">('Portfolio Summary'!L26)/('Portfolio Summary'!L$34)</f>
        <v>0.10812777773539226</v>
      </c>
      <c r="E5" s="46">
        <f ca="1">('Portfolio Summary'!L27)/('Portfolio Summary'!L$34)</f>
        <v>0.10812777773539226</v>
      </c>
      <c r="F5" s="46">
        <f ca="1">('Portfolio Summary'!L28)/('Portfolio Summary'!L$34)</f>
        <v>0.10812777773539226</v>
      </c>
      <c r="G5" s="46">
        <f ca="1">('Portfolio Summary'!L29)/('Portfolio Summary'!L$34)</f>
        <v>0.10812777773539226</v>
      </c>
      <c r="H5" s="46">
        <f ca="1">('Portfolio Summary'!L30)/('Portfolio Summary'!L$34)</f>
        <v>0.10812777773539226</v>
      </c>
      <c r="I5" s="46">
        <f ca="1">('Portfolio Summary'!L31)/('Portfolio Summary'!L$34)</f>
        <v>0.10812777773539226</v>
      </c>
      <c r="J5" s="46">
        <f ca="1">('Portfolio Summary'!L32)/('Portfolio Summary'!L$34)</f>
        <v>0.10812777773539226</v>
      </c>
      <c r="K5" s="46">
        <f ca="1">('Portfolio Summary'!L33)/('Portfolio Summary'!L$34)</f>
        <v>0.10812777773539226</v>
      </c>
      <c r="L5" s="54">
        <f>('Portfolio Summary'!L34)/('Portfolio Summary'!L$34)</f>
        <v>1</v>
      </c>
      <c r="M5" s="23"/>
      <c r="N5" s="60">
        <f ca="1">DATE(YEAR(N6),MONTH(N6)+1,1)</f>
        <v>41821</v>
      </c>
      <c r="O5" s="6"/>
      <c r="P5" s="61"/>
      <c r="Q5" s="62"/>
      <c r="R5" s="63">
        <f ca="1">DATE(YEAR(R6),MONTH(R6)+1,1)</f>
        <v>41821</v>
      </c>
      <c r="S5" s="6"/>
      <c r="T5" s="61"/>
      <c r="U5" s="62"/>
      <c r="V5" s="63">
        <f ca="1">DATE(YEAR(V6),MONTH(V6)+1,1)</f>
        <v>41821</v>
      </c>
      <c r="W5" s="6"/>
      <c r="X5" s="61"/>
      <c r="Y5" s="62"/>
      <c r="Z5" s="63">
        <f ca="1">DATE(YEAR(Z6),MONTH(Z6)+1,1)</f>
        <v>41821</v>
      </c>
      <c r="AA5" s="6"/>
      <c r="AB5" s="61"/>
      <c r="AC5" s="62"/>
      <c r="AD5" s="63">
        <f ca="1">DATE(YEAR(AD6),MONTH(AD6)+1,1)</f>
        <v>41821</v>
      </c>
      <c r="AE5" s="6"/>
      <c r="AF5" s="61"/>
      <c r="AG5" s="62"/>
      <c r="AH5" s="63">
        <f ca="1">DATE(YEAR(AH6),MONTH(AH6)+1,1)</f>
        <v>41821</v>
      </c>
      <c r="AI5" s="6"/>
      <c r="AJ5" s="61"/>
      <c r="AK5" s="62"/>
      <c r="AL5" s="63">
        <f ca="1">DATE(YEAR(AL6),MONTH(AL6)+1,1)</f>
        <v>41821</v>
      </c>
      <c r="AM5" s="6"/>
      <c r="AN5" s="61"/>
      <c r="AO5" s="62"/>
      <c r="AP5" s="63">
        <f ca="1">DATE(YEAR(AP6),MONTH(AP6)+1,1)</f>
        <v>41821</v>
      </c>
      <c r="AQ5" s="6"/>
      <c r="AR5" s="61"/>
      <c r="AS5" s="62"/>
      <c r="AT5" s="63">
        <f ca="1">DATE(YEAR(AT6),MONTH(AT6)+1,1)</f>
        <v>41821</v>
      </c>
      <c r="AU5" s="6"/>
      <c r="AV5" s="61"/>
      <c r="AW5" s="62"/>
      <c r="AX5" s="63">
        <f ca="1">DATE(YEAR(AX6),MONTH(AX6)+1,1)</f>
        <v>41821</v>
      </c>
      <c r="AY5" s="6"/>
      <c r="AZ5" s="64"/>
    </row>
    <row r="6" spans="1:161" s="10" customFormat="1">
      <c r="A6" s="55" t="s">
        <v>72</v>
      </c>
      <c r="B6" s="46">
        <f ca="1">P7/P19-1</f>
        <v>0.20295702278598005</v>
      </c>
      <c r="C6" s="46">
        <f ca="1">T7/T19-1</f>
        <v>0.32851833196283087</v>
      </c>
      <c r="D6" s="46">
        <f ca="1">X7/X19-1</f>
        <v>-0.24480584898815094</v>
      </c>
      <c r="E6" s="46">
        <f ca="1">AB7/AB19-1</f>
        <v>-2.7095962981507515E-2</v>
      </c>
      <c r="F6" s="46">
        <f ca="1">AF7/AF19-1</f>
        <v>0.37965565519718902</v>
      </c>
      <c r="G6" s="46">
        <f ca="1">AJ7/AJ19-1</f>
        <v>0.24517668367258549</v>
      </c>
      <c r="H6" s="46">
        <f ca="1">AN7/AN19-1</f>
        <v>1.0131128580519468</v>
      </c>
      <c r="I6" s="46">
        <f ca="1">AR7/AR19-1</f>
        <v>0.39191916130093762</v>
      </c>
      <c r="J6" s="46">
        <f ca="1">AV7/AV19-1</f>
        <v>-0.13802576549762746</v>
      </c>
      <c r="K6" s="46">
        <f ca="1">AZ7/AZ19-1</f>
        <v>8.7943213033099266E-3</v>
      </c>
      <c r="L6" s="54">
        <f ca="1">SUMPRODUCT(B5:K5,B6:K6)</f>
        <v>0.21708242791382604</v>
      </c>
      <c r="M6" s="24"/>
      <c r="N6" s="60">
        <f ca="1">DATE(YEAR(N7),MONTH(N7)+1,1)</f>
        <v>41791</v>
      </c>
      <c r="O6" s="6"/>
      <c r="P6" s="61"/>
      <c r="Q6" s="62"/>
      <c r="R6" s="63">
        <f ca="1">DATE(YEAR(R7),MONTH(R7)+1,1)</f>
        <v>41791</v>
      </c>
      <c r="S6" s="6"/>
      <c r="T6" s="61"/>
      <c r="U6" s="62"/>
      <c r="V6" s="63">
        <f ca="1">DATE(YEAR(V7),MONTH(V7)+1,1)</f>
        <v>41791</v>
      </c>
      <c r="W6" s="6"/>
      <c r="X6" s="61"/>
      <c r="Y6" s="62"/>
      <c r="Z6" s="63">
        <f ca="1">DATE(YEAR(Z7),MONTH(Z7)+1,1)</f>
        <v>41791</v>
      </c>
      <c r="AA6" s="6"/>
      <c r="AB6" s="61"/>
      <c r="AC6" s="62"/>
      <c r="AD6" s="63">
        <f ca="1">DATE(YEAR(AD7),MONTH(AD7)+1,1)</f>
        <v>41791</v>
      </c>
      <c r="AE6" s="6"/>
      <c r="AF6" s="61"/>
      <c r="AG6" s="62"/>
      <c r="AH6" s="63">
        <f ca="1">DATE(YEAR(AH7),MONTH(AH7)+1,1)</f>
        <v>41791</v>
      </c>
      <c r="AI6" s="6"/>
      <c r="AJ6" s="61"/>
      <c r="AK6" s="62"/>
      <c r="AL6" s="63">
        <f ca="1">DATE(YEAR(AL7),MONTH(AL7)+1,1)</f>
        <v>41791</v>
      </c>
      <c r="AM6" s="6"/>
      <c r="AN6" s="61"/>
      <c r="AO6" s="62"/>
      <c r="AP6" s="63">
        <f ca="1">DATE(YEAR(AP7),MONTH(AP7)+1,1)</f>
        <v>41791</v>
      </c>
      <c r="AQ6" s="6"/>
      <c r="AR6" s="61"/>
      <c r="AS6" s="62"/>
      <c r="AT6" s="63">
        <f ca="1">DATE(YEAR(AT7),MONTH(AT7)+1,1)</f>
        <v>41791</v>
      </c>
      <c r="AU6" s="6"/>
      <c r="AV6" s="61"/>
      <c r="AW6" s="62"/>
      <c r="AX6" s="63">
        <f ca="1">DATE(YEAR(AX7),MONTH(AX7)+1,1)</f>
        <v>41791</v>
      </c>
      <c r="AY6" s="6"/>
      <c r="AZ6" s="64"/>
    </row>
    <row r="7" spans="1:161" ht="15.75" thickBot="1">
      <c r="A7" s="56" t="s">
        <v>73</v>
      </c>
      <c r="B7" s="57">
        <f t="shared" ref="B7:K7" ca="1" si="0">STDEV(B8:B55)</f>
        <v>7.4034370848128098E-2</v>
      </c>
      <c r="C7" s="57">
        <f t="shared" ca="1" si="0"/>
        <v>8.3872884794293709E-2</v>
      </c>
      <c r="D7" s="57">
        <f t="shared" ca="1" si="0"/>
        <v>0.12795410305579874</v>
      </c>
      <c r="E7" s="57">
        <f t="shared" ca="1" si="0"/>
        <v>0.12111258260775037</v>
      </c>
      <c r="F7" s="57">
        <f t="shared" ca="1" si="0"/>
        <v>8.0920317214712364E-2</v>
      </c>
      <c r="G7" s="57">
        <f t="shared" ca="1" si="0"/>
        <v>8.0686205655739904E-2</v>
      </c>
      <c r="H7" s="57">
        <f t="shared" ca="1" si="0"/>
        <v>8.5604049384787842E-2</v>
      </c>
      <c r="I7" s="57">
        <f t="shared" ca="1" si="0"/>
        <v>7.2682652251972818E-2</v>
      </c>
      <c r="J7" s="57">
        <f t="shared" ca="1" si="0"/>
        <v>5.3008574402876166E-2</v>
      </c>
      <c r="K7" s="57">
        <f t="shared" ca="1" si="0"/>
        <v>4.3453012487793437E-2</v>
      </c>
      <c r="L7" s="58">
        <f ca="1">STDEV(L8:L55)</f>
        <v>5.0171005644756642E-2</v>
      </c>
      <c r="M7" s="24"/>
      <c r="N7" s="65">
        <f ca="1">WORKDAY(TODAY(),-1)</f>
        <v>41771</v>
      </c>
      <c r="O7" s="6">
        <f t="array" aca="1" ref="O7:P55" ca="1">_xll.SharePrice(N4,N7:N55,"av,ac")</f>
        <v>23713260</v>
      </c>
      <c r="P7" s="61">
        <f ca="1"/>
        <v>26.850000381469727</v>
      </c>
      <c r="Q7" s="6"/>
      <c r="R7" s="66">
        <f ca="1">WORKDAY(TODAY(),-1)</f>
        <v>41771</v>
      </c>
      <c r="S7" s="6">
        <f t="array" aca="1" ref="S7:T55" ca="1">_xll.SharePrice(R4,R7:R55,"av,ac")</f>
        <v>2863613</v>
      </c>
      <c r="T7" s="61">
        <f ca="1"/>
        <v>60.700000762939453</v>
      </c>
      <c r="U7" s="6"/>
      <c r="V7" s="66">
        <f ca="1">WORKDAY(TODAY(),-1)</f>
        <v>41771</v>
      </c>
      <c r="W7" s="6">
        <f t="array" aca="1" ref="W7:X55" ca="1">_xll.SharePrice(V4,V7:V55,"av,ac")</f>
        <v>2882630</v>
      </c>
      <c r="X7" s="61">
        <f ca="1"/>
        <v>152.30000305175781</v>
      </c>
      <c r="Y7" s="6"/>
      <c r="Z7" s="66">
        <f ca="1">WORKDAY(TODAY(),-1)</f>
        <v>41771</v>
      </c>
      <c r="AA7" s="6">
        <f t="array" aca="1" ref="AA7:AB55" ca="1">_xll.SharePrice(Z4,Z7:Z55,"av,ac")</f>
        <v>2647658</v>
      </c>
      <c r="AB7" s="61">
        <f ca="1"/>
        <v>61.040000915527344</v>
      </c>
      <c r="AC7" s="6"/>
      <c r="AD7" s="66">
        <f ca="1">WORKDAY(TODAY(),-1)</f>
        <v>41771</v>
      </c>
      <c r="AE7" s="6">
        <f t="array" aca="1" ref="AE7:AF55" ca="1">_xll.SharePrice(AD4,AD7:AD55,"av,ac")</f>
        <v>22523806</v>
      </c>
      <c r="AF7" s="61">
        <f ca="1"/>
        <v>34.450000762939453</v>
      </c>
      <c r="AG7" s="6"/>
      <c r="AH7" s="66">
        <f ca="1">WORKDAY(TODAY(),-1)</f>
        <v>41771</v>
      </c>
      <c r="AI7" s="6">
        <f t="array" aca="1" ref="AI7:AJ55" ca="1">_xll.SharePrice(AH4,AH7:AH55,"av,ac")</f>
        <v>18751387</v>
      </c>
      <c r="AJ7" s="61">
        <f ca="1"/>
        <v>41.950000762939453</v>
      </c>
      <c r="AK7" s="6"/>
      <c r="AL7" s="66">
        <f ca="1">WORKDAY(TODAY(),-1)</f>
        <v>41771</v>
      </c>
      <c r="AM7" s="6">
        <f t="array" aca="1" ref="AM7:AN55" ca="1">_xll.SharePrice(AL4,AL7:AL55,"av,ac")</f>
        <v>5541126</v>
      </c>
      <c r="AN7" s="61">
        <f ca="1"/>
        <v>35.310001373291016</v>
      </c>
      <c r="AO7" s="6"/>
      <c r="AP7" s="66">
        <f ca="1">WORKDAY(TODAY(),-1)</f>
        <v>41771</v>
      </c>
      <c r="AQ7" s="6">
        <f t="array" aca="1" ref="AQ7:AR55" ca="1">_xll.SharePrice(AP4,AP7:AP55,"av,ac")</f>
        <v>4426762</v>
      </c>
      <c r="AR7" s="61">
        <f ca="1"/>
        <v>20.670000076293945</v>
      </c>
      <c r="AS7" s="6"/>
      <c r="AT7" s="66">
        <f ca="1">WORKDAY(TODAY(),-1)</f>
        <v>41771</v>
      </c>
      <c r="AU7" s="6">
        <f t="array" aca="1" ref="AU7:AV55" ca="1">_xll.SharePrice(AT4,AT7:AT55,"av,ac")</f>
        <v>3719587</v>
      </c>
      <c r="AV7" s="61">
        <f ca="1"/>
        <v>59.639999389648438</v>
      </c>
      <c r="AW7" s="6"/>
      <c r="AX7" s="66">
        <f ca="1">WORKDAY(TODAY(),-1)</f>
        <v>41771</v>
      </c>
      <c r="AY7" s="6">
        <f t="array" aca="1" ref="AY7:AZ55" ca="1">_xll.SharePrice(AX4,AX7:AX55,"av,ac")</f>
        <v>5999823</v>
      </c>
      <c r="AZ7" s="64">
        <f ca="1"/>
        <v>79.150001525878906</v>
      </c>
    </row>
    <row r="8" spans="1:161">
      <c r="A8" s="27">
        <f ca="1">WORKDAY(TODAY(),-1)</f>
        <v>41771</v>
      </c>
      <c r="B8" s="28">
        <f ca="1">IFERROR(P7/P8-1, 0)</f>
        <v>3.1105969180645898E-2</v>
      </c>
      <c r="C8" s="28">
        <f ca="1">IFERROR(T7/T8-1,0)</f>
        <v>-7.2999424999082407E-2</v>
      </c>
      <c r="D8" s="28">
        <f ca="1">IFERROR(X7/X8-1,0)</f>
        <v>-0.16948413678424812</v>
      </c>
      <c r="E8" s="28">
        <f ca="1">IFERROR(AB7/AB8-1,0)</f>
        <v>3.9509530766260514E-2</v>
      </c>
      <c r="F8" s="28">
        <f ca="1">IFERROR(AF7/AF8-1,0)</f>
        <v>-5.9770705873092966E-2</v>
      </c>
      <c r="G8" s="28">
        <f ca="1">IFERROR((AJ7/AJ8-1),0)</f>
        <v>1.9936777863589716E-2</v>
      </c>
      <c r="H8" s="28">
        <f ca="1">IFERROR((AN7/AN8-1),0)</f>
        <v>0.21215250225093985</v>
      </c>
      <c r="I8" s="28">
        <f ca="1">IFERROR((AR7/AR8-1),0)</f>
        <v>-5.0541296830000082E-3</v>
      </c>
      <c r="J8" s="28">
        <f ca="1">IFERROR((AV7/AV8-1),0)</f>
        <v>-2.0528822672520874E-2</v>
      </c>
      <c r="K8" s="28">
        <f ca="1">IFERROR((AZ7/AZ8-1),0)</f>
        <v>2.552476305925877E-2</v>
      </c>
      <c r="L8" s="29">
        <f t="shared" ref="L8:L55" ca="1" si="1">SUMPRODUCT(B$5:K$5,B8:K8)</f>
        <v>-2.4858030115390952E-3</v>
      </c>
      <c r="M8" s="25"/>
      <c r="N8" s="60">
        <f t="shared" ref="N8:N55" ca="1" si="2">WORKDAY(DATE(YEAR(N7),MONTH(N7)-1,1),1)</f>
        <v>41731</v>
      </c>
      <c r="O8" s="6">
        <f ca="1"/>
        <v>26402933</v>
      </c>
      <c r="P8" s="61">
        <f ca="1"/>
        <v>26.040000915527344</v>
      </c>
      <c r="Q8" s="6"/>
      <c r="R8" s="63">
        <f t="shared" ref="R8:R55" ca="1" si="3">WORKDAY(DATE(YEAR(R7),MONTH(R7)-1,1),1)</f>
        <v>41731</v>
      </c>
      <c r="S8" s="6">
        <f ca="1"/>
        <v>2587043</v>
      </c>
      <c r="T8" s="61">
        <f ca="1"/>
        <v>65.480003356933594</v>
      </c>
      <c r="U8" s="6"/>
      <c r="V8" s="63">
        <f t="shared" ref="V8:V55" ca="1" si="4">WORKDAY(DATE(YEAR(V7),MONTH(V7)-1,1),1)</f>
        <v>41731</v>
      </c>
      <c r="W8" s="6">
        <f ca="1"/>
        <v>2511295</v>
      </c>
      <c r="X8" s="61">
        <f ca="1"/>
        <v>183.3800048828125</v>
      </c>
      <c r="Y8" s="6"/>
      <c r="Z8" s="63">
        <f t="shared" ref="Z8:Z55" ca="1" si="5">WORKDAY(DATE(YEAR(Z7),MONTH(Z7)-1,1),1)</f>
        <v>41731</v>
      </c>
      <c r="AA8" s="6">
        <f ca="1"/>
        <v>1546840</v>
      </c>
      <c r="AB8" s="61">
        <f ca="1"/>
        <v>58.720001220703125</v>
      </c>
      <c r="AC8" s="6"/>
      <c r="AD8" s="63">
        <f t="shared" ref="AD8:AD55" ca="1" si="6">WORKDAY(DATE(YEAR(AD7),MONTH(AD7)-1,1),1)</f>
        <v>41731</v>
      </c>
      <c r="AE8" s="6">
        <f ca="1"/>
        <v>14522757</v>
      </c>
      <c r="AF8" s="61">
        <f ca="1"/>
        <v>36.639999389648438</v>
      </c>
      <c r="AG8" s="6"/>
      <c r="AH8" s="63">
        <f t="shared" ref="AH8:AH55" ca="1" si="7">WORKDAY(DATE(YEAR(AH7),MONTH(AH7)-1,1),1)</f>
        <v>41731</v>
      </c>
      <c r="AI8" s="6">
        <f ca="1"/>
        <v>22755105</v>
      </c>
      <c r="AJ8" s="61">
        <f ca="1"/>
        <v>41.130001068115234</v>
      </c>
      <c r="AK8" s="6"/>
      <c r="AL8" s="63">
        <f t="shared" ref="AL8:AL55" ca="1" si="8">WORKDAY(DATE(YEAR(AL7),MONTH(AL7)-1,1),1)</f>
        <v>41731</v>
      </c>
      <c r="AM8" s="6">
        <f ca="1"/>
        <v>3291925</v>
      </c>
      <c r="AN8" s="61">
        <f ca="1"/>
        <v>29.129999160766602</v>
      </c>
      <c r="AO8" s="6"/>
      <c r="AP8" s="63">
        <f t="shared" ref="AP8:AP55" ca="1" si="9">WORKDAY(DATE(YEAR(AP7),MONTH(AP7)-1,1),1)</f>
        <v>41731</v>
      </c>
      <c r="AQ8" s="6">
        <f ca="1"/>
        <v>4703029</v>
      </c>
      <c r="AR8" s="61">
        <f ca="1"/>
        <v>20.774999618530273</v>
      </c>
      <c r="AS8" s="6"/>
      <c r="AT8" s="63">
        <f t="shared" ref="AT8:AT55" ca="1" si="10">WORKDAY(DATE(YEAR(AT7),MONTH(AT7)-1,1),1)</f>
        <v>41731</v>
      </c>
      <c r="AU8" s="6">
        <f ca="1"/>
        <v>3970394</v>
      </c>
      <c r="AV8" s="61">
        <f ca="1"/>
        <v>60.889999389648438</v>
      </c>
      <c r="AW8" s="6"/>
      <c r="AX8" s="63">
        <f t="shared" ref="AX8:AX55" ca="1" si="11">WORKDAY(DATE(YEAR(AX7),MONTH(AX7)-1,1),1)</f>
        <v>41731</v>
      </c>
      <c r="AY8" s="6">
        <f ca="1"/>
        <v>6078086</v>
      </c>
      <c r="AZ8" s="64">
        <f ca="1"/>
        <v>77.180000305175781</v>
      </c>
    </row>
    <row r="9" spans="1:161">
      <c r="A9" s="27">
        <f t="shared" ref="A9:A55" ca="1" si="12">WORKDAY(DATE(YEAR(A8),MONTH(A8)-1,1),1)</f>
        <v>41731</v>
      </c>
      <c r="B9" s="28">
        <f t="shared" ref="B9:B55" ca="1" si="13">IFERROR(P8/P9-1, 0)</f>
        <v>3.6624205635258367E-2</v>
      </c>
      <c r="C9" s="28">
        <f t="shared" ref="C9:C55" ca="1" si="14">IFERROR(T8/T9-1,0)</f>
        <v>-3.5072166696310303E-2</v>
      </c>
      <c r="D9" s="28">
        <f t="shared" ref="D9:D55" ca="1" si="15">IFERROR(X8/X9-1,0)</f>
        <v>-8.9699639310852675E-2</v>
      </c>
      <c r="E9" s="28">
        <f t="shared" ref="E9:E55" ca="1" si="16">IFERROR(AB8/AB9-1,0)</f>
        <v>-1.8388473415794193E-2</v>
      </c>
      <c r="F9" s="28">
        <f t="shared" ref="F9:F55" ca="1" si="17">IFERROR(AF8/AF9-1,0)</f>
        <v>-4.2091519224877416E-2</v>
      </c>
      <c r="G9" s="28">
        <f t="shared" ref="G9:G55" ca="1" si="18">IFERROR((AJ8/AJ9-1),0)</f>
        <v>6.803435109777789E-2</v>
      </c>
      <c r="H9" s="28">
        <f t="shared" ref="H9:H55" ca="1" si="19">IFERROR((AN8/AN9-1),0)</f>
        <v>3.7023816394778475E-2</v>
      </c>
      <c r="I9" s="28">
        <f t="shared" ref="I9:I55" ca="1" si="20">IFERROR((AR8/AR9-1),0)</f>
        <v>6.4292988285635566E-2</v>
      </c>
      <c r="J9" s="28">
        <f t="shared" ref="J9:J55" ca="1" si="21">IFERROR((AV8/AV9-1),0)</f>
        <v>-1.7269201269119461E-2</v>
      </c>
      <c r="K9" s="28">
        <f t="shared" ref="K9:K55" ca="1" si="22">IFERROR((AZ8/AZ9-1),0)</f>
        <v>4.1284369201333604E-2</v>
      </c>
      <c r="L9" s="29">
        <f t="shared" ca="1" si="1"/>
        <v>1.8607654976717115E-3</v>
      </c>
      <c r="M9" s="25"/>
      <c r="N9" s="60">
        <f t="shared" ca="1" si="2"/>
        <v>41701</v>
      </c>
      <c r="O9" s="6">
        <f ca="1"/>
        <v>34270288</v>
      </c>
      <c r="P9" s="61">
        <f ca="1"/>
        <v>25.120000839233398</v>
      </c>
      <c r="Q9" s="6"/>
      <c r="R9" s="63">
        <f t="shared" ca="1" si="3"/>
        <v>41701</v>
      </c>
      <c r="S9" s="6">
        <f ca="1"/>
        <v>3394960</v>
      </c>
      <c r="T9" s="61">
        <f ca="1"/>
        <v>67.860000610351563</v>
      </c>
      <c r="U9" s="6"/>
      <c r="V9" s="63">
        <f t="shared" ca="1" si="4"/>
        <v>41701</v>
      </c>
      <c r="W9" s="6">
        <f ca="1"/>
        <v>2631878</v>
      </c>
      <c r="X9" s="61">
        <f ca="1"/>
        <v>201.44999694824219</v>
      </c>
      <c r="Y9" s="6"/>
      <c r="Z9" s="63">
        <f t="shared" ca="1" si="5"/>
        <v>41701</v>
      </c>
      <c r="AA9" s="6">
        <f ca="1"/>
        <v>1995801</v>
      </c>
      <c r="AB9" s="61">
        <f ca="1"/>
        <v>59.819999694824219</v>
      </c>
      <c r="AC9" s="6"/>
      <c r="AD9" s="63">
        <f t="shared" ca="1" si="6"/>
        <v>41701</v>
      </c>
      <c r="AE9" s="6">
        <f ca="1"/>
        <v>14716892</v>
      </c>
      <c r="AF9" s="61">
        <f ca="1"/>
        <v>38.25</v>
      </c>
      <c r="AG9" s="6"/>
      <c r="AH9" s="63">
        <f t="shared" ca="1" si="7"/>
        <v>41701</v>
      </c>
      <c r="AI9" s="6">
        <f ca="1"/>
        <v>13294728</v>
      </c>
      <c r="AJ9" s="61">
        <f ca="1"/>
        <v>38.509998321533203</v>
      </c>
      <c r="AK9" s="6"/>
      <c r="AL9" s="63">
        <f t="shared" ca="1" si="8"/>
        <v>41701</v>
      </c>
      <c r="AM9" s="6">
        <f ca="1"/>
        <v>2885526</v>
      </c>
      <c r="AN9" s="61">
        <f ca="1"/>
        <v>28.090000152587891</v>
      </c>
      <c r="AO9" s="6"/>
      <c r="AP9" s="63">
        <f t="shared" ca="1" si="9"/>
        <v>41701</v>
      </c>
      <c r="AQ9" s="6">
        <f ca="1"/>
        <v>4425467</v>
      </c>
      <c r="AR9" s="61">
        <f ca="1"/>
        <v>19.520000457763672</v>
      </c>
      <c r="AS9" s="6"/>
      <c r="AT9" s="63">
        <f t="shared" ca="1" si="10"/>
        <v>41701</v>
      </c>
      <c r="AU9" s="6">
        <f ca="1"/>
        <v>6863818</v>
      </c>
      <c r="AV9" s="61">
        <f ca="1"/>
        <v>61.959999084472656</v>
      </c>
      <c r="AW9" s="6"/>
      <c r="AX9" s="63">
        <f t="shared" ca="1" si="11"/>
        <v>41701</v>
      </c>
      <c r="AY9" s="6">
        <f ca="1"/>
        <v>5349225</v>
      </c>
      <c r="AZ9" s="64">
        <f ca="1"/>
        <v>74.120002746582031</v>
      </c>
      <c r="BB9" s="13"/>
    </row>
    <row r="10" spans="1:161">
      <c r="A10" s="27">
        <f t="shared" ca="1" si="12"/>
        <v>41701</v>
      </c>
      <c r="B10" s="28">
        <f t="shared" ca="1" si="13"/>
        <v>3.1622194895308597E-2</v>
      </c>
      <c r="C10" s="28">
        <f t="shared" ca="1" si="14"/>
        <v>0.16818730301429374</v>
      </c>
      <c r="D10" s="28">
        <f t="shared" ca="1" si="15"/>
        <v>-6.47632188650209E-2</v>
      </c>
      <c r="E10" s="28">
        <f t="shared" ca="1" si="16"/>
        <v>0.13467371604181455</v>
      </c>
      <c r="F10" s="28">
        <f t="shared" ca="1" si="17"/>
        <v>9.5988490763732948E-2</v>
      </c>
      <c r="G10" s="28">
        <f t="shared" ca="1" si="18"/>
        <v>7.4497716450275142E-2</v>
      </c>
      <c r="H10" s="28">
        <f t="shared" ca="1" si="19"/>
        <v>7.707056114884403E-2</v>
      </c>
      <c r="I10" s="28">
        <f t="shared" ca="1" si="20"/>
        <v>0.14419701458562728</v>
      </c>
      <c r="J10" s="28">
        <f t="shared" ca="1" si="21"/>
        <v>0.11820969599527009</v>
      </c>
      <c r="K10" s="28">
        <f t="shared" ca="1" si="22"/>
        <v>2.0093572954690275E-2</v>
      </c>
      <c r="L10" s="29">
        <f t="shared" ca="1" si="1"/>
        <v>8.3907933058101458E-2</v>
      </c>
      <c r="M10" s="25"/>
      <c r="N10" s="60">
        <f t="shared" ca="1" si="2"/>
        <v>41673</v>
      </c>
      <c r="O10" s="6">
        <f ca="1"/>
        <v>75524630</v>
      </c>
      <c r="P10" s="61">
        <f ca="1"/>
        <v>24.350000381469727</v>
      </c>
      <c r="Q10" s="6"/>
      <c r="R10" s="63">
        <f t="shared" ca="1" si="3"/>
        <v>41673</v>
      </c>
      <c r="S10" s="6">
        <f ca="1"/>
        <v>6649084</v>
      </c>
      <c r="T10" s="61">
        <f ca="1"/>
        <v>58.090000152587891</v>
      </c>
      <c r="U10" s="6"/>
      <c r="V10" s="63">
        <f t="shared" ca="1" si="4"/>
        <v>41673</v>
      </c>
      <c r="W10" s="6">
        <f ca="1"/>
        <v>2789138</v>
      </c>
      <c r="X10" s="61">
        <f ca="1"/>
        <v>215.39999389648437</v>
      </c>
      <c r="Y10" s="6"/>
      <c r="Z10" s="63">
        <f t="shared" ca="1" si="5"/>
        <v>41673</v>
      </c>
      <c r="AA10" s="6">
        <f ca="1"/>
        <v>5412892</v>
      </c>
      <c r="AB10" s="61">
        <f ca="1"/>
        <v>52.720001220703125</v>
      </c>
      <c r="AC10" s="6"/>
      <c r="AD10" s="63">
        <f t="shared" ca="1" si="6"/>
        <v>41673</v>
      </c>
      <c r="AE10" s="6">
        <f ca="1"/>
        <v>22198978</v>
      </c>
      <c r="AF10" s="61">
        <f ca="1"/>
        <v>34.900001525878906</v>
      </c>
      <c r="AG10" s="6"/>
      <c r="AH10" s="63">
        <f t="shared" ca="1" si="7"/>
        <v>41673</v>
      </c>
      <c r="AI10" s="6">
        <f ca="1"/>
        <v>21285905</v>
      </c>
      <c r="AJ10" s="61">
        <f ca="1"/>
        <v>35.840000152587891</v>
      </c>
      <c r="AK10" s="6"/>
      <c r="AL10" s="63">
        <f t="shared" ca="1" si="8"/>
        <v>41673</v>
      </c>
      <c r="AM10" s="6">
        <f ca="1"/>
        <v>7050438</v>
      </c>
      <c r="AN10" s="61">
        <f ca="1"/>
        <v>26.079999923706055</v>
      </c>
      <c r="AO10" s="6"/>
      <c r="AP10" s="63">
        <f t="shared" ca="1" si="9"/>
        <v>41673</v>
      </c>
      <c r="AQ10" s="6">
        <f ca="1"/>
        <v>7001893</v>
      </c>
      <c r="AR10" s="61">
        <f ca="1"/>
        <v>17.059999465942383</v>
      </c>
      <c r="AS10" s="6"/>
      <c r="AT10" s="63">
        <f t="shared" ca="1" si="10"/>
        <v>41673</v>
      </c>
      <c r="AU10" s="6">
        <f ca="1"/>
        <v>6750194</v>
      </c>
      <c r="AV10" s="61">
        <f ca="1"/>
        <v>55.409999847412109</v>
      </c>
      <c r="AW10" s="6"/>
      <c r="AX10" s="63">
        <f t="shared" ca="1" si="11"/>
        <v>41673</v>
      </c>
      <c r="AY10" s="6">
        <f ca="1"/>
        <v>10435809</v>
      </c>
      <c r="AZ10" s="64">
        <f ca="1"/>
        <v>72.660003662109375</v>
      </c>
      <c r="BB10" s="12"/>
    </row>
    <row r="11" spans="1:161">
      <c r="A11" s="27">
        <f t="shared" ca="1" si="12"/>
        <v>41673</v>
      </c>
      <c r="B11" s="28">
        <f t="shared" ca="1" si="13"/>
        <v>-0.1145454406738281</v>
      </c>
      <c r="C11" s="28">
        <f t="shared" ca="1" si="14"/>
        <v>-2.0239513314380564E-2</v>
      </c>
      <c r="D11" s="28">
        <f t="shared" ca="1" si="15"/>
        <v>3.7372348919505916E-2</v>
      </c>
      <c r="E11" s="28">
        <f t="shared" ca="1" si="16"/>
        <v>-0.15634501832843251</v>
      </c>
      <c r="F11" s="28">
        <f t="shared" ca="1" si="17"/>
        <v>-0.11846422350676378</v>
      </c>
      <c r="G11" s="28">
        <f t="shared" ca="1" si="18"/>
        <v>-5.2854122408432902E-2</v>
      </c>
      <c r="H11" s="28">
        <f t="shared" ca="1" si="19"/>
        <v>0.14235654887695759</v>
      </c>
      <c r="I11" s="28">
        <f t="shared" ca="1" si="20"/>
        <v>-5.5893760151591421E-2</v>
      </c>
      <c r="J11" s="28">
        <f t="shared" ca="1" si="21"/>
        <v>-0.12298196296664377</v>
      </c>
      <c r="K11" s="28">
        <f t="shared" ca="1" si="22"/>
        <v>-7.920415295837957E-2</v>
      </c>
      <c r="L11" s="29">
        <f t="shared" ca="1" si="1"/>
        <v>-4.9165427308710506E-2</v>
      </c>
      <c r="M11" s="25"/>
      <c r="N11" s="60">
        <f t="shared" ca="1" si="2"/>
        <v>41641</v>
      </c>
      <c r="O11" s="6">
        <f ca="1"/>
        <v>41465011</v>
      </c>
      <c r="P11" s="61">
        <f ca="1"/>
        <v>27.5</v>
      </c>
      <c r="Q11" s="6"/>
      <c r="R11" s="63">
        <f t="shared" ca="1" si="3"/>
        <v>41641</v>
      </c>
      <c r="S11" s="6">
        <f ca="1"/>
        <v>2745895</v>
      </c>
      <c r="T11" s="61">
        <f ca="1"/>
        <v>59.290000915527344</v>
      </c>
      <c r="U11" s="6"/>
      <c r="V11" s="63">
        <f t="shared" ca="1" si="4"/>
        <v>41641</v>
      </c>
      <c r="W11" s="6">
        <f ca="1"/>
        <v>3577817</v>
      </c>
      <c r="X11" s="61">
        <f ca="1"/>
        <v>207.63999938964844</v>
      </c>
      <c r="Y11" s="6"/>
      <c r="Z11" s="63">
        <f t="shared" ca="1" si="5"/>
        <v>41641</v>
      </c>
      <c r="AA11" s="6">
        <f ca="1"/>
        <v>1018355</v>
      </c>
      <c r="AB11" s="61">
        <f ca="1"/>
        <v>62.490001678466797</v>
      </c>
      <c r="AC11" s="6"/>
      <c r="AD11" s="63">
        <f t="shared" ca="1" si="6"/>
        <v>41641</v>
      </c>
      <c r="AE11" s="6">
        <f ca="1"/>
        <v>21512870</v>
      </c>
      <c r="AF11" s="61">
        <f ca="1"/>
        <v>39.590000152587891</v>
      </c>
      <c r="AG11" s="6"/>
      <c r="AH11" s="63">
        <f t="shared" ca="1" si="7"/>
        <v>41641</v>
      </c>
      <c r="AI11" s="6">
        <f ca="1"/>
        <v>18163750</v>
      </c>
      <c r="AJ11" s="61">
        <f ca="1"/>
        <v>37.840000152587891</v>
      </c>
      <c r="AK11" s="6"/>
      <c r="AL11" s="63">
        <f t="shared" ca="1" si="8"/>
        <v>41641</v>
      </c>
      <c r="AM11" s="6">
        <f ca="1"/>
        <v>3550732</v>
      </c>
      <c r="AN11" s="61">
        <f ca="1"/>
        <v>22.829999923706055</v>
      </c>
      <c r="AO11" s="6"/>
      <c r="AP11" s="63">
        <f t="shared" ca="1" si="9"/>
        <v>41641</v>
      </c>
      <c r="AQ11" s="6">
        <f ca="1"/>
        <v>6620855</v>
      </c>
      <c r="AR11" s="61">
        <f ca="1"/>
        <v>18.069999694824219</v>
      </c>
      <c r="AS11" s="6"/>
      <c r="AT11" s="63">
        <f t="shared" ca="1" si="10"/>
        <v>41641</v>
      </c>
      <c r="AU11" s="6">
        <f ca="1"/>
        <v>7421849</v>
      </c>
      <c r="AV11" s="61">
        <f ca="1"/>
        <v>63.180000305175781</v>
      </c>
      <c r="AW11" s="6"/>
      <c r="AX11" s="63">
        <f t="shared" ca="1" si="11"/>
        <v>41641</v>
      </c>
      <c r="AY11" s="6">
        <f ca="1"/>
        <v>6910746</v>
      </c>
      <c r="AZ11" s="64">
        <f ca="1"/>
        <v>78.910003662109375</v>
      </c>
      <c r="BB11" s="12"/>
    </row>
    <row r="12" spans="1:161">
      <c r="A12" s="27">
        <f t="shared" ca="1" si="12"/>
        <v>41641</v>
      </c>
      <c r="B12" s="28">
        <f t="shared" ca="1" si="13"/>
        <v>3.1507882873053727E-2</v>
      </c>
      <c r="C12" s="28">
        <f t="shared" ca="1" si="14"/>
        <v>4.4573690430049329E-2</v>
      </c>
      <c r="D12" s="28">
        <f t="shared" ca="1" si="15"/>
        <v>-5.7851989814919236E-2</v>
      </c>
      <c r="E12" s="28">
        <f t="shared" ca="1" si="16"/>
        <v>7.4265147765257611E-2</v>
      </c>
      <c r="F12" s="28">
        <f t="shared" ca="1" si="17"/>
        <v>6.9710941585036101E-2</v>
      </c>
      <c r="G12" s="28">
        <f t="shared" ca="1" si="18"/>
        <v>7.8677257054470928E-2</v>
      </c>
      <c r="H12" s="28">
        <f t="shared" ca="1" si="19"/>
        <v>4.2465768099323675E-2</v>
      </c>
      <c r="I12" s="28">
        <f t="shared" ca="1" si="20"/>
        <v>4.2700506311365016E-2</v>
      </c>
      <c r="J12" s="28">
        <f t="shared" ca="1" si="21"/>
        <v>7.1736133623987453E-3</v>
      </c>
      <c r="K12" s="28">
        <f t="shared" ca="1" si="22"/>
        <v>-2.71236213991769E-2</v>
      </c>
      <c r="L12" s="29">
        <f t="shared" ca="1" si="1"/>
        <v>3.0536935169875611E-2</v>
      </c>
      <c r="M12" s="25"/>
      <c r="N12" s="60">
        <f t="shared" ca="1" si="2"/>
        <v>41610</v>
      </c>
      <c r="O12" s="6">
        <f ca="1"/>
        <v>34650600</v>
      </c>
      <c r="P12" s="61">
        <f ca="1"/>
        <v>26.659999847412109</v>
      </c>
      <c r="Q12" s="6"/>
      <c r="R12" s="63">
        <f t="shared" ca="1" si="3"/>
        <v>41610</v>
      </c>
      <c r="S12" s="6">
        <f ca="1"/>
        <v>1950700</v>
      </c>
      <c r="T12" s="61">
        <f ca="1"/>
        <v>56.759998321533203</v>
      </c>
      <c r="U12" s="6"/>
      <c r="V12" s="63">
        <f t="shared" ca="1" si="4"/>
        <v>41610</v>
      </c>
      <c r="W12" s="6">
        <f ca="1"/>
        <v>1295400</v>
      </c>
      <c r="X12" s="61">
        <f ca="1"/>
        <v>220.38999938964844</v>
      </c>
      <c r="Y12" s="6"/>
      <c r="Z12" s="63">
        <f t="shared" ca="1" si="5"/>
        <v>41610</v>
      </c>
      <c r="AA12" s="6">
        <f ca="1"/>
        <v>1725900</v>
      </c>
      <c r="AB12" s="61">
        <f ca="1"/>
        <v>58.169998168945313</v>
      </c>
      <c r="AC12" s="6"/>
      <c r="AD12" s="63">
        <f t="shared" ca="1" si="6"/>
        <v>41610</v>
      </c>
      <c r="AE12" s="6">
        <f ca="1"/>
        <v>11572900</v>
      </c>
      <c r="AF12" s="61">
        <f ca="1"/>
        <v>37.009998321533203</v>
      </c>
      <c r="AG12" s="6"/>
      <c r="AH12" s="63">
        <f t="shared" ca="1" si="7"/>
        <v>41610</v>
      </c>
      <c r="AI12" s="6">
        <f ca="1"/>
        <v>20284300</v>
      </c>
      <c r="AJ12" s="61">
        <f ca="1"/>
        <v>35.080001831054688</v>
      </c>
      <c r="AK12" s="6"/>
      <c r="AL12" s="63">
        <f t="shared" ca="1" si="8"/>
        <v>41610</v>
      </c>
      <c r="AM12" s="6">
        <f ca="1"/>
        <v>5386200</v>
      </c>
      <c r="AN12" s="61">
        <f ca="1"/>
        <v>21.899999618530273</v>
      </c>
      <c r="AO12" s="6"/>
      <c r="AP12" s="63">
        <f t="shared" ca="1" si="9"/>
        <v>41610</v>
      </c>
      <c r="AQ12" s="6">
        <f ca="1"/>
        <v>9685300</v>
      </c>
      <c r="AR12" s="61">
        <f ca="1"/>
        <v>17.329999923706055</v>
      </c>
      <c r="AS12" s="6"/>
      <c r="AT12" s="63">
        <f t="shared" ca="1" si="10"/>
        <v>41610</v>
      </c>
      <c r="AU12" s="6">
        <f ca="1"/>
        <v>7170100</v>
      </c>
      <c r="AV12" s="61">
        <f ca="1"/>
        <v>62.729999542236328</v>
      </c>
      <c r="AW12" s="6"/>
      <c r="AX12" s="63">
        <f t="shared" ca="1" si="11"/>
        <v>41610</v>
      </c>
      <c r="AY12" s="6">
        <f ca="1"/>
        <v>6178400</v>
      </c>
      <c r="AZ12" s="64">
        <f ca="1"/>
        <v>81.110000610351563</v>
      </c>
      <c r="BB12" s="12"/>
    </row>
    <row r="13" spans="1:161">
      <c r="A13" s="27">
        <f t="shared" ca="1" si="12"/>
        <v>41610</v>
      </c>
      <c r="B13" s="28">
        <f t="shared" ca="1" si="13"/>
        <v>8.7022148914348563E-3</v>
      </c>
      <c r="C13" s="28">
        <f t="shared" ca="1" si="14"/>
        <v>2.4733687434212115E-2</v>
      </c>
      <c r="D13" s="28">
        <f t="shared" ca="1" si="15"/>
        <v>-1.4884685378530826E-2</v>
      </c>
      <c r="E13" s="28">
        <f t="shared" ca="1" si="16"/>
        <v>8.8449240874579615E-3</v>
      </c>
      <c r="F13" s="28">
        <f t="shared" ca="1" si="17"/>
        <v>0.11509490367228126</v>
      </c>
      <c r="G13" s="28">
        <f t="shared" ca="1" si="18"/>
        <v>4.0640841999105115E-2</v>
      </c>
      <c r="H13" s="28">
        <f t="shared" ca="1" si="19"/>
        <v>-0.14885347811293315</v>
      </c>
      <c r="I13" s="28">
        <f t="shared" ca="1" si="20"/>
        <v>2.9097373318186293E-2</v>
      </c>
      <c r="J13" s="28">
        <f t="shared" ca="1" si="21"/>
        <v>-3.8178497881971585E-2</v>
      </c>
      <c r="K13" s="28">
        <f t="shared" ca="1" si="22"/>
        <v>4.8881400359399363E-2</v>
      </c>
      <c r="L13" s="29">
        <f t="shared" ca="1" si="1"/>
        <v>7.3026668360732603E-3</v>
      </c>
      <c r="M13" s="25"/>
      <c r="N13" s="60">
        <f t="shared" ca="1" si="2"/>
        <v>41582</v>
      </c>
      <c r="O13" s="6">
        <f ca="1"/>
        <v>28170400</v>
      </c>
      <c r="P13" s="61">
        <f ca="1"/>
        <v>26.430000305175781</v>
      </c>
      <c r="Q13" s="6"/>
      <c r="R13" s="63">
        <f t="shared" ca="1" si="3"/>
        <v>41582</v>
      </c>
      <c r="S13" s="6">
        <f ca="1"/>
        <v>3433600</v>
      </c>
      <c r="T13" s="61">
        <f ca="1"/>
        <v>55.389999389648437</v>
      </c>
      <c r="U13" s="6"/>
      <c r="V13" s="63">
        <f t="shared" ca="1" si="4"/>
        <v>41582</v>
      </c>
      <c r="W13" s="6">
        <f ca="1"/>
        <v>2623500</v>
      </c>
      <c r="X13" s="61">
        <f ca="1"/>
        <v>223.72000122070312</v>
      </c>
      <c r="Y13" s="6"/>
      <c r="Z13" s="63">
        <f t="shared" ca="1" si="5"/>
        <v>41582</v>
      </c>
      <c r="AA13" s="6">
        <f ca="1"/>
        <v>2891200</v>
      </c>
      <c r="AB13" s="61">
        <f ca="1"/>
        <v>57.659999847412109</v>
      </c>
      <c r="AC13" s="6"/>
      <c r="AD13" s="63">
        <f t="shared" ca="1" si="6"/>
        <v>41582</v>
      </c>
      <c r="AE13" s="6">
        <f ca="1"/>
        <v>15779900</v>
      </c>
      <c r="AF13" s="61">
        <f ca="1"/>
        <v>33.189998626708984</v>
      </c>
      <c r="AG13" s="6"/>
      <c r="AH13" s="63">
        <f t="shared" ca="1" si="7"/>
        <v>41582</v>
      </c>
      <c r="AI13" s="6">
        <f ca="1"/>
        <v>12725000</v>
      </c>
      <c r="AJ13" s="61">
        <f ca="1"/>
        <v>33.709999084472656</v>
      </c>
      <c r="AK13" s="6"/>
      <c r="AL13" s="63">
        <f t="shared" ca="1" si="8"/>
        <v>41582</v>
      </c>
      <c r="AM13" s="6">
        <f ca="1"/>
        <v>4329400</v>
      </c>
      <c r="AN13" s="61">
        <f ca="1"/>
        <v>25.729999542236328</v>
      </c>
      <c r="AO13" s="6"/>
      <c r="AP13" s="63">
        <f t="shared" ca="1" si="9"/>
        <v>41582</v>
      </c>
      <c r="AQ13" s="6">
        <f ca="1"/>
        <v>5460200</v>
      </c>
      <c r="AR13" s="61">
        <f ca="1"/>
        <v>16.840000152587891</v>
      </c>
      <c r="AS13" s="6"/>
      <c r="AT13" s="63">
        <f t="shared" ca="1" si="10"/>
        <v>41582</v>
      </c>
      <c r="AU13" s="6">
        <f ca="1"/>
        <v>4358700</v>
      </c>
      <c r="AV13" s="61">
        <f ca="1"/>
        <v>65.220001220703125</v>
      </c>
      <c r="AW13" s="6"/>
      <c r="AX13" s="63">
        <f t="shared" ca="1" si="11"/>
        <v>41582</v>
      </c>
      <c r="AY13" s="6">
        <f ca="1"/>
        <v>4704200</v>
      </c>
      <c r="AZ13" s="64">
        <f ca="1"/>
        <v>77.330001831054688</v>
      </c>
      <c r="BB13" s="12"/>
    </row>
    <row r="14" spans="1:161">
      <c r="A14" s="27">
        <f t="shared" ca="1" si="12"/>
        <v>41582</v>
      </c>
      <c r="B14" s="28">
        <f t="shared" ca="1" si="13"/>
        <v>8.631320953780941E-2</v>
      </c>
      <c r="C14" s="28">
        <f t="shared" ca="1" si="14"/>
        <v>7.5116438227856852E-2</v>
      </c>
      <c r="D14" s="28">
        <f t="shared" ca="1" si="15"/>
        <v>-0.1093594528194286</v>
      </c>
      <c r="E14" s="28">
        <f t="shared" ca="1" si="16"/>
        <v>-0.18536308502625121</v>
      </c>
      <c r="F14" s="28">
        <f t="shared" ca="1" si="17"/>
        <v>-2.7826619212755532E-2</v>
      </c>
      <c r="G14" s="28">
        <f t="shared" ca="1" si="18"/>
        <v>8.9070008981750881E-4</v>
      </c>
      <c r="H14" s="28">
        <f t="shared" ca="1" si="19"/>
        <v>4.2934699219245864E-3</v>
      </c>
      <c r="I14" s="28">
        <f t="shared" ca="1" si="20"/>
        <v>3.5756533663395818E-3</v>
      </c>
      <c r="J14" s="28">
        <f t="shared" ca="1" si="21"/>
        <v>2.4666137583451375E-2</v>
      </c>
      <c r="K14" s="28">
        <f t="shared" ca="1" si="22"/>
        <v>4.896907963340813E-2</v>
      </c>
      <c r="L14" s="29">
        <f t="shared" ca="1" si="1"/>
        <v>-1.5527647681212117E-2</v>
      </c>
      <c r="M14" s="25"/>
      <c r="N14" s="60">
        <f t="shared" ca="1" si="2"/>
        <v>41549</v>
      </c>
      <c r="O14" s="6">
        <f ca="1"/>
        <v>34224600</v>
      </c>
      <c r="P14" s="61">
        <f ca="1"/>
        <v>24.329999923706055</v>
      </c>
      <c r="Q14" s="6"/>
      <c r="R14" s="63">
        <f t="shared" ca="1" si="3"/>
        <v>41549</v>
      </c>
      <c r="S14" s="6">
        <f ca="1"/>
        <v>3691600</v>
      </c>
      <c r="T14" s="61">
        <f ca="1"/>
        <v>51.520000457763672</v>
      </c>
      <c r="U14" s="6"/>
      <c r="V14" s="63">
        <f t="shared" ca="1" si="4"/>
        <v>41549</v>
      </c>
      <c r="W14" s="6">
        <f ca="1"/>
        <v>1452900</v>
      </c>
      <c r="X14" s="61">
        <f ca="1"/>
        <v>251.19000244140625</v>
      </c>
      <c r="Y14" s="6"/>
      <c r="Z14" s="63">
        <f t="shared" ca="1" si="5"/>
        <v>41549</v>
      </c>
      <c r="AA14" s="6">
        <f ca="1"/>
        <v>1119600</v>
      </c>
      <c r="AB14" s="61">
        <f ca="1"/>
        <v>70.779998779296875</v>
      </c>
      <c r="AC14" s="6"/>
      <c r="AD14" s="63">
        <f t="shared" ca="1" si="6"/>
        <v>41549</v>
      </c>
      <c r="AE14" s="6">
        <f ca="1"/>
        <v>21637400</v>
      </c>
      <c r="AF14" s="61">
        <f ca="1"/>
        <v>34.139999389648438</v>
      </c>
      <c r="AG14" s="6"/>
      <c r="AH14" s="63">
        <f t="shared" ca="1" si="7"/>
        <v>41549</v>
      </c>
      <c r="AI14" s="6">
        <f ca="1"/>
        <v>19454000</v>
      </c>
      <c r="AJ14" s="61">
        <f ca="1"/>
        <v>33.680000305175781</v>
      </c>
      <c r="AK14" s="6"/>
      <c r="AL14" s="63">
        <f t="shared" ca="1" si="8"/>
        <v>41549</v>
      </c>
      <c r="AM14" s="6">
        <f ca="1"/>
        <v>6100200</v>
      </c>
      <c r="AN14" s="61">
        <f ca="1"/>
        <v>25.620000839233398</v>
      </c>
      <c r="AO14" s="6"/>
      <c r="AP14" s="63">
        <f t="shared" ca="1" si="9"/>
        <v>41549</v>
      </c>
      <c r="AQ14" s="6">
        <f ca="1"/>
        <v>4779800</v>
      </c>
      <c r="AR14" s="61">
        <f ca="1"/>
        <v>16.780000686645508</v>
      </c>
      <c r="AS14" s="6"/>
      <c r="AT14" s="63">
        <f t="shared" ca="1" si="10"/>
        <v>41549</v>
      </c>
      <c r="AU14" s="6">
        <f ca="1"/>
        <v>3587600</v>
      </c>
      <c r="AV14" s="61">
        <f ca="1"/>
        <v>63.650001525878906</v>
      </c>
      <c r="AW14" s="6"/>
      <c r="AX14" s="63">
        <f t="shared" ca="1" si="11"/>
        <v>41549</v>
      </c>
      <c r="AY14" s="6">
        <f ca="1"/>
        <v>7376300</v>
      </c>
      <c r="AZ14" s="64">
        <f ca="1"/>
        <v>73.720001220703125</v>
      </c>
      <c r="BB14" s="12"/>
    </row>
    <row r="15" spans="1:161">
      <c r="A15" s="27">
        <f t="shared" ca="1" si="12"/>
        <v>41549</v>
      </c>
      <c r="B15" s="28">
        <f t="shared" ca="1" si="13"/>
        <v>5.1426126423752549E-2</v>
      </c>
      <c r="C15" s="28">
        <f t="shared" ca="1" si="14"/>
        <v>0.12612022858499827</v>
      </c>
      <c r="D15" s="28">
        <f t="shared" ca="1" si="15"/>
        <v>4.6450631007902032E-2</v>
      </c>
      <c r="E15" s="28">
        <f t="shared" ca="1" si="16"/>
        <v>1.4133300416729888E-4</v>
      </c>
      <c r="F15" s="28">
        <f t="shared" ca="1" si="17"/>
        <v>0.25884949606120555</v>
      </c>
      <c r="G15" s="28">
        <f t="shared" ca="1" si="18"/>
        <v>5.7124910858692424E-2</v>
      </c>
      <c r="H15" s="28">
        <f t="shared" ca="1" si="19"/>
        <v>-3.8288234751663763E-2</v>
      </c>
      <c r="I15" s="28">
        <f t="shared" ca="1" si="20"/>
        <v>2.818633581023744E-2</v>
      </c>
      <c r="J15" s="28">
        <f t="shared" ca="1" si="21"/>
        <v>5.3704019145912607E-3</v>
      </c>
      <c r="K15" s="28">
        <f t="shared" ca="1" si="22"/>
        <v>1.0139734581133375E-2</v>
      </c>
      <c r="L15" s="29">
        <f t="shared" ca="1" si="1"/>
        <v>5.4806168237141732E-2</v>
      </c>
      <c r="M15" s="25"/>
      <c r="N15" s="60">
        <f t="shared" ca="1" si="2"/>
        <v>41519</v>
      </c>
      <c r="O15" s="6">
        <f ca="1"/>
        <v>0</v>
      </c>
      <c r="P15" s="61">
        <f ca="1"/>
        <v>23.139999389648438</v>
      </c>
      <c r="Q15" s="6"/>
      <c r="R15" s="63">
        <f t="shared" ca="1" si="3"/>
        <v>41519</v>
      </c>
      <c r="S15" s="6">
        <f ca="1"/>
        <v>0</v>
      </c>
      <c r="T15" s="61">
        <f ca="1"/>
        <v>45.75</v>
      </c>
      <c r="U15" s="6"/>
      <c r="V15" s="63">
        <f t="shared" ca="1" si="4"/>
        <v>41519</v>
      </c>
      <c r="W15" s="6">
        <f ca="1"/>
        <v>0</v>
      </c>
      <c r="X15" s="61">
        <f ca="1"/>
        <v>240.03999328613281</v>
      </c>
      <c r="Y15" s="6"/>
      <c r="Z15" s="63">
        <f t="shared" ca="1" si="5"/>
        <v>41519</v>
      </c>
      <c r="AA15" s="6">
        <f ca="1"/>
        <v>0</v>
      </c>
      <c r="AB15" s="61">
        <f ca="1"/>
        <v>70.769996643066406</v>
      </c>
      <c r="AC15" s="6"/>
      <c r="AD15" s="63">
        <f t="shared" ca="1" si="6"/>
        <v>41519</v>
      </c>
      <c r="AE15" s="6">
        <f ca="1"/>
        <v>0</v>
      </c>
      <c r="AF15" s="61">
        <f ca="1"/>
        <v>27.120000839233398</v>
      </c>
      <c r="AG15" s="6"/>
      <c r="AH15" s="63">
        <f t="shared" ca="1" si="7"/>
        <v>41519</v>
      </c>
      <c r="AI15" s="6">
        <f ca="1"/>
        <v>0</v>
      </c>
      <c r="AJ15" s="61">
        <f ca="1"/>
        <v>31.860000610351563</v>
      </c>
      <c r="AK15" s="6"/>
      <c r="AL15" s="63">
        <f t="shared" ca="1" si="8"/>
        <v>41519</v>
      </c>
      <c r="AM15" s="6">
        <f ca="1"/>
        <v>0</v>
      </c>
      <c r="AN15" s="61">
        <f ca="1"/>
        <v>26.639999389648437</v>
      </c>
      <c r="AO15" s="6"/>
      <c r="AP15" s="63">
        <f t="shared" ca="1" si="9"/>
        <v>41519</v>
      </c>
      <c r="AQ15" s="6">
        <f ca="1"/>
        <v>0</v>
      </c>
      <c r="AR15" s="61">
        <f ca="1"/>
        <v>16.319999694824219</v>
      </c>
      <c r="AS15" s="6"/>
      <c r="AT15" s="63">
        <f t="shared" ca="1" si="10"/>
        <v>41519</v>
      </c>
      <c r="AU15" s="6">
        <f ca="1"/>
        <v>0</v>
      </c>
      <c r="AV15" s="61">
        <f ca="1"/>
        <v>63.310001373291016</v>
      </c>
      <c r="AW15" s="6"/>
      <c r="AX15" s="63">
        <f t="shared" ca="1" si="11"/>
        <v>41519</v>
      </c>
      <c r="AY15" s="6">
        <f ca="1"/>
        <v>0</v>
      </c>
      <c r="AZ15" s="64">
        <f ca="1"/>
        <v>72.980003356933594</v>
      </c>
      <c r="BB15" s="12"/>
    </row>
    <row r="16" spans="1:161">
      <c r="A16" s="27">
        <f t="shared" ca="1" si="12"/>
        <v>41519</v>
      </c>
      <c r="B16" s="28">
        <f t="shared" ca="1" si="13"/>
        <v>-6.315794838483102E-2</v>
      </c>
      <c r="C16" s="28">
        <f t="shared" ca="1" si="14"/>
        <v>-3.5827202014867554E-2</v>
      </c>
      <c r="D16" s="28">
        <f t="shared" ca="1" si="15"/>
        <v>1.8931961203891179E-2</v>
      </c>
      <c r="E16" s="28">
        <f t="shared" ca="1" si="16"/>
        <v>-3.2139031937132634E-2</v>
      </c>
      <c r="F16" s="28">
        <f t="shared" ca="1" si="17"/>
        <v>-1.9168129714608906E-2</v>
      </c>
      <c r="G16" s="28">
        <f t="shared" ca="1" si="18"/>
        <v>-2.1799173814100015E-2</v>
      </c>
      <c r="H16" s="28">
        <f t="shared" ca="1" si="19"/>
        <v>2.634538789168861E-3</v>
      </c>
      <c r="I16" s="28">
        <f t="shared" ca="1" si="20"/>
        <v>-9.7345145813533263E-2</v>
      </c>
      <c r="J16" s="28">
        <f t="shared" ca="1" si="21"/>
        <v>-0.11454543533858719</v>
      </c>
      <c r="K16" s="28">
        <f t="shared" ca="1" si="22"/>
        <v>-7.3269798642113138E-2</v>
      </c>
      <c r="L16" s="29">
        <f t="shared" ca="1" si="1"/>
        <v>-4.1976352714420684E-2</v>
      </c>
      <c r="M16" s="25"/>
      <c r="N16" s="60">
        <f t="shared" ca="1" si="2"/>
        <v>41488</v>
      </c>
      <c r="O16" s="6">
        <f ca="1"/>
        <v>25721300</v>
      </c>
      <c r="P16" s="61">
        <f ca="1"/>
        <v>24.700000762939453</v>
      </c>
      <c r="Q16" s="6"/>
      <c r="R16" s="63">
        <f t="shared" ca="1" si="3"/>
        <v>41488</v>
      </c>
      <c r="S16" s="6">
        <f ca="1"/>
        <v>3760900</v>
      </c>
      <c r="T16" s="61">
        <f ca="1"/>
        <v>47.450000762939453</v>
      </c>
      <c r="U16" s="6"/>
      <c r="V16" s="63">
        <f t="shared" ca="1" si="4"/>
        <v>41488</v>
      </c>
      <c r="W16" s="6">
        <f ca="1"/>
        <v>7492900</v>
      </c>
      <c r="X16" s="61">
        <f ca="1"/>
        <v>235.58000183105469</v>
      </c>
      <c r="Y16" s="6"/>
      <c r="Z16" s="63">
        <f t="shared" ca="1" si="5"/>
        <v>41488</v>
      </c>
      <c r="AA16" s="6">
        <f ca="1"/>
        <v>2266600</v>
      </c>
      <c r="AB16" s="61">
        <f ca="1"/>
        <v>73.120002746582031</v>
      </c>
      <c r="AC16" s="6"/>
      <c r="AD16" s="63">
        <f t="shared" ca="1" si="6"/>
        <v>41488</v>
      </c>
      <c r="AE16" s="6">
        <f ca="1"/>
        <v>11863300</v>
      </c>
      <c r="AF16" s="61">
        <f ca="1"/>
        <v>27.649999618530273</v>
      </c>
      <c r="AG16" s="6"/>
      <c r="AH16" s="63">
        <f t="shared" ca="1" si="7"/>
        <v>41488</v>
      </c>
      <c r="AI16" s="6">
        <f ca="1"/>
        <v>19000800</v>
      </c>
      <c r="AJ16" s="61">
        <f ca="1"/>
        <v>32.569999694824219</v>
      </c>
      <c r="AK16" s="6"/>
      <c r="AL16" s="63">
        <f t="shared" ca="1" si="8"/>
        <v>41488</v>
      </c>
      <c r="AM16" s="6">
        <f ca="1"/>
        <v>3641400</v>
      </c>
      <c r="AN16" s="61">
        <f ca="1"/>
        <v>26.569999694824219</v>
      </c>
      <c r="AO16" s="6"/>
      <c r="AP16" s="63">
        <f t="shared" ca="1" si="9"/>
        <v>41488</v>
      </c>
      <c r="AQ16" s="6">
        <f ca="1"/>
        <v>11018700</v>
      </c>
      <c r="AR16" s="61">
        <f ca="1"/>
        <v>18.079999923706055</v>
      </c>
      <c r="AS16" s="6"/>
      <c r="AT16" s="63">
        <f t="shared" ca="1" si="10"/>
        <v>41488</v>
      </c>
      <c r="AU16" s="6">
        <f ca="1"/>
        <v>5554300</v>
      </c>
      <c r="AV16" s="61">
        <f ca="1"/>
        <v>71.5</v>
      </c>
      <c r="AW16" s="6"/>
      <c r="AX16" s="63">
        <f t="shared" ca="1" si="11"/>
        <v>41488</v>
      </c>
      <c r="AY16" s="6">
        <f ca="1"/>
        <v>6133700</v>
      </c>
      <c r="AZ16" s="64">
        <f ca="1"/>
        <v>78.75</v>
      </c>
      <c r="BB16" s="12"/>
    </row>
    <row r="17" spans="1:54">
      <c r="A17" s="27">
        <f t="shared" ca="1" si="12"/>
        <v>41488</v>
      </c>
      <c r="B17" s="28">
        <f t="shared" ca="1" si="13"/>
        <v>7.8602671370904709E-2</v>
      </c>
      <c r="C17" s="28">
        <f t="shared" ca="1" si="14"/>
        <v>3.084948992614911E-2</v>
      </c>
      <c r="D17" s="28">
        <f t="shared" ca="1" si="15"/>
        <v>0.29226548484571246</v>
      </c>
      <c r="E17" s="28">
        <f t="shared" ca="1" si="16"/>
        <v>0.19672675241640158</v>
      </c>
      <c r="F17" s="28">
        <f t="shared" ca="1" si="17"/>
        <v>0.10644257189975503</v>
      </c>
      <c r="G17" s="28">
        <f t="shared" ca="1" si="18"/>
        <v>8.2059776812331231E-2</v>
      </c>
      <c r="H17" s="28">
        <f t="shared" ca="1" si="19"/>
        <v>0.12967683578653078</v>
      </c>
      <c r="I17" s="28">
        <f t="shared" ca="1" si="20"/>
        <v>0.26256985398127064</v>
      </c>
      <c r="J17" s="28">
        <f t="shared" ca="1" si="21"/>
        <v>2.7889627796092054E-2</v>
      </c>
      <c r="K17" s="28">
        <f t="shared" ca="1" si="22"/>
        <v>5.4075772520883358E-2</v>
      </c>
      <c r="L17" s="29">
        <f t="shared" ca="1" si="1"/>
        <v>0.12997765203155071</v>
      </c>
      <c r="M17" s="25"/>
      <c r="N17" s="60">
        <f t="shared" ca="1" si="2"/>
        <v>41457</v>
      </c>
      <c r="O17" s="6">
        <f ca="1"/>
        <v>47613500</v>
      </c>
      <c r="P17" s="61">
        <f ca="1"/>
        <v>22.899999618530273</v>
      </c>
      <c r="Q17" s="6"/>
      <c r="R17" s="63">
        <f t="shared" ca="1" si="3"/>
        <v>41457</v>
      </c>
      <c r="S17" s="6">
        <f ca="1"/>
        <v>3025000</v>
      </c>
      <c r="T17" s="61">
        <f ca="1"/>
        <v>46.029998779296875</v>
      </c>
      <c r="U17" s="6"/>
      <c r="V17" s="63">
        <f t="shared" ca="1" si="4"/>
        <v>41457</v>
      </c>
      <c r="W17" s="6">
        <f ca="1"/>
        <v>1501000</v>
      </c>
      <c r="X17" s="61">
        <f ca="1"/>
        <v>182.30000305175781</v>
      </c>
      <c r="Y17" s="6"/>
      <c r="Z17" s="63">
        <f t="shared" ca="1" si="5"/>
        <v>41457</v>
      </c>
      <c r="AA17" s="6">
        <f ca="1"/>
        <v>2302500</v>
      </c>
      <c r="AB17" s="61">
        <f ca="1"/>
        <v>61.099998474121094</v>
      </c>
      <c r="AC17" s="6"/>
      <c r="AD17" s="63">
        <f t="shared" ca="1" si="6"/>
        <v>41457</v>
      </c>
      <c r="AE17" s="6">
        <f ca="1"/>
        <v>10132000</v>
      </c>
      <c r="AF17" s="61">
        <f ca="1"/>
        <v>24.989999771118164</v>
      </c>
      <c r="AG17" s="6"/>
      <c r="AH17" s="63">
        <f t="shared" ca="1" si="7"/>
        <v>41457</v>
      </c>
      <c r="AI17" s="6">
        <f ca="1"/>
        <v>33115200</v>
      </c>
      <c r="AJ17" s="61">
        <f ca="1"/>
        <v>30.100000381469727</v>
      </c>
      <c r="AK17" s="6"/>
      <c r="AL17" s="63">
        <f t="shared" ca="1" si="8"/>
        <v>41457</v>
      </c>
      <c r="AM17" s="6">
        <f ca="1"/>
        <v>3334600</v>
      </c>
      <c r="AN17" s="61">
        <f ca="1"/>
        <v>23.520000457763672</v>
      </c>
      <c r="AO17" s="6"/>
      <c r="AP17" s="63">
        <f t="shared" ca="1" si="9"/>
        <v>41457</v>
      </c>
      <c r="AQ17" s="6">
        <f ca="1"/>
        <v>4504700</v>
      </c>
      <c r="AR17" s="61">
        <f ca="1"/>
        <v>14.319999694824219</v>
      </c>
      <c r="AS17" s="6"/>
      <c r="AT17" s="63">
        <f t="shared" ca="1" si="10"/>
        <v>41457</v>
      </c>
      <c r="AU17" s="6">
        <f ca="1"/>
        <v>3162900</v>
      </c>
      <c r="AV17" s="61">
        <f ca="1"/>
        <v>69.55999755859375</v>
      </c>
      <c r="AW17" s="6"/>
      <c r="AX17" s="63">
        <f t="shared" ca="1" si="11"/>
        <v>41457</v>
      </c>
      <c r="AY17" s="6">
        <f ca="1"/>
        <v>6728500</v>
      </c>
      <c r="AZ17" s="64">
        <f ca="1"/>
        <v>74.709999084472656</v>
      </c>
      <c r="BB17" s="12"/>
    </row>
    <row r="18" spans="1:54">
      <c r="A18" s="27">
        <f t="shared" ca="1" si="12"/>
        <v>41457</v>
      </c>
      <c r="B18" s="28">
        <f t="shared" ca="1" si="13"/>
        <v>-3.1302867606764706E-2</v>
      </c>
      <c r="C18" s="28">
        <f t="shared" ca="1" si="14"/>
        <v>5.9134830855125831E-2</v>
      </c>
      <c r="D18" s="28">
        <f t="shared" ca="1" si="15"/>
        <v>0.10404559376577915</v>
      </c>
      <c r="E18" s="28">
        <f t="shared" ca="1" si="16"/>
        <v>-3.5364724866917663E-2</v>
      </c>
      <c r="F18" s="28">
        <f t="shared" ca="1" si="17"/>
        <v>-5.3050384649854454E-2</v>
      </c>
      <c r="G18" s="28">
        <f t="shared" ca="1" si="18"/>
        <v>-0.12474553894496498</v>
      </c>
      <c r="H18" s="28">
        <f t="shared" ca="1" si="19"/>
        <v>2.3053531619053658E-2</v>
      </c>
      <c r="I18" s="28">
        <f t="shared" ca="1" si="20"/>
        <v>-2.1189365494994394E-2</v>
      </c>
      <c r="J18" s="28">
        <f t="shared" ca="1" si="21"/>
        <v>-2.0971223492821545E-2</v>
      </c>
      <c r="K18" s="28">
        <f t="shared" ca="1" si="22"/>
        <v>-1.2947593147354497E-2</v>
      </c>
      <c r="L18" s="29">
        <f t="shared" ca="1" si="1"/>
        <v>-9.7107306682017291E-3</v>
      </c>
      <c r="M18" s="25"/>
      <c r="N18" s="60">
        <f t="shared" ca="1" si="2"/>
        <v>41428</v>
      </c>
      <c r="O18" s="6">
        <f ca="1"/>
        <v>45238800</v>
      </c>
      <c r="P18" s="61">
        <f ca="1"/>
        <v>23.639999389648438</v>
      </c>
      <c r="Q18" s="6"/>
      <c r="R18" s="63">
        <f t="shared" ca="1" si="3"/>
        <v>41428</v>
      </c>
      <c r="S18" s="6">
        <f ca="1"/>
        <v>2884700</v>
      </c>
      <c r="T18" s="61">
        <f ca="1"/>
        <v>43.459999084472656</v>
      </c>
      <c r="U18" s="6"/>
      <c r="V18" s="63">
        <f t="shared" ca="1" si="4"/>
        <v>41428</v>
      </c>
      <c r="W18" s="6">
        <f ca="1"/>
        <v>2741000</v>
      </c>
      <c r="X18" s="61">
        <f ca="1"/>
        <v>165.1199951171875</v>
      </c>
      <c r="Y18" s="6"/>
      <c r="Z18" s="63">
        <f t="shared" ca="1" si="5"/>
        <v>41428</v>
      </c>
      <c r="AA18" s="6">
        <f ca="1"/>
        <v>2203200</v>
      </c>
      <c r="AB18" s="61">
        <f ca="1"/>
        <v>63.340000152587891</v>
      </c>
      <c r="AC18" s="6"/>
      <c r="AD18" s="63">
        <f t="shared" ca="1" si="6"/>
        <v>41428</v>
      </c>
      <c r="AE18" s="6">
        <f ca="1"/>
        <v>16454900</v>
      </c>
      <c r="AF18" s="61">
        <f ca="1"/>
        <v>26.389999389648438</v>
      </c>
      <c r="AG18" s="6"/>
      <c r="AH18" s="63">
        <f t="shared" ca="1" si="7"/>
        <v>41428</v>
      </c>
      <c r="AI18" s="6">
        <f ca="1"/>
        <v>19782800</v>
      </c>
      <c r="AJ18" s="61">
        <f ca="1"/>
        <v>34.389999389648438</v>
      </c>
      <c r="AK18" s="6"/>
      <c r="AL18" s="63">
        <f t="shared" ca="1" si="8"/>
        <v>41428</v>
      </c>
      <c r="AM18" s="6">
        <f ca="1"/>
        <v>3861600</v>
      </c>
      <c r="AN18" s="61">
        <f ca="1"/>
        <v>22.989999771118164</v>
      </c>
      <c r="AO18" s="6"/>
      <c r="AP18" s="63">
        <f t="shared" ca="1" si="9"/>
        <v>41428</v>
      </c>
      <c r="AQ18" s="6">
        <f ca="1"/>
        <v>10573300</v>
      </c>
      <c r="AR18" s="61">
        <f ca="1"/>
        <v>14.630000114440918</v>
      </c>
      <c r="AS18" s="6"/>
      <c r="AT18" s="63">
        <f t="shared" ca="1" si="10"/>
        <v>41428</v>
      </c>
      <c r="AU18" s="6">
        <f ca="1"/>
        <v>5942400</v>
      </c>
      <c r="AV18" s="61">
        <f ca="1"/>
        <v>71.050003051757812</v>
      </c>
      <c r="AW18" s="6"/>
      <c r="AX18" s="63">
        <f t="shared" ca="1" si="11"/>
        <v>41428</v>
      </c>
      <c r="AY18" s="6">
        <f ca="1"/>
        <v>8441900</v>
      </c>
      <c r="AZ18" s="64">
        <f ca="1"/>
        <v>75.69000244140625</v>
      </c>
      <c r="BB18" s="12"/>
    </row>
    <row r="19" spans="1:54" s="2" customFormat="1">
      <c r="A19" s="27">
        <f t="shared" ca="1" si="12"/>
        <v>41428</v>
      </c>
      <c r="B19" s="28">
        <f t="shared" ca="1" si="13"/>
        <v>5.913977208208987E-2</v>
      </c>
      <c r="C19" s="28">
        <f t="shared" ca="1" si="14"/>
        <v>-4.8807170261824795E-2</v>
      </c>
      <c r="D19" s="28">
        <f t="shared" ca="1" si="15"/>
        <v>-0.18123669055195168</v>
      </c>
      <c r="E19" s="28">
        <f t="shared" ca="1" si="16"/>
        <v>9.5632524397433194E-3</v>
      </c>
      <c r="F19" s="28">
        <f t="shared" ca="1" si="17"/>
        <v>5.6868246509502285E-2</v>
      </c>
      <c r="G19" s="28">
        <f t="shared" ca="1" si="18"/>
        <v>2.0777702329275227E-2</v>
      </c>
      <c r="H19" s="28">
        <f t="shared" ca="1" si="19"/>
        <v>0.31071827657467166</v>
      </c>
      <c r="I19" s="28">
        <f t="shared" ca="1" si="20"/>
        <v>-1.4814832415986467E-2</v>
      </c>
      <c r="J19" s="28">
        <f t="shared" ca="1" si="21"/>
        <v>2.6882505343553298E-2</v>
      </c>
      <c r="K19" s="28">
        <f t="shared" ca="1" si="22"/>
        <v>-3.530457144262944E-2</v>
      </c>
      <c r="L19" s="29">
        <f t="shared" ca="1" si="1"/>
        <v>1.7228231133719272E-2</v>
      </c>
      <c r="M19" s="25"/>
      <c r="N19" s="65">
        <f t="shared" ca="1" si="2"/>
        <v>41396</v>
      </c>
      <c r="O19" s="4">
        <f ca="1"/>
        <v>27653700</v>
      </c>
      <c r="P19" s="67">
        <f ca="1"/>
        <v>22.319999694824219</v>
      </c>
      <c r="Q19" s="4"/>
      <c r="R19" s="66">
        <f t="shared" ca="1" si="3"/>
        <v>41396</v>
      </c>
      <c r="S19" s="4">
        <f ca="1"/>
        <v>2738400</v>
      </c>
      <c r="T19" s="67">
        <f ca="1"/>
        <v>45.689998626708984</v>
      </c>
      <c r="U19" s="4"/>
      <c r="V19" s="66">
        <f t="shared" ca="1" si="4"/>
        <v>41396</v>
      </c>
      <c r="W19" s="4">
        <f ca="1"/>
        <v>6538700</v>
      </c>
      <c r="X19" s="67">
        <f ca="1"/>
        <v>201.66999816894531</v>
      </c>
      <c r="Y19" s="4"/>
      <c r="Z19" s="66">
        <f t="shared" ca="1" si="5"/>
        <v>41396</v>
      </c>
      <c r="AA19" s="4">
        <f ca="1"/>
        <v>2287600</v>
      </c>
      <c r="AB19" s="67">
        <f ca="1"/>
        <v>62.740001678466797</v>
      </c>
      <c r="AC19" s="4"/>
      <c r="AD19" s="66">
        <f t="shared" ca="1" si="6"/>
        <v>41396</v>
      </c>
      <c r="AE19" s="4">
        <f ca="1"/>
        <v>10652600</v>
      </c>
      <c r="AF19" s="67">
        <f ca="1"/>
        <v>24.969999313354492</v>
      </c>
      <c r="AG19" s="4"/>
      <c r="AH19" s="66">
        <f t="shared" ca="1" si="7"/>
        <v>41396</v>
      </c>
      <c r="AI19" s="4">
        <f ca="1"/>
        <v>22993300</v>
      </c>
      <c r="AJ19" s="67">
        <f ca="1"/>
        <v>33.689998626708984</v>
      </c>
      <c r="AK19" s="4"/>
      <c r="AL19" s="66">
        <f t="shared" ca="1" si="8"/>
        <v>41396</v>
      </c>
      <c r="AM19" s="4">
        <f ca="1"/>
        <v>2373100</v>
      </c>
      <c r="AN19" s="67">
        <f ca="1"/>
        <v>17.540000915527344</v>
      </c>
      <c r="AO19" s="4"/>
      <c r="AP19" s="66">
        <f t="shared" ca="1" si="9"/>
        <v>41396</v>
      </c>
      <c r="AQ19" s="4">
        <f ca="1"/>
        <v>3852600</v>
      </c>
      <c r="AR19" s="67">
        <f ca="1"/>
        <v>14.850000381469727</v>
      </c>
      <c r="AS19" s="4"/>
      <c r="AT19" s="66">
        <f t="shared" ca="1" si="10"/>
        <v>41396</v>
      </c>
      <c r="AU19" s="4">
        <f ca="1"/>
        <v>9432200</v>
      </c>
      <c r="AV19" s="67">
        <f ca="1"/>
        <v>69.19000244140625</v>
      </c>
      <c r="AW19" s="4"/>
      <c r="AX19" s="66">
        <f t="shared" ca="1" si="11"/>
        <v>41396</v>
      </c>
      <c r="AY19" s="4">
        <f ca="1"/>
        <v>4520500</v>
      </c>
      <c r="AZ19" s="69">
        <f ca="1"/>
        <v>78.459999084472656</v>
      </c>
      <c r="BB19" s="26"/>
    </row>
    <row r="20" spans="1:54" s="2" customFormat="1">
      <c r="A20" s="27">
        <f t="shared" ca="1" si="12"/>
        <v>41396</v>
      </c>
      <c r="B20" s="28">
        <f t="shared" ca="1" si="13"/>
        <v>-4.3701818812995064E-2</v>
      </c>
      <c r="C20" s="28">
        <f t="shared" ca="1" si="14"/>
        <v>4.1961236410847258E-2</v>
      </c>
      <c r="D20" s="28">
        <f t="shared" ca="1" si="15"/>
        <v>0.16788282790580622</v>
      </c>
      <c r="E20" s="28">
        <f t="shared" ca="1" si="16"/>
        <v>-0.12264019292093353</v>
      </c>
      <c r="F20" s="28">
        <f t="shared" ca="1" si="17"/>
        <v>5.0041992949868552E-2</v>
      </c>
      <c r="G20" s="28">
        <f t="shared" ca="1" si="18"/>
        <v>2.9016398886350769E-2</v>
      </c>
      <c r="H20" s="28">
        <f t="shared" ca="1" si="19"/>
        <v>-5.6970495543329225E-4</v>
      </c>
      <c r="I20" s="28">
        <f t="shared" ca="1" si="20"/>
        <v>8.1466967388093003E-3</v>
      </c>
      <c r="J20" s="28">
        <f t="shared" ca="1" si="21"/>
        <v>5.2302862236615066E-3</v>
      </c>
      <c r="K20" s="28">
        <f t="shared" ca="1" si="22"/>
        <v>3.2096850159869073E-2</v>
      </c>
      <c r="L20" s="29">
        <f t="shared" ca="1" si="1"/>
        <v>2.1659558782559412E-2</v>
      </c>
      <c r="M20" s="25"/>
      <c r="N20" s="70">
        <f t="shared" ca="1" si="2"/>
        <v>41366</v>
      </c>
      <c r="O20" s="4">
        <f ca="1"/>
        <v>29180200</v>
      </c>
      <c r="P20" s="67">
        <f ca="1"/>
        <v>23.340000152587891</v>
      </c>
      <c r="Q20" s="4"/>
      <c r="R20" s="68">
        <f t="shared" ca="1" si="3"/>
        <v>41366</v>
      </c>
      <c r="S20" s="4">
        <f ca="1"/>
        <v>3371500</v>
      </c>
      <c r="T20" s="67">
        <f ca="1"/>
        <v>43.849998474121094</v>
      </c>
      <c r="U20" s="4"/>
      <c r="V20" s="68">
        <f t="shared" ca="1" si="4"/>
        <v>41366</v>
      </c>
      <c r="W20" s="4">
        <f ca="1"/>
        <v>1377500</v>
      </c>
      <c r="X20" s="67">
        <f ca="1"/>
        <v>172.67999267578125</v>
      </c>
      <c r="Y20" s="4"/>
      <c r="Z20" s="68">
        <f t="shared" ca="1" si="5"/>
        <v>41366</v>
      </c>
      <c r="AA20" s="4">
        <f ca="1"/>
        <v>1624100</v>
      </c>
      <c r="AB20" s="67">
        <f ca="1"/>
        <v>71.510002136230469</v>
      </c>
      <c r="AC20" s="4"/>
      <c r="AD20" s="68">
        <f t="shared" ca="1" si="6"/>
        <v>41366</v>
      </c>
      <c r="AE20" s="4">
        <f ca="1"/>
        <v>14732200</v>
      </c>
      <c r="AF20" s="67">
        <f ca="1"/>
        <v>23.780000686645508</v>
      </c>
      <c r="AG20" s="4"/>
      <c r="AH20" s="68">
        <f t="shared" ca="1" si="7"/>
        <v>41366</v>
      </c>
      <c r="AI20" s="4">
        <f ca="1"/>
        <v>22620300</v>
      </c>
      <c r="AJ20" s="67">
        <f ca="1"/>
        <v>32.740001678466797</v>
      </c>
      <c r="AK20" s="4"/>
      <c r="AL20" s="68">
        <f t="shared" ca="1" si="8"/>
        <v>41366</v>
      </c>
      <c r="AM20" s="4">
        <f ca="1"/>
        <v>3959700</v>
      </c>
      <c r="AN20" s="67">
        <f ca="1"/>
        <v>17.549999237060547</v>
      </c>
      <c r="AO20" s="4"/>
      <c r="AP20" s="68">
        <f t="shared" ca="1" si="9"/>
        <v>41366</v>
      </c>
      <c r="AQ20" s="4">
        <f ca="1"/>
        <v>5013300</v>
      </c>
      <c r="AR20" s="67">
        <f ca="1"/>
        <v>14.729999542236328</v>
      </c>
      <c r="AS20" s="4"/>
      <c r="AT20" s="68">
        <f t="shared" ca="1" si="10"/>
        <v>41366</v>
      </c>
      <c r="AU20" s="4">
        <f ca="1"/>
        <v>2884400</v>
      </c>
      <c r="AV20" s="67">
        <f ca="1"/>
        <v>68.830001831054688</v>
      </c>
      <c r="AW20" s="4"/>
      <c r="AX20" s="68">
        <f t="shared" ca="1" si="11"/>
        <v>41366</v>
      </c>
      <c r="AY20" s="4">
        <f ca="1"/>
        <v>6642700</v>
      </c>
      <c r="AZ20" s="69">
        <f ca="1"/>
        <v>76.019996643066406</v>
      </c>
      <c r="BB20" s="26"/>
    </row>
    <row r="21" spans="1:54">
      <c r="A21" s="27">
        <f t="shared" ca="1" si="12"/>
        <v>41366</v>
      </c>
      <c r="B21" s="28">
        <f t="shared" ca="1" si="13"/>
        <v>3.0081518456035461E-3</v>
      </c>
      <c r="C21" s="28">
        <f t="shared" ca="1" si="14"/>
        <v>8.3786442569382613E-2</v>
      </c>
      <c r="D21" s="28">
        <f t="shared" ca="1" si="15"/>
        <v>-2.9342335018519017E-2</v>
      </c>
      <c r="E21" s="28">
        <f t="shared" ca="1" si="16"/>
        <v>-1.8932600699321012E-2</v>
      </c>
      <c r="F21" s="28">
        <f t="shared" ca="1" si="17"/>
        <v>4.7577087550996433E-2</v>
      </c>
      <c r="G21" s="28">
        <f t="shared" ca="1" si="18"/>
        <v>-6.5905780567071859E-2</v>
      </c>
      <c r="H21" s="28">
        <f t="shared" ca="1" si="19"/>
        <v>-3.5714368056648627E-2</v>
      </c>
      <c r="I21" s="28">
        <f t="shared" ca="1" si="20"/>
        <v>2.5766009359689424E-2</v>
      </c>
      <c r="J21" s="28">
        <f t="shared" ca="1" si="21"/>
        <v>3.5972295331508919E-2</v>
      </c>
      <c r="K21" s="28">
        <f t="shared" ca="1" si="22"/>
        <v>3.7673961593716498E-2</v>
      </c>
      <c r="L21" s="29">
        <f t="shared" ca="1" si="1"/>
        <v>8.8262205353095962E-3</v>
      </c>
      <c r="M21" s="25"/>
      <c r="N21" s="60">
        <f t="shared" ca="1" si="2"/>
        <v>41337</v>
      </c>
      <c r="O21" s="6">
        <f ca="1"/>
        <v>25459300</v>
      </c>
      <c r="P21" s="61">
        <f ca="1"/>
        <v>23.270000457763672</v>
      </c>
      <c r="Q21" s="6"/>
      <c r="R21" s="63">
        <f t="shared" ca="1" si="3"/>
        <v>41337</v>
      </c>
      <c r="S21" s="6">
        <f ca="1"/>
        <v>2423500</v>
      </c>
      <c r="T21" s="61">
        <f ca="1"/>
        <v>40.459999084472656</v>
      </c>
      <c r="U21" s="6"/>
      <c r="V21" s="63">
        <f t="shared" ca="1" si="4"/>
        <v>41337</v>
      </c>
      <c r="W21" s="6">
        <f ca="1"/>
        <v>3127700</v>
      </c>
      <c r="X21" s="61">
        <f ca="1"/>
        <v>177.89999389648437</v>
      </c>
      <c r="Y21" s="6"/>
      <c r="Z21" s="63">
        <f t="shared" ca="1" si="5"/>
        <v>41337</v>
      </c>
      <c r="AA21" s="6">
        <f ca="1"/>
        <v>1653400</v>
      </c>
      <c r="AB21" s="61">
        <f ca="1"/>
        <v>72.889999389648437</v>
      </c>
      <c r="AC21" s="6"/>
      <c r="AD21" s="63">
        <f t="shared" ca="1" si="6"/>
        <v>41337</v>
      </c>
      <c r="AE21" s="6">
        <f ca="1"/>
        <v>30074200</v>
      </c>
      <c r="AF21" s="61">
        <f ca="1"/>
        <v>22.700000762939453</v>
      </c>
      <c r="AG21" s="6"/>
      <c r="AH21" s="63">
        <f t="shared" ca="1" si="7"/>
        <v>41337</v>
      </c>
      <c r="AI21" s="6">
        <f ca="1"/>
        <v>14750500</v>
      </c>
      <c r="AJ21" s="61">
        <f ca="1"/>
        <v>35.049999237060547</v>
      </c>
      <c r="AK21" s="6"/>
      <c r="AL21" s="63">
        <f t="shared" ca="1" si="8"/>
        <v>41337</v>
      </c>
      <c r="AM21" s="6">
        <f ca="1"/>
        <v>4846600</v>
      </c>
      <c r="AN21" s="61">
        <f ca="1"/>
        <v>18.200000762939453</v>
      </c>
      <c r="AO21" s="6"/>
      <c r="AP21" s="63">
        <f t="shared" ca="1" si="9"/>
        <v>41337</v>
      </c>
      <c r="AQ21" s="6">
        <f ca="1"/>
        <v>3956500</v>
      </c>
      <c r="AR21" s="61">
        <f ca="1"/>
        <v>14.359999656677246</v>
      </c>
      <c r="AS21" s="6"/>
      <c r="AT21" s="63">
        <f t="shared" ca="1" si="10"/>
        <v>41337</v>
      </c>
      <c r="AU21" s="6">
        <f ca="1"/>
        <v>12363800</v>
      </c>
      <c r="AV21" s="61">
        <f ca="1"/>
        <v>66.44000244140625</v>
      </c>
      <c r="AW21" s="6"/>
      <c r="AX21" s="63">
        <f t="shared" ca="1" si="11"/>
        <v>41337</v>
      </c>
      <c r="AY21" s="6">
        <f ca="1"/>
        <v>10567600</v>
      </c>
      <c r="AZ21" s="64">
        <f ca="1"/>
        <v>73.260002136230469</v>
      </c>
      <c r="BB21" s="12"/>
    </row>
    <row r="22" spans="1:54">
      <c r="A22" s="27">
        <f t="shared" ca="1" si="12"/>
        <v>41337</v>
      </c>
      <c r="B22" s="28">
        <f t="shared" ca="1" si="13"/>
        <v>4.3030076862475619E-2</v>
      </c>
      <c r="C22" s="28">
        <f t="shared" ca="1" si="14"/>
        <v>6.1942275718319451E-2</v>
      </c>
      <c r="D22" s="28">
        <f t="shared" ca="1" si="15"/>
        <v>0.44282229921605953</v>
      </c>
      <c r="E22" s="28">
        <f t="shared" ca="1" si="16"/>
        <v>2.8893654869412977E-3</v>
      </c>
      <c r="F22" s="28">
        <f t="shared" ca="1" si="17"/>
        <v>0.17373322563815807</v>
      </c>
      <c r="G22" s="28">
        <f t="shared" ca="1" si="18"/>
        <v>-2.2773079596430934E-3</v>
      </c>
      <c r="H22" s="28">
        <f t="shared" ca="1" si="19"/>
        <v>0.13750004768371582</v>
      </c>
      <c r="I22" s="28">
        <f t="shared" ca="1" si="20"/>
        <v>0.23793096417621196</v>
      </c>
      <c r="J22" s="28">
        <f t="shared" ca="1" si="21"/>
        <v>9.1865309900747594E-2</v>
      </c>
      <c r="K22" s="28">
        <f t="shared" ca="1" si="22"/>
        <v>5.2132773603323912E-2</v>
      </c>
      <c r="L22" s="29">
        <f t="shared" ca="1" si="1"/>
        <v>0.13075071114751929</v>
      </c>
      <c r="M22" s="25"/>
      <c r="N22" s="60">
        <f t="shared" ca="1" si="2"/>
        <v>41309</v>
      </c>
      <c r="O22" s="6">
        <f ca="1"/>
        <v>35838700</v>
      </c>
      <c r="P22" s="61">
        <f ca="1"/>
        <v>22.309999465942383</v>
      </c>
      <c r="Q22" s="6"/>
      <c r="R22" s="63">
        <f t="shared" ca="1" si="3"/>
        <v>41309</v>
      </c>
      <c r="S22" s="6">
        <f ca="1"/>
        <v>2927900</v>
      </c>
      <c r="T22" s="61">
        <f ca="1"/>
        <v>38.099998474121094</v>
      </c>
      <c r="U22" s="6"/>
      <c r="V22" s="63">
        <f t="shared" ca="1" si="4"/>
        <v>41309</v>
      </c>
      <c r="W22" s="6">
        <f ca="1"/>
        <v>1248900</v>
      </c>
      <c r="X22" s="61">
        <f ca="1"/>
        <v>123.30000305175781</v>
      </c>
      <c r="Y22" s="6"/>
      <c r="Z22" s="63">
        <f t="shared" ca="1" si="5"/>
        <v>41309</v>
      </c>
      <c r="AA22" s="6">
        <f ca="1"/>
        <v>3077100</v>
      </c>
      <c r="AB22" s="61">
        <f ca="1"/>
        <v>72.680000305175781</v>
      </c>
      <c r="AC22" s="6"/>
      <c r="AD22" s="63">
        <f t="shared" ca="1" si="6"/>
        <v>41309</v>
      </c>
      <c r="AE22" s="6">
        <f ca="1"/>
        <v>23906400</v>
      </c>
      <c r="AF22" s="61">
        <f ca="1"/>
        <v>19.340000152587891</v>
      </c>
      <c r="AG22" s="6"/>
      <c r="AH22" s="63">
        <f t="shared" ca="1" si="7"/>
        <v>41309</v>
      </c>
      <c r="AI22" s="6">
        <f ca="1"/>
        <v>23595700</v>
      </c>
      <c r="AJ22" s="61">
        <f ca="1"/>
        <v>35.130001068115234</v>
      </c>
      <c r="AK22" s="6"/>
      <c r="AL22" s="63">
        <f t="shared" ca="1" si="8"/>
        <v>41309</v>
      </c>
      <c r="AM22" s="6">
        <f ca="1"/>
        <v>3720200</v>
      </c>
      <c r="AN22" s="61">
        <f ca="1"/>
        <v>16</v>
      </c>
      <c r="AO22" s="6"/>
      <c r="AP22" s="63">
        <f t="shared" ca="1" si="9"/>
        <v>41309</v>
      </c>
      <c r="AQ22" s="6">
        <f ca="1"/>
        <v>7192900</v>
      </c>
      <c r="AR22" s="61">
        <f ca="1"/>
        <v>11.600000381469727</v>
      </c>
      <c r="AS22" s="6"/>
      <c r="AT22" s="63">
        <f t="shared" ca="1" si="10"/>
        <v>41309</v>
      </c>
      <c r="AU22" s="6">
        <f ca="1"/>
        <v>4085100</v>
      </c>
      <c r="AV22" s="61">
        <f ca="1"/>
        <v>60.849998474121094</v>
      </c>
      <c r="AW22" s="6"/>
      <c r="AX22" s="63">
        <f t="shared" ca="1" si="11"/>
        <v>41309</v>
      </c>
      <c r="AY22" s="6">
        <f ca="1"/>
        <v>10759400</v>
      </c>
      <c r="AZ22" s="64">
        <f ca="1"/>
        <v>69.629997253417969</v>
      </c>
      <c r="BB22" s="12"/>
    </row>
    <row r="23" spans="1:54">
      <c r="A23" s="27">
        <f t="shared" ca="1" si="12"/>
        <v>41309</v>
      </c>
      <c r="B23" s="28">
        <f t="shared" ca="1" si="13"/>
        <v>4.5454512953077897E-2</v>
      </c>
      <c r="C23" s="28">
        <f t="shared" ca="1" si="14"/>
        <v>-6.2598246612316499E-3</v>
      </c>
      <c r="D23" s="28">
        <f t="shared" ca="1" si="15"/>
        <v>9.4540624781370264E-2</v>
      </c>
      <c r="E23" s="28">
        <f t="shared" ca="1" si="16"/>
        <v>6.6158167190401906E-2</v>
      </c>
      <c r="F23" s="28">
        <f t="shared" ca="1" si="17"/>
        <v>-3.6852578382957857E-2</v>
      </c>
      <c r="G23" s="28">
        <f t="shared" ca="1" si="18"/>
        <v>1.2683841418992703E-2</v>
      </c>
      <c r="H23" s="28">
        <f t="shared" ca="1" si="19"/>
        <v>9.9656342973003298E-2</v>
      </c>
      <c r="I23" s="28">
        <f t="shared" ca="1" si="20"/>
        <v>6.0329143181128142E-2</v>
      </c>
      <c r="J23" s="28">
        <f t="shared" ca="1" si="21"/>
        <v>3.4512050150103946E-2</v>
      </c>
      <c r="K23" s="28">
        <f t="shared" ca="1" si="22"/>
        <v>5.6325736811224658E-3</v>
      </c>
      <c r="L23" s="29">
        <f t="shared" ca="1" si="1"/>
        <v>3.6945908253238902E-2</v>
      </c>
      <c r="M23" s="25"/>
      <c r="N23" s="60">
        <f t="shared" ca="1" si="2"/>
        <v>41276</v>
      </c>
      <c r="O23" s="6">
        <f ca="1"/>
        <v>46089400</v>
      </c>
      <c r="P23" s="61">
        <f ca="1"/>
        <v>21.340000152587891</v>
      </c>
      <c r="Q23" s="6"/>
      <c r="R23" s="63">
        <f t="shared" ca="1" si="3"/>
        <v>41276</v>
      </c>
      <c r="S23" s="6">
        <f ca="1"/>
        <v>6483700</v>
      </c>
      <c r="T23" s="61">
        <f ca="1"/>
        <v>38.340000152587891</v>
      </c>
      <c r="U23" s="6"/>
      <c r="V23" s="63">
        <f t="shared" ca="1" si="4"/>
        <v>41276</v>
      </c>
      <c r="W23" s="6">
        <f ca="1"/>
        <v>2563200</v>
      </c>
      <c r="X23" s="61">
        <f ca="1"/>
        <v>112.65000152587891</v>
      </c>
      <c r="Y23" s="6"/>
      <c r="Z23" s="63">
        <f t="shared" ca="1" si="5"/>
        <v>41276</v>
      </c>
      <c r="AA23" s="6">
        <f ca="1"/>
        <v>2462500</v>
      </c>
      <c r="AB23" s="61">
        <f ca="1"/>
        <v>68.169998168945313</v>
      </c>
      <c r="AC23" s="6"/>
      <c r="AD23" s="63">
        <f t="shared" ca="1" si="6"/>
        <v>41276</v>
      </c>
      <c r="AE23" s="6">
        <f ca="1"/>
        <v>20463000</v>
      </c>
      <c r="AF23" s="61">
        <f ca="1"/>
        <v>20.079999923706055</v>
      </c>
      <c r="AG23" s="6"/>
      <c r="AH23" s="63">
        <f t="shared" ca="1" si="7"/>
        <v>41276</v>
      </c>
      <c r="AI23" s="6">
        <f ca="1"/>
        <v>33759100</v>
      </c>
      <c r="AJ23" s="61">
        <f ca="1"/>
        <v>34.689998626708984</v>
      </c>
      <c r="AK23" s="6"/>
      <c r="AL23" s="63">
        <f t="shared" ca="1" si="8"/>
        <v>41276</v>
      </c>
      <c r="AM23" s="6">
        <f ca="1"/>
        <v>6880900</v>
      </c>
      <c r="AN23" s="61">
        <f ca="1"/>
        <v>14.550000190734863</v>
      </c>
      <c r="AO23" s="6"/>
      <c r="AP23" s="63">
        <f t="shared" ca="1" si="9"/>
        <v>41276</v>
      </c>
      <c r="AQ23" s="6">
        <f ca="1"/>
        <v>6091800</v>
      </c>
      <c r="AR23" s="61">
        <f ca="1"/>
        <v>10.939999580383301</v>
      </c>
      <c r="AS23" s="6"/>
      <c r="AT23" s="63">
        <f t="shared" ca="1" si="10"/>
        <v>41276</v>
      </c>
      <c r="AU23" s="6">
        <f ca="1"/>
        <v>9524000</v>
      </c>
      <c r="AV23" s="61">
        <f ca="1"/>
        <v>58.819999694824219</v>
      </c>
      <c r="AW23" s="6"/>
      <c r="AX23" s="63">
        <f t="shared" ca="1" si="11"/>
        <v>41276</v>
      </c>
      <c r="AY23" s="6">
        <f ca="1"/>
        <v>10392500</v>
      </c>
      <c r="AZ23" s="64">
        <f ca="1"/>
        <v>69.239997863769531</v>
      </c>
      <c r="BB23" s="12"/>
    </row>
    <row r="24" spans="1:54">
      <c r="A24" s="27">
        <f t="shared" ca="1" si="12"/>
        <v>41276</v>
      </c>
      <c r="B24" s="28">
        <f t="shared" ca="1" si="13"/>
        <v>2.4976006982984744E-2</v>
      </c>
      <c r="C24" s="28">
        <f t="shared" ca="1" si="14"/>
        <v>0.10489911555091536</v>
      </c>
      <c r="D24" s="28">
        <f t="shared" ca="1" si="15"/>
        <v>4.6641311907136718E-2</v>
      </c>
      <c r="E24" s="28">
        <f t="shared" ca="1" si="16"/>
        <v>0.13145225176672715</v>
      </c>
      <c r="F24" s="28">
        <f t="shared" ca="1" si="17"/>
        <v>8.2479824774804422E-2</v>
      </c>
      <c r="G24" s="28">
        <f t="shared" ca="1" si="18"/>
        <v>7.3661316999676485E-2</v>
      </c>
      <c r="H24" s="28">
        <f t="shared" ca="1" si="19"/>
        <v>1.3764940214202603E-3</v>
      </c>
      <c r="I24" s="28">
        <f t="shared" ca="1" si="20"/>
        <v>-3.2714485013780159E-2</v>
      </c>
      <c r="J24" s="28">
        <f t="shared" ca="1" si="21"/>
        <v>-5.5858741329906314E-2</v>
      </c>
      <c r="K24" s="28">
        <f t="shared" ca="1" si="22"/>
        <v>-2.9436481383805835E-2</v>
      </c>
      <c r="L24" s="29">
        <f t="shared" ca="1" si="1"/>
        <v>3.5541879781947595E-2</v>
      </c>
      <c r="M24" s="25"/>
      <c r="N24" s="60">
        <f t="shared" ca="1" si="2"/>
        <v>41246</v>
      </c>
      <c r="O24" s="6">
        <f ca="1"/>
        <v>29997900</v>
      </c>
      <c r="P24" s="61">
        <f ca="1"/>
        <v>20.819999694824219</v>
      </c>
      <c r="Q24" s="6"/>
      <c r="R24" s="63">
        <f t="shared" ca="1" si="3"/>
        <v>41246</v>
      </c>
      <c r="S24" s="6">
        <f ca="1"/>
        <v>3146200</v>
      </c>
      <c r="T24" s="61">
        <f ca="1"/>
        <v>34.700000762939453</v>
      </c>
      <c r="U24" s="6"/>
      <c r="V24" s="63">
        <f t="shared" ca="1" si="4"/>
        <v>41246</v>
      </c>
      <c r="W24" s="6">
        <f ca="1"/>
        <v>2541300</v>
      </c>
      <c r="X24" s="61">
        <f ca="1"/>
        <v>107.62999725341797</v>
      </c>
      <c r="Y24" s="6"/>
      <c r="Z24" s="63">
        <f t="shared" ca="1" si="5"/>
        <v>41246</v>
      </c>
      <c r="AA24" s="6">
        <f ca="1"/>
        <v>2143000</v>
      </c>
      <c r="AB24" s="61">
        <f ca="1"/>
        <v>60.25</v>
      </c>
      <c r="AC24" s="6"/>
      <c r="AD24" s="63">
        <f t="shared" ca="1" si="6"/>
        <v>41246</v>
      </c>
      <c r="AE24" s="6">
        <f ca="1"/>
        <v>29606100</v>
      </c>
      <c r="AF24" s="61">
        <f ca="1"/>
        <v>18.549999237060547</v>
      </c>
      <c r="AG24" s="6"/>
      <c r="AH24" s="63">
        <f t="shared" ca="1" si="7"/>
        <v>41246</v>
      </c>
      <c r="AI24" s="6">
        <f ca="1"/>
        <v>22159200</v>
      </c>
      <c r="AJ24" s="61">
        <f ca="1"/>
        <v>32.310001373291016</v>
      </c>
      <c r="AK24" s="6"/>
      <c r="AL24" s="63">
        <f t="shared" ca="1" si="8"/>
        <v>41246</v>
      </c>
      <c r="AM24" s="6">
        <f ca="1"/>
        <v>4944900</v>
      </c>
      <c r="AN24" s="61">
        <f ca="1"/>
        <v>14.529999732971191</v>
      </c>
      <c r="AO24" s="6"/>
      <c r="AP24" s="63">
        <f t="shared" ca="1" si="9"/>
        <v>41246</v>
      </c>
      <c r="AQ24" s="6">
        <f ca="1"/>
        <v>7998300</v>
      </c>
      <c r="AR24" s="61">
        <f ca="1"/>
        <v>11.310000419616699</v>
      </c>
      <c r="AS24" s="6"/>
      <c r="AT24" s="63">
        <f t="shared" ca="1" si="10"/>
        <v>41246</v>
      </c>
      <c r="AU24" s="6">
        <f ca="1"/>
        <v>3570600</v>
      </c>
      <c r="AV24" s="61">
        <f ca="1"/>
        <v>62.299999237060547</v>
      </c>
      <c r="AW24" s="6"/>
      <c r="AX24" s="63">
        <f t="shared" ca="1" si="11"/>
        <v>41246</v>
      </c>
      <c r="AY24" s="6">
        <f ca="1"/>
        <v>9088700</v>
      </c>
      <c r="AZ24" s="64">
        <f ca="1"/>
        <v>71.339996337890625</v>
      </c>
      <c r="BB24" s="12"/>
    </row>
    <row r="25" spans="1:54">
      <c r="A25" s="27">
        <f t="shared" ca="1" si="12"/>
        <v>41246</v>
      </c>
      <c r="B25" s="28">
        <f t="shared" ca="1" si="13"/>
        <v>-2.2993889413337687E-2</v>
      </c>
      <c r="C25" s="28">
        <f t="shared" ca="1" si="14"/>
        <v>9.0142884208461727E-3</v>
      </c>
      <c r="D25" s="28">
        <f t="shared" ca="1" si="15"/>
        <v>7.9602779906182697E-3</v>
      </c>
      <c r="E25" s="28">
        <f t="shared" ca="1" si="16"/>
        <v>-4.0146573831225552E-2</v>
      </c>
      <c r="F25" s="28">
        <f t="shared" ca="1" si="17"/>
        <v>8.4161225911224324E-2</v>
      </c>
      <c r="G25" s="28">
        <f t="shared" ca="1" si="18"/>
        <v>3.5245188115549331E-2</v>
      </c>
      <c r="H25" s="28">
        <f t="shared" ca="1" si="19"/>
        <v>0.11855273202367922</v>
      </c>
      <c r="I25" s="28">
        <f t="shared" ca="1" si="20"/>
        <v>1.3440911671640743E-2</v>
      </c>
      <c r="J25" s="28">
        <f t="shared" ca="1" si="21"/>
        <v>-6.5380298739891041E-3</v>
      </c>
      <c r="K25" s="28">
        <f t="shared" ca="1" si="22"/>
        <v>-1.9650960164116382E-2</v>
      </c>
      <c r="L25" s="29">
        <f t="shared" ca="1" si="1"/>
        <v>2.1228648662598274E-2</v>
      </c>
      <c r="M25" s="25"/>
      <c r="N25" s="60">
        <f t="shared" ca="1" si="2"/>
        <v>41215</v>
      </c>
      <c r="O25" s="6">
        <f ca="1"/>
        <v>47480100</v>
      </c>
      <c r="P25" s="61">
        <f ca="1"/>
        <v>21.309999465942383</v>
      </c>
      <c r="Q25" s="6"/>
      <c r="R25" s="63">
        <f t="shared" ca="1" si="3"/>
        <v>41215</v>
      </c>
      <c r="S25" s="6">
        <f ca="1"/>
        <v>4006200</v>
      </c>
      <c r="T25" s="61">
        <f ca="1"/>
        <v>34.389999389648438</v>
      </c>
      <c r="U25" s="6"/>
      <c r="V25" s="63">
        <f t="shared" ca="1" si="4"/>
        <v>41215</v>
      </c>
      <c r="W25" s="6">
        <f ca="1"/>
        <v>6152500</v>
      </c>
      <c r="X25" s="61">
        <f ca="1"/>
        <v>106.77999877929687</v>
      </c>
      <c r="Y25" s="6"/>
      <c r="Z25" s="63">
        <f t="shared" ca="1" si="5"/>
        <v>41215</v>
      </c>
      <c r="AA25" s="6">
        <f ca="1"/>
        <v>1773200</v>
      </c>
      <c r="AB25" s="61">
        <f ca="1"/>
        <v>62.770000457763672</v>
      </c>
      <c r="AC25" s="6"/>
      <c r="AD25" s="63">
        <f t="shared" ca="1" si="6"/>
        <v>41215</v>
      </c>
      <c r="AE25" s="6">
        <f ca="1"/>
        <v>27572800</v>
      </c>
      <c r="AF25" s="61">
        <f ca="1"/>
        <v>17.110000610351563</v>
      </c>
      <c r="AG25" s="6"/>
      <c r="AH25" s="63">
        <f t="shared" ca="1" si="7"/>
        <v>41215</v>
      </c>
      <c r="AI25" s="6">
        <f ca="1"/>
        <v>17251400</v>
      </c>
      <c r="AJ25" s="61">
        <f ca="1"/>
        <v>31.209999084472656</v>
      </c>
      <c r="AK25" s="6"/>
      <c r="AL25" s="63">
        <f t="shared" ca="1" si="8"/>
        <v>41215</v>
      </c>
      <c r="AM25" s="6">
        <f ca="1"/>
        <v>6571900</v>
      </c>
      <c r="AN25" s="61">
        <f ca="1"/>
        <v>12.989999771118164</v>
      </c>
      <c r="AO25" s="6"/>
      <c r="AP25" s="63">
        <f t="shared" ca="1" si="9"/>
        <v>41215</v>
      </c>
      <c r="AQ25" s="6">
        <f ca="1"/>
        <v>7523800</v>
      </c>
      <c r="AR25" s="61">
        <f ca="1"/>
        <v>11.159999847412109</v>
      </c>
      <c r="AS25" s="6"/>
      <c r="AT25" s="63">
        <f t="shared" ca="1" si="10"/>
        <v>41215</v>
      </c>
      <c r="AU25" s="6">
        <f ca="1"/>
        <v>3712000</v>
      </c>
      <c r="AV25" s="61">
        <f ca="1"/>
        <v>62.709999084472656</v>
      </c>
      <c r="AW25" s="6"/>
      <c r="AX25" s="63">
        <f t="shared" ca="1" si="11"/>
        <v>41215</v>
      </c>
      <c r="AY25" s="6">
        <f ca="1"/>
        <v>8564700</v>
      </c>
      <c r="AZ25" s="64">
        <f ca="1"/>
        <v>72.769996643066406</v>
      </c>
      <c r="BB25" s="12"/>
    </row>
    <row r="26" spans="1:54">
      <c r="A26" s="27">
        <f t="shared" ca="1" si="12"/>
        <v>41215</v>
      </c>
      <c r="B26" s="28">
        <f t="shared" ca="1" si="13"/>
        <v>-6.4940824490121174E-2</v>
      </c>
      <c r="C26" s="28">
        <f t="shared" ca="1" si="14"/>
        <v>5.5879634997768823E-2</v>
      </c>
      <c r="D26" s="28">
        <f t="shared" ca="1" si="15"/>
        <v>-0.10095140357545418</v>
      </c>
      <c r="E26" s="28">
        <f t="shared" ca="1" si="16"/>
        <v>-0.16849910936493295</v>
      </c>
      <c r="F26" s="28">
        <f t="shared" ca="1" si="17"/>
        <v>7.3400317488598432E-2</v>
      </c>
      <c r="G26" s="28">
        <f t="shared" ca="1" si="18"/>
        <v>-1.3902070753896933E-2</v>
      </c>
      <c r="H26" s="28">
        <f t="shared" ca="1" si="19"/>
        <v>2.6877483228524568E-2</v>
      </c>
      <c r="I26" s="28">
        <f t="shared" ca="1" si="20"/>
        <v>4.5004673519331018E-3</v>
      </c>
      <c r="J26" s="28">
        <f t="shared" ca="1" si="21"/>
        <v>-4.2870825615456409E-3</v>
      </c>
      <c r="K26" s="28">
        <f t="shared" ca="1" si="22"/>
        <v>-1.328818111096397E-2</v>
      </c>
      <c r="L26" s="29">
        <f t="shared" ca="1" si="1"/>
        <v>-1.6910738522555584E-2</v>
      </c>
      <c r="M26" s="25"/>
      <c r="N26" s="60">
        <f t="shared" ca="1" si="2"/>
        <v>41184</v>
      </c>
      <c r="O26" s="6">
        <f ca="1"/>
        <v>45298000</v>
      </c>
      <c r="P26" s="61">
        <f ca="1"/>
        <v>22.790000915527344</v>
      </c>
      <c r="Q26" s="6"/>
      <c r="R26" s="63">
        <f t="shared" ca="1" si="3"/>
        <v>41184</v>
      </c>
      <c r="S26" s="6">
        <f ca="1"/>
        <v>3381500</v>
      </c>
      <c r="T26" s="61">
        <f ca="1"/>
        <v>32.569999694824219</v>
      </c>
      <c r="U26" s="6"/>
      <c r="V26" s="63">
        <f t="shared" ca="1" si="4"/>
        <v>41184</v>
      </c>
      <c r="W26" s="6">
        <f ca="1"/>
        <v>1011400</v>
      </c>
      <c r="X26" s="61">
        <f ca="1"/>
        <v>118.76999664306641</v>
      </c>
      <c r="Y26" s="6"/>
      <c r="Z26" s="63">
        <f t="shared" ca="1" si="5"/>
        <v>41184</v>
      </c>
      <c r="AA26" s="6">
        <f ca="1"/>
        <v>1460200</v>
      </c>
      <c r="AB26" s="61">
        <f ca="1"/>
        <v>75.489997863769531</v>
      </c>
      <c r="AC26" s="6"/>
      <c r="AD26" s="63">
        <f t="shared" ca="1" si="6"/>
        <v>41184</v>
      </c>
      <c r="AE26" s="6">
        <f ca="1"/>
        <v>13697600</v>
      </c>
      <c r="AF26" s="61">
        <f ca="1"/>
        <v>15.939999580383301</v>
      </c>
      <c r="AG26" s="6"/>
      <c r="AH26" s="63">
        <f t="shared" ca="1" si="7"/>
        <v>41184</v>
      </c>
      <c r="AI26" s="6">
        <f ca="1"/>
        <v>21859800</v>
      </c>
      <c r="AJ26" s="61">
        <f ca="1"/>
        <v>31.649999618530273</v>
      </c>
      <c r="AK26" s="6"/>
      <c r="AL26" s="63">
        <f t="shared" ca="1" si="8"/>
        <v>41184</v>
      </c>
      <c r="AM26" s="6">
        <f ca="1"/>
        <v>4877500</v>
      </c>
      <c r="AN26" s="61">
        <f ca="1"/>
        <v>12.649999618530273</v>
      </c>
      <c r="AO26" s="6"/>
      <c r="AP26" s="63">
        <f t="shared" ca="1" si="9"/>
        <v>41184</v>
      </c>
      <c r="AQ26" s="6">
        <f ca="1"/>
        <v>28785200</v>
      </c>
      <c r="AR26" s="61">
        <f ca="1"/>
        <v>11.109999656677246</v>
      </c>
      <c r="AS26" s="6"/>
      <c r="AT26" s="63">
        <f t="shared" ca="1" si="10"/>
        <v>41184</v>
      </c>
      <c r="AU26" s="6">
        <f ca="1"/>
        <v>3012400</v>
      </c>
      <c r="AV26" s="61">
        <f ca="1"/>
        <v>62.979999542236328</v>
      </c>
      <c r="AW26" s="6"/>
      <c r="AX26" s="63">
        <f t="shared" ca="1" si="11"/>
        <v>41184</v>
      </c>
      <c r="AY26" s="6">
        <f ca="1"/>
        <v>4236400</v>
      </c>
      <c r="AZ26" s="64">
        <f ca="1"/>
        <v>73.75</v>
      </c>
      <c r="BB26" s="12"/>
    </row>
    <row r="27" spans="1:54">
      <c r="A27" s="27">
        <f t="shared" ca="1" si="12"/>
        <v>41184</v>
      </c>
      <c r="B27" s="28">
        <f t="shared" ca="1" si="13"/>
        <v>0.1004346655241608</v>
      </c>
      <c r="C27" s="28">
        <f t="shared" ca="1" si="14"/>
        <v>4.1573368021418977E-2</v>
      </c>
      <c r="D27" s="28">
        <f t="shared" ca="1" si="15"/>
        <v>0.10689648895700277</v>
      </c>
      <c r="E27" s="28">
        <f t="shared" ca="1" si="16"/>
        <v>-2.8317730834105159E-2</v>
      </c>
      <c r="F27" s="28">
        <f t="shared" ca="1" si="17"/>
        <v>8.80546071974877E-2</v>
      </c>
      <c r="G27" s="28">
        <f t="shared" ca="1" si="18"/>
        <v>0</v>
      </c>
      <c r="H27" s="28">
        <f t="shared" ca="1" si="19"/>
        <v>-5.1012776374174562E-2</v>
      </c>
      <c r="I27" s="28">
        <f t="shared" ca="1" si="20"/>
        <v>-5.5272156424642671E-2</v>
      </c>
      <c r="J27" s="28">
        <f t="shared" ca="1" si="21"/>
        <v>-1.7319345593378555E-2</v>
      </c>
      <c r="K27" s="28">
        <f t="shared" ca="1" si="22"/>
        <v>1.58402417362149E-2</v>
      </c>
      <c r="L27" s="29">
        <f t="shared" ca="1" si="1"/>
        <v>1.3557316390024634E-2</v>
      </c>
      <c r="M27" s="25"/>
      <c r="N27" s="60">
        <f t="shared" ca="1" si="2"/>
        <v>41155</v>
      </c>
      <c r="O27" s="6">
        <f ca="1"/>
        <v>0</v>
      </c>
      <c r="P27" s="61">
        <f ca="1"/>
        <v>20.709999084472656</v>
      </c>
      <c r="Q27" s="6"/>
      <c r="R27" s="63">
        <f t="shared" ca="1" si="3"/>
        <v>41155</v>
      </c>
      <c r="S27" s="6">
        <f ca="1"/>
        <v>0</v>
      </c>
      <c r="T27" s="61">
        <f ca="1"/>
        <v>31.270000457763672</v>
      </c>
      <c r="U27" s="6"/>
      <c r="V27" s="63">
        <f t="shared" ca="1" si="4"/>
        <v>41155</v>
      </c>
      <c r="W27" s="6">
        <f ca="1"/>
        <v>0</v>
      </c>
      <c r="X27" s="61">
        <f ca="1"/>
        <v>107.30000305175781</v>
      </c>
      <c r="Y27" s="6"/>
      <c r="Z27" s="63">
        <f t="shared" ca="1" si="5"/>
        <v>41155</v>
      </c>
      <c r="AA27" s="6">
        <f ca="1"/>
        <v>0</v>
      </c>
      <c r="AB27" s="61">
        <f ca="1"/>
        <v>77.69000244140625</v>
      </c>
      <c r="AC27" s="6"/>
      <c r="AD27" s="63">
        <f t="shared" ca="1" si="6"/>
        <v>41155</v>
      </c>
      <c r="AE27" s="6">
        <f ca="1"/>
        <v>0</v>
      </c>
      <c r="AF27" s="61">
        <f ca="1"/>
        <v>14.649999618530273</v>
      </c>
      <c r="AG27" s="6"/>
      <c r="AH27" s="63">
        <f t="shared" ca="1" si="7"/>
        <v>41155</v>
      </c>
      <c r="AI27" s="6">
        <f ca="1"/>
        <v>0</v>
      </c>
      <c r="AJ27" s="61">
        <f ca="1"/>
        <v>31.649999618530273</v>
      </c>
      <c r="AK27" s="6"/>
      <c r="AL27" s="63">
        <f t="shared" ca="1" si="8"/>
        <v>41155</v>
      </c>
      <c r="AM27" s="6">
        <f ca="1"/>
        <v>0</v>
      </c>
      <c r="AN27" s="61">
        <f ca="1"/>
        <v>13.329999923706055</v>
      </c>
      <c r="AO27" s="6"/>
      <c r="AP27" s="63">
        <f t="shared" ca="1" si="9"/>
        <v>41155</v>
      </c>
      <c r="AQ27" s="6">
        <f ca="1"/>
        <v>0</v>
      </c>
      <c r="AR27" s="61">
        <f ca="1"/>
        <v>11.760000228881836</v>
      </c>
      <c r="AS27" s="6"/>
      <c r="AT27" s="63">
        <f t="shared" ca="1" si="10"/>
        <v>41155</v>
      </c>
      <c r="AU27" s="6">
        <f ca="1"/>
        <v>0</v>
      </c>
      <c r="AV27" s="61">
        <f ca="1"/>
        <v>64.089996337890625</v>
      </c>
      <c r="AW27" s="6"/>
      <c r="AX27" s="63">
        <f t="shared" ca="1" si="11"/>
        <v>41155</v>
      </c>
      <c r="AY27" s="6">
        <f ca="1"/>
        <v>0</v>
      </c>
      <c r="AZ27" s="64">
        <f ca="1"/>
        <v>72.599998474121094</v>
      </c>
      <c r="BB27" s="12"/>
    </row>
    <row r="28" spans="1:54">
      <c r="A28" s="27">
        <f t="shared" ca="1" si="12"/>
        <v>41155</v>
      </c>
      <c r="B28" s="28">
        <f t="shared" ca="1" si="13"/>
        <v>9.2591921281901524E-3</v>
      </c>
      <c r="C28" s="28">
        <f t="shared" ca="1" si="14"/>
        <v>2.2563784688655941E-2</v>
      </c>
      <c r="D28" s="28">
        <f t="shared" ca="1" si="15"/>
        <v>0.14747086515341223</v>
      </c>
      <c r="E28" s="28">
        <f t="shared" ca="1" si="16"/>
        <v>0.11929114453882228</v>
      </c>
      <c r="F28" s="28">
        <f t="shared" ca="1" si="17"/>
        <v>-6.9250328363280378E-2</v>
      </c>
      <c r="G28" s="28">
        <f t="shared" ca="1" si="18"/>
        <v>5.7820840167946086E-2</v>
      </c>
      <c r="H28" s="28">
        <f t="shared" ca="1" si="19"/>
        <v>0.17238347034957746</v>
      </c>
      <c r="I28" s="28">
        <f t="shared" ca="1" si="20"/>
        <v>-8.4963708520835457E-4</v>
      </c>
      <c r="J28" s="28">
        <f t="shared" ca="1" si="21"/>
        <v>3.4210022195049428E-2</v>
      </c>
      <c r="K28" s="28">
        <f t="shared" ca="1" si="22"/>
        <v>-1.9581424954476012E-2</v>
      </c>
      <c r="L28" s="29">
        <f t="shared" ca="1" si="1"/>
        <v>5.0426249249211165E-2</v>
      </c>
      <c r="M28" s="25"/>
      <c r="N28" s="60">
        <f t="shared" ca="1" si="2"/>
        <v>41123</v>
      </c>
      <c r="O28" s="6">
        <f ca="1"/>
        <v>44003900</v>
      </c>
      <c r="P28" s="61">
        <f ca="1"/>
        <v>20.520000457763672</v>
      </c>
      <c r="Q28" s="6"/>
      <c r="R28" s="63">
        <f t="shared" ca="1" si="3"/>
        <v>41123</v>
      </c>
      <c r="S28" s="6">
        <f ca="1"/>
        <v>2639900</v>
      </c>
      <c r="T28" s="61">
        <f ca="1"/>
        <v>30.579999923706055</v>
      </c>
      <c r="U28" s="6"/>
      <c r="V28" s="63">
        <f t="shared" ca="1" si="4"/>
        <v>41123</v>
      </c>
      <c r="W28" s="6">
        <f ca="1"/>
        <v>8295400</v>
      </c>
      <c r="X28" s="61">
        <f ca="1"/>
        <v>93.510002136230469</v>
      </c>
      <c r="Y28" s="6"/>
      <c r="Z28" s="63">
        <f t="shared" ca="1" si="5"/>
        <v>41123</v>
      </c>
      <c r="AA28" s="6">
        <f ca="1"/>
        <v>3088900</v>
      </c>
      <c r="AB28" s="61">
        <f ca="1"/>
        <v>69.410003662109375</v>
      </c>
      <c r="AC28" s="6"/>
      <c r="AD28" s="63">
        <f t="shared" ca="1" si="6"/>
        <v>41123</v>
      </c>
      <c r="AE28" s="6">
        <f ca="1"/>
        <v>12902300</v>
      </c>
      <c r="AF28" s="61">
        <f ca="1"/>
        <v>15.739999771118164</v>
      </c>
      <c r="AG28" s="6"/>
      <c r="AH28" s="63">
        <f t="shared" ca="1" si="7"/>
        <v>41123</v>
      </c>
      <c r="AI28" s="6">
        <f ca="1"/>
        <v>22103400</v>
      </c>
      <c r="AJ28" s="61">
        <f ca="1"/>
        <v>29.920000076293945</v>
      </c>
      <c r="AK28" s="6"/>
      <c r="AL28" s="63">
        <f t="shared" ca="1" si="8"/>
        <v>41123</v>
      </c>
      <c r="AM28" s="6">
        <f ca="1"/>
        <v>7875500</v>
      </c>
      <c r="AN28" s="61">
        <f ca="1"/>
        <v>11.369999885559082</v>
      </c>
      <c r="AO28" s="6"/>
      <c r="AP28" s="63">
        <f t="shared" ca="1" si="9"/>
        <v>41123</v>
      </c>
      <c r="AQ28" s="6">
        <f ca="1"/>
        <v>12244300</v>
      </c>
      <c r="AR28" s="61">
        <f ca="1"/>
        <v>11.770000457763672</v>
      </c>
      <c r="AS28" s="6"/>
      <c r="AT28" s="63">
        <f t="shared" ca="1" si="10"/>
        <v>41123</v>
      </c>
      <c r="AU28" s="6">
        <f ca="1"/>
        <v>5299400</v>
      </c>
      <c r="AV28" s="61">
        <f ca="1"/>
        <v>61.970001220703125</v>
      </c>
      <c r="AW28" s="6"/>
      <c r="AX28" s="63">
        <f t="shared" ca="1" si="11"/>
        <v>41123</v>
      </c>
      <c r="AY28" s="6">
        <f ca="1"/>
        <v>8094900</v>
      </c>
      <c r="AZ28" s="64">
        <f ca="1"/>
        <v>74.050003051757813</v>
      </c>
      <c r="BB28" s="12"/>
    </row>
    <row r="29" spans="1:54">
      <c r="A29" s="27">
        <f t="shared" ca="1" si="12"/>
        <v>41123</v>
      </c>
      <c r="B29" s="28">
        <f t="shared" ca="1" si="13"/>
        <v>1.4641623709432672E-3</v>
      </c>
      <c r="C29" s="28">
        <f t="shared" ca="1" si="14"/>
        <v>-5.0015494615991307E-2</v>
      </c>
      <c r="D29" s="28">
        <f t="shared" ca="1" si="15"/>
        <v>-0.1311901465902815</v>
      </c>
      <c r="E29" s="28">
        <f t="shared" ca="1" si="16"/>
        <v>-0.17359202967606546</v>
      </c>
      <c r="F29" s="28">
        <f t="shared" ca="1" si="17"/>
        <v>-6.3131553350009861E-3</v>
      </c>
      <c r="G29" s="28">
        <f t="shared" ca="1" si="18"/>
        <v>4.0268739028743727E-3</v>
      </c>
      <c r="H29" s="28">
        <f t="shared" ca="1" si="19"/>
        <v>-7.4104223713360895E-2</v>
      </c>
      <c r="I29" s="28">
        <f t="shared" ca="1" si="20"/>
        <v>-1.4237782964324985E-2</v>
      </c>
      <c r="J29" s="28">
        <f t="shared" ca="1" si="21"/>
        <v>6.3497524178352416E-2</v>
      </c>
      <c r="K29" s="28">
        <f t="shared" ca="1" si="22"/>
        <v>6.7772237650309153E-2</v>
      </c>
      <c r="L29" s="29">
        <f t="shared" ca="1" si="1"/>
        <v>-3.3929698700871459E-2</v>
      </c>
      <c r="M29" s="25"/>
      <c r="N29" s="60">
        <f t="shared" ca="1" si="2"/>
        <v>41092</v>
      </c>
      <c r="O29" s="6">
        <f ca="1"/>
        <v>61728000</v>
      </c>
      <c r="P29" s="61">
        <f ca="1"/>
        <v>20.489999771118164</v>
      </c>
      <c r="Q29" s="6"/>
      <c r="R29" s="63">
        <f t="shared" ca="1" si="3"/>
        <v>41092</v>
      </c>
      <c r="S29" s="6">
        <f ca="1"/>
        <v>3895700</v>
      </c>
      <c r="T29" s="61">
        <f ca="1"/>
        <v>32.189998626708984</v>
      </c>
      <c r="U29" s="6"/>
      <c r="V29" s="63">
        <f t="shared" ca="1" si="4"/>
        <v>41092</v>
      </c>
      <c r="W29" s="6">
        <f ca="1"/>
        <v>2050000</v>
      </c>
      <c r="X29" s="61">
        <f ca="1"/>
        <v>107.62999725341797</v>
      </c>
      <c r="Y29" s="6"/>
      <c r="Z29" s="63">
        <f t="shared" ca="1" si="5"/>
        <v>41092</v>
      </c>
      <c r="AA29" s="6">
        <f ca="1"/>
        <v>958000</v>
      </c>
      <c r="AB29" s="61">
        <f ca="1"/>
        <v>83.989997863769531</v>
      </c>
      <c r="AC29" s="6"/>
      <c r="AD29" s="63">
        <f t="shared" ca="1" si="6"/>
        <v>41092</v>
      </c>
      <c r="AE29" s="6">
        <f ca="1"/>
        <v>7226500</v>
      </c>
      <c r="AF29" s="61">
        <f ca="1"/>
        <v>15.840000152587891</v>
      </c>
      <c r="AG29" s="6"/>
      <c r="AH29" s="63">
        <f t="shared" ca="1" si="7"/>
        <v>41092</v>
      </c>
      <c r="AI29" s="6">
        <f ca="1"/>
        <v>24449500</v>
      </c>
      <c r="AJ29" s="61">
        <f ca="1"/>
        <v>29.799999237060547</v>
      </c>
      <c r="AK29" s="6"/>
      <c r="AL29" s="63">
        <f t="shared" ca="1" si="8"/>
        <v>41092</v>
      </c>
      <c r="AM29" s="6">
        <f ca="1"/>
        <v>3262800</v>
      </c>
      <c r="AN29" s="61">
        <f ca="1"/>
        <v>12.279999732971191</v>
      </c>
      <c r="AO29" s="6"/>
      <c r="AP29" s="63">
        <f t="shared" ca="1" si="9"/>
        <v>41092</v>
      </c>
      <c r="AQ29" s="6">
        <f ca="1"/>
        <v>8253300</v>
      </c>
      <c r="AR29" s="61">
        <f ca="1"/>
        <v>11.939999580383301</v>
      </c>
      <c r="AS29" s="6"/>
      <c r="AT29" s="63">
        <f t="shared" ca="1" si="10"/>
        <v>41092</v>
      </c>
      <c r="AU29" s="6">
        <f ca="1"/>
        <v>4113700</v>
      </c>
      <c r="AV29" s="61">
        <f ca="1"/>
        <v>58.270000457763672</v>
      </c>
      <c r="AW29" s="6"/>
      <c r="AX29" s="63">
        <f t="shared" ca="1" si="11"/>
        <v>41092</v>
      </c>
      <c r="AY29" s="6">
        <f ca="1"/>
        <v>10426400</v>
      </c>
      <c r="AZ29" s="64">
        <f ca="1"/>
        <v>69.349998474121094</v>
      </c>
      <c r="BB29" s="12"/>
    </row>
    <row r="30" spans="1:54">
      <c r="A30" s="27">
        <f t="shared" ca="1" si="12"/>
        <v>41092</v>
      </c>
      <c r="B30" s="28">
        <f t="shared" ca="1" si="13"/>
        <v>0.12892563095146636</v>
      </c>
      <c r="C30" s="28">
        <f t="shared" ca="1" si="14"/>
        <v>6.2025707485711123E-2</v>
      </c>
      <c r="D30" s="28">
        <f t="shared" ca="1" si="15"/>
        <v>0.1815786758204887</v>
      </c>
      <c r="E30" s="28">
        <f t="shared" ca="1" si="16"/>
        <v>0.16200884452458997</v>
      </c>
      <c r="F30" s="28">
        <f t="shared" ca="1" si="17"/>
        <v>5.5296463094583581E-2</v>
      </c>
      <c r="G30" s="28">
        <f t="shared" ca="1" si="18"/>
        <v>0.13740451791182307</v>
      </c>
      <c r="H30" s="28">
        <f t="shared" ca="1" si="19"/>
        <v>-6.0443762838485071E-2</v>
      </c>
      <c r="I30" s="28">
        <f t="shared" ca="1" si="20"/>
        <v>2.4892701403333772E-2</v>
      </c>
      <c r="J30" s="28">
        <f t="shared" ca="1" si="21"/>
        <v>1.2159123964740726E-2</v>
      </c>
      <c r="K30" s="28">
        <f t="shared" ca="1" si="22"/>
        <v>5.0916816474035675E-2</v>
      </c>
      <c r="L30" s="29">
        <f t="shared" ca="1" si="1"/>
        <v>7.1132243028401071E-2</v>
      </c>
      <c r="M30" s="25"/>
      <c r="N30" s="60">
        <f t="shared" ca="1" si="2"/>
        <v>41064</v>
      </c>
      <c r="O30" s="6">
        <f ca="1"/>
        <v>66598000</v>
      </c>
      <c r="P30" s="61">
        <f ca="1"/>
        <v>18.149999618530273</v>
      </c>
      <c r="Q30" s="6"/>
      <c r="R30" s="63">
        <f t="shared" ca="1" si="3"/>
        <v>41064</v>
      </c>
      <c r="S30" s="6">
        <f ca="1"/>
        <v>3668000</v>
      </c>
      <c r="T30" s="61">
        <f ca="1"/>
        <v>30.309999465942383</v>
      </c>
      <c r="U30" s="6"/>
      <c r="V30" s="63">
        <f t="shared" ca="1" si="4"/>
        <v>41064</v>
      </c>
      <c r="W30" s="6">
        <f ca="1"/>
        <v>3961400</v>
      </c>
      <c r="X30" s="61">
        <f ca="1"/>
        <v>91.089996337890625</v>
      </c>
      <c r="Y30" s="6"/>
      <c r="Z30" s="63">
        <f t="shared" ca="1" si="5"/>
        <v>41064</v>
      </c>
      <c r="AA30" s="6">
        <f ca="1"/>
        <v>2171200</v>
      </c>
      <c r="AB30" s="61">
        <f ca="1"/>
        <v>72.279998779296875</v>
      </c>
      <c r="AC30" s="6"/>
      <c r="AD30" s="63">
        <f t="shared" ca="1" si="6"/>
        <v>41064</v>
      </c>
      <c r="AE30" s="6">
        <f ca="1"/>
        <v>15479000</v>
      </c>
      <c r="AF30" s="61">
        <f ca="1"/>
        <v>15.010000228881836</v>
      </c>
      <c r="AG30" s="6"/>
      <c r="AH30" s="63">
        <f t="shared" ca="1" si="7"/>
        <v>41064</v>
      </c>
      <c r="AI30" s="6">
        <f ca="1"/>
        <v>28950100</v>
      </c>
      <c r="AJ30" s="61">
        <f ca="1"/>
        <v>26.200000762939453</v>
      </c>
      <c r="AK30" s="6"/>
      <c r="AL30" s="63">
        <f t="shared" ca="1" si="8"/>
        <v>41064</v>
      </c>
      <c r="AM30" s="6">
        <f ca="1"/>
        <v>3585700</v>
      </c>
      <c r="AN30" s="61">
        <f ca="1"/>
        <v>13.069999694824219</v>
      </c>
      <c r="AO30" s="6"/>
      <c r="AP30" s="63">
        <f t="shared" ca="1" si="9"/>
        <v>41064</v>
      </c>
      <c r="AQ30" s="6">
        <f ca="1"/>
        <v>6697200</v>
      </c>
      <c r="AR30" s="61">
        <f ca="1"/>
        <v>11.649999618530273</v>
      </c>
      <c r="AS30" s="6"/>
      <c r="AT30" s="63">
        <f t="shared" ca="1" si="10"/>
        <v>41064</v>
      </c>
      <c r="AU30" s="6">
        <f ca="1"/>
        <v>6150500</v>
      </c>
      <c r="AV30" s="61">
        <f ca="1"/>
        <v>57.569999694824219</v>
      </c>
      <c r="AW30" s="6"/>
      <c r="AX30" s="63">
        <f t="shared" ca="1" si="11"/>
        <v>41064</v>
      </c>
      <c r="AY30" s="6">
        <f ca="1"/>
        <v>13877700</v>
      </c>
      <c r="AZ30" s="64">
        <f ca="1"/>
        <v>65.989997863769531</v>
      </c>
      <c r="BB30" s="12"/>
    </row>
    <row r="31" spans="1:54">
      <c r="A31" s="27">
        <f t="shared" ca="1" si="12"/>
        <v>41064</v>
      </c>
      <c r="B31" s="28">
        <f t="shared" ca="1" si="13"/>
        <v>-8.1942377426563184E-2</v>
      </c>
      <c r="C31" s="28">
        <f t="shared" ca="1" si="14"/>
        <v>-0.10219191431032448</v>
      </c>
      <c r="D31" s="28">
        <f t="shared" ca="1" si="15"/>
        <v>-0.14389102413936095</v>
      </c>
      <c r="E31" s="28">
        <f t="shared" ca="1" si="16"/>
        <v>-0.17148096573584959</v>
      </c>
      <c r="F31" s="28">
        <f t="shared" ca="1" si="17"/>
        <v>-4.2118688206682076E-2</v>
      </c>
      <c r="G31" s="28">
        <f t="shared" ca="1" si="18"/>
        <v>-0.11814198686285504</v>
      </c>
      <c r="H31" s="28">
        <f t="shared" ca="1" si="19"/>
        <v>-0.17643353566011843</v>
      </c>
      <c r="I31" s="28">
        <f t="shared" ca="1" si="20"/>
        <v>-9.267916821774913E-2</v>
      </c>
      <c r="J31" s="28">
        <f t="shared" ca="1" si="21"/>
        <v>-7.0714013564874278E-3</v>
      </c>
      <c r="K31" s="28">
        <f t="shared" ca="1" si="22"/>
        <v>0.11828503204158314</v>
      </c>
      <c r="L31" s="29">
        <f t="shared" ca="1" si="1"/>
        <v>-8.1752316431713198E-2</v>
      </c>
      <c r="M31" s="25"/>
      <c r="N31" s="60">
        <f t="shared" ca="1" si="2"/>
        <v>41031</v>
      </c>
      <c r="O31" s="6">
        <f ca="1"/>
        <v>33670400</v>
      </c>
      <c r="P31" s="61">
        <f ca="1"/>
        <v>19.770000457763672</v>
      </c>
      <c r="Q31" s="6"/>
      <c r="R31" s="63">
        <f t="shared" ca="1" si="3"/>
        <v>41031</v>
      </c>
      <c r="S31" s="6">
        <f ca="1"/>
        <v>1612200</v>
      </c>
      <c r="T31" s="61">
        <f ca="1"/>
        <v>33.759998321533203</v>
      </c>
      <c r="U31" s="6"/>
      <c r="V31" s="63">
        <f t="shared" ca="1" si="4"/>
        <v>41031</v>
      </c>
      <c r="W31" s="6">
        <f ca="1"/>
        <v>4042000</v>
      </c>
      <c r="X31" s="61">
        <f ca="1"/>
        <v>106.40000152587891</v>
      </c>
      <c r="Y31" s="6"/>
      <c r="Z31" s="63">
        <f t="shared" ca="1" si="5"/>
        <v>41031</v>
      </c>
      <c r="AA31" s="6">
        <f ca="1"/>
        <v>1617300</v>
      </c>
      <c r="AB31" s="61">
        <f ca="1"/>
        <v>87.239997863769531</v>
      </c>
      <c r="AC31" s="6"/>
      <c r="AD31" s="63">
        <f t="shared" ca="1" si="6"/>
        <v>41031</v>
      </c>
      <c r="AE31" s="6">
        <f ca="1"/>
        <v>10840900</v>
      </c>
      <c r="AF31" s="61">
        <f ca="1"/>
        <v>15.670000076293945</v>
      </c>
      <c r="AG31" s="6"/>
      <c r="AH31" s="63">
        <f t="shared" ca="1" si="7"/>
        <v>41031</v>
      </c>
      <c r="AI31" s="6">
        <f ca="1"/>
        <v>22582200</v>
      </c>
      <c r="AJ31" s="61">
        <f ca="1"/>
        <v>29.709999084472656</v>
      </c>
      <c r="AK31" s="6"/>
      <c r="AL31" s="63">
        <f t="shared" ca="1" si="8"/>
        <v>41031</v>
      </c>
      <c r="AM31" s="6">
        <f ca="1"/>
        <v>8072400</v>
      </c>
      <c r="AN31" s="61">
        <f ca="1"/>
        <v>15.869999885559082</v>
      </c>
      <c r="AO31" s="6"/>
      <c r="AP31" s="63">
        <f t="shared" ca="1" si="9"/>
        <v>41031</v>
      </c>
      <c r="AQ31" s="6">
        <f ca="1"/>
        <v>3822000</v>
      </c>
      <c r="AR31" s="61">
        <f ca="1"/>
        <v>12.840000152587891</v>
      </c>
      <c r="AS31" s="6"/>
      <c r="AT31" s="63">
        <f t="shared" ca="1" si="10"/>
        <v>41031</v>
      </c>
      <c r="AU31" s="6">
        <f ca="1"/>
        <v>7562800</v>
      </c>
      <c r="AV31" s="61">
        <f ca="1"/>
        <v>57.979999542236328</v>
      </c>
      <c r="AW31" s="6"/>
      <c r="AX31" s="63">
        <f t="shared" ca="1" si="11"/>
        <v>41031</v>
      </c>
      <c r="AY31" s="6">
        <f ca="1"/>
        <v>7347600</v>
      </c>
      <c r="AZ31" s="64">
        <f ca="1"/>
        <v>59.009998321533203</v>
      </c>
      <c r="BB31" s="12"/>
    </row>
    <row r="32" spans="1:54">
      <c r="A32" s="27">
        <f t="shared" ca="1" si="12"/>
        <v>41031</v>
      </c>
      <c r="B32" s="28">
        <f t="shared" ca="1" si="13"/>
        <v>-1.2487512201981521E-2</v>
      </c>
      <c r="C32" s="28">
        <f t="shared" ca="1" si="14"/>
        <v>-2.7089406937713889E-2</v>
      </c>
      <c r="D32" s="28">
        <f t="shared" ca="1" si="15"/>
        <v>3.6632912690855557E-2</v>
      </c>
      <c r="E32" s="28">
        <f t="shared" ca="1" si="16"/>
        <v>9.1182003674705969E-2</v>
      </c>
      <c r="F32" s="28">
        <f t="shared" ca="1" si="17"/>
        <v>1.4239499659856047E-2</v>
      </c>
      <c r="G32" s="28">
        <f t="shared" ca="1" si="18"/>
        <v>6.0954417081524603E-3</v>
      </c>
      <c r="H32" s="28">
        <f t="shared" ca="1" si="19"/>
        <v>-5.0269254634138338E-2</v>
      </c>
      <c r="I32" s="28">
        <f t="shared" ca="1" si="20"/>
        <v>1.5600981466283859E-3</v>
      </c>
      <c r="J32" s="28">
        <f t="shared" ca="1" si="21"/>
        <v>-5.3182598802882231E-3</v>
      </c>
      <c r="K32" s="28">
        <f t="shared" ca="1" si="22"/>
        <v>-3.8298602761452805E-2</v>
      </c>
      <c r="L32" s="29">
        <f t="shared" ca="1" si="1"/>
        <v>2.771700533212686E-3</v>
      </c>
      <c r="M32" s="25"/>
      <c r="N32" s="60">
        <f t="shared" ca="1" si="2"/>
        <v>41001</v>
      </c>
      <c r="O32" s="6">
        <f ca="1"/>
        <v>44170500</v>
      </c>
      <c r="P32" s="61">
        <f ca="1"/>
        <v>20.020000457763672</v>
      </c>
      <c r="Q32" s="6"/>
      <c r="R32" s="63">
        <f t="shared" ca="1" si="3"/>
        <v>41001</v>
      </c>
      <c r="S32" s="6">
        <f ca="1"/>
        <v>4111100</v>
      </c>
      <c r="T32" s="61">
        <f ca="1"/>
        <v>34.700000762939453</v>
      </c>
      <c r="U32" s="6"/>
      <c r="V32" s="63">
        <f t="shared" ca="1" si="4"/>
        <v>41001</v>
      </c>
      <c r="W32" s="6">
        <f ca="1"/>
        <v>2515900</v>
      </c>
      <c r="X32" s="61">
        <f ca="1"/>
        <v>102.63999938964844</v>
      </c>
      <c r="Y32" s="6"/>
      <c r="Z32" s="63">
        <f t="shared" ca="1" si="5"/>
        <v>41001</v>
      </c>
      <c r="AA32" s="6">
        <f ca="1"/>
        <v>1171700</v>
      </c>
      <c r="AB32" s="61">
        <f ca="1"/>
        <v>79.949996948242188</v>
      </c>
      <c r="AC32" s="6"/>
      <c r="AD32" s="63">
        <f t="shared" ca="1" si="6"/>
        <v>41001</v>
      </c>
      <c r="AE32" s="6">
        <f ca="1"/>
        <v>14423700</v>
      </c>
      <c r="AF32" s="61">
        <f ca="1"/>
        <v>15.449999809265137</v>
      </c>
      <c r="AG32" s="6"/>
      <c r="AH32" s="63">
        <f t="shared" ca="1" si="7"/>
        <v>41001</v>
      </c>
      <c r="AI32" s="6">
        <f ca="1"/>
        <v>28525300</v>
      </c>
      <c r="AJ32" s="61">
        <f ca="1"/>
        <v>29.530000686645508</v>
      </c>
      <c r="AK32" s="6"/>
      <c r="AL32" s="63">
        <f t="shared" ca="1" si="8"/>
        <v>41001</v>
      </c>
      <c r="AM32" s="6">
        <f ca="1"/>
        <v>4286700</v>
      </c>
      <c r="AN32" s="61">
        <f ca="1"/>
        <v>16.709999084472656</v>
      </c>
      <c r="AO32" s="6"/>
      <c r="AP32" s="63">
        <f t="shared" ca="1" si="9"/>
        <v>41001</v>
      </c>
      <c r="AQ32" s="6">
        <f ca="1"/>
        <v>8648500</v>
      </c>
      <c r="AR32" s="61">
        <f ca="1"/>
        <v>12.819999694824219</v>
      </c>
      <c r="AS32" s="6"/>
      <c r="AT32" s="63">
        <f t="shared" ca="1" si="10"/>
        <v>41001</v>
      </c>
      <c r="AU32" s="6">
        <f ca="1"/>
        <v>4146400</v>
      </c>
      <c r="AV32" s="61">
        <f ca="1"/>
        <v>58.290000915527344</v>
      </c>
      <c r="AW32" s="6"/>
      <c r="AX32" s="63">
        <f t="shared" ca="1" si="11"/>
        <v>41001</v>
      </c>
      <c r="AY32" s="6">
        <f ca="1"/>
        <v>6465800</v>
      </c>
      <c r="AZ32" s="64">
        <f ca="1"/>
        <v>61.360000610351562</v>
      </c>
      <c r="BB32" s="12"/>
    </row>
    <row r="33" spans="1:54">
      <c r="A33" s="27">
        <f t="shared" ca="1" si="12"/>
        <v>41001</v>
      </c>
      <c r="B33" s="28">
        <f t="shared" ca="1" si="13"/>
        <v>5.5350615836343264E-2</v>
      </c>
      <c r="C33" s="28">
        <f t="shared" ca="1" si="14"/>
        <v>2.8757818970275961E-2</v>
      </c>
      <c r="D33" s="28">
        <f t="shared" ca="1" si="15"/>
        <v>0.17302856445312509</v>
      </c>
      <c r="E33" s="28">
        <f t="shared" ca="1" si="16"/>
        <v>5.9923062770506963E-2</v>
      </c>
      <c r="F33" s="28">
        <f t="shared" ca="1" si="17"/>
        <v>4.9592359306639855E-2</v>
      </c>
      <c r="G33" s="28">
        <f t="shared" ca="1" si="18"/>
        <v>-1.4352416921467936E-2</v>
      </c>
      <c r="H33" s="28">
        <f t="shared" ca="1" si="19"/>
        <v>-4.1717282066956463E-3</v>
      </c>
      <c r="I33" s="28">
        <f t="shared" ca="1" si="20"/>
        <v>9.8543240018168055E-2</v>
      </c>
      <c r="J33" s="28">
        <f t="shared" ca="1" si="21"/>
        <v>3.0040656624060968E-2</v>
      </c>
      <c r="K33" s="28">
        <f t="shared" ca="1" si="22"/>
        <v>3.9823798604665006E-2</v>
      </c>
      <c r="L33" s="29">
        <f t="shared" ca="1" si="1"/>
        <v>5.1353111683539558E-2</v>
      </c>
      <c r="M33" s="25"/>
      <c r="N33" s="60">
        <f t="shared" ca="1" si="2"/>
        <v>40970</v>
      </c>
      <c r="O33" s="6">
        <f ca="1"/>
        <v>36230400</v>
      </c>
      <c r="P33" s="61">
        <f ca="1"/>
        <v>18.969999313354492</v>
      </c>
      <c r="Q33" s="6"/>
      <c r="R33" s="63">
        <f t="shared" ca="1" si="3"/>
        <v>40970</v>
      </c>
      <c r="S33" s="6">
        <f ca="1"/>
        <v>4979500</v>
      </c>
      <c r="T33" s="61">
        <f ca="1"/>
        <v>33.729999542236328</v>
      </c>
      <c r="U33" s="6"/>
      <c r="V33" s="63">
        <f t="shared" ca="1" si="4"/>
        <v>40970</v>
      </c>
      <c r="W33" s="6">
        <f ca="1"/>
        <v>3305600</v>
      </c>
      <c r="X33" s="61">
        <f ca="1"/>
        <v>87.5</v>
      </c>
      <c r="Y33" s="6"/>
      <c r="Z33" s="63">
        <f t="shared" ca="1" si="5"/>
        <v>40970</v>
      </c>
      <c r="AA33" s="6">
        <f ca="1"/>
        <v>1117300</v>
      </c>
      <c r="AB33" s="61">
        <f ca="1"/>
        <v>75.430000305175781</v>
      </c>
      <c r="AC33" s="6"/>
      <c r="AD33" s="63">
        <f t="shared" ca="1" si="6"/>
        <v>40970</v>
      </c>
      <c r="AE33" s="6">
        <f ca="1"/>
        <v>9168800</v>
      </c>
      <c r="AF33" s="61">
        <f ca="1"/>
        <v>14.720000267028809</v>
      </c>
      <c r="AG33" s="6"/>
      <c r="AH33" s="63">
        <f t="shared" ca="1" si="7"/>
        <v>40970</v>
      </c>
      <c r="AI33" s="6">
        <f ca="1"/>
        <v>28177200</v>
      </c>
      <c r="AJ33" s="61">
        <f ca="1"/>
        <v>29.959999084472656</v>
      </c>
      <c r="AK33" s="6"/>
      <c r="AL33" s="63">
        <f t="shared" ca="1" si="8"/>
        <v>40970</v>
      </c>
      <c r="AM33" s="6">
        <f ca="1"/>
        <v>9665400</v>
      </c>
      <c r="AN33" s="61">
        <f ca="1"/>
        <v>16.780000686645508</v>
      </c>
      <c r="AO33" s="6"/>
      <c r="AP33" s="63">
        <f t="shared" ca="1" si="9"/>
        <v>40970</v>
      </c>
      <c r="AQ33" s="6">
        <f ca="1"/>
        <v>12548200</v>
      </c>
      <c r="AR33" s="61">
        <f ca="1"/>
        <v>11.670000076293945</v>
      </c>
      <c r="AS33" s="6"/>
      <c r="AT33" s="63">
        <f t="shared" ca="1" si="10"/>
        <v>40970</v>
      </c>
      <c r="AU33" s="6">
        <f ca="1"/>
        <v>3462000</v>
      </c>
      <c r="AV33" s="61">
        <f ca="1"/>
        <v>56.590000152587891</v>
      </c>
      <c r="AW33" s="6"/>
      <c r="AX33" s="63">
        <f t="shared" ca="1" si="11"/>
        <v>40970</v>
      </c>
      <c r="AY33" s="6">
        <f ca="1"/>
        <v>9858200</v>
      </c>
      <c r="AZ33" s="64">
        <f ca="1"/>
        <v>59.009998321533203</v>
      </c>
      <c r="BB33" s="12"/>
    </row>
    <row r="34" spans="1:54">
      <c r="A34" s="27">
        <f t="shared" ca="1" si="12"/>
        <v>40970</v>
      </c>
      <c r="B34" s="28">
        <f t="shared" ca="1" si="13"/>
        <v>1.173329671223966E-2</v>
      </c>
      <c r="C34" s="28">
        <f t="shared" ca="1" si="14"/>
        <v>7.8324769878819422E-2</v>
      </c>
      <c r="D34" s="28">
        <f t="shared" ca="1" si="15"/>
        <v>0.13665882286713193</v>
      </c>
      <c r="E34" s="28">
        <f t="shared" ca="1" si="16"/>
        <v>0.12113557779056894</v>
      </c>
      <c r="F34" s="28">
        <f t="shared" ca="1" si="17"/>
        <v>-6.3613230471592508E-2</v>
      </c>
      <c r="G34" s="28">
        <f t="shared" ca="1" si="18"/>
        <v>3.991668309087415E-2</v>
      </c>
      <c r="H34" s="28">
        <f t="shared" ca="1" si="19"/>
        <v>-0.14256510228339947</v>
      </c>
      <c r="I34" s="28">
        <f t="shared" ca="1" si="20"/>
        <v>-4.1871938924756491E-2</v>
      </c>
      <c r="J34" s="28">
        <f t="shared" ca="1" si="21"/>
        <v>8.8269233703613281E-2</v>
      </c>
      <c r="K34" s="28">
        <f t="shared" ca="1" si="22"/>
        <v>-4.7303848403902671E-2</v>
      </c>
      <c r="L34" s="29">
        <f t="shared" ca="1" si="1"/>
        <v>1.8583331655901238E-2</v>
      </c>
      <c r="M34" s="25"/>
      <c r="N34" s="60">
        <f t="shared" ca="1" si="2"/>
        <v>40941</v>
      </c>
      <c r="O34" s="6">
        <f ca="1"/>
        <v>37818700</v>
      </c>
      <c r="P34" s="61">
        <f ca="1"/>
        <v>18.75</v>
      </c>
      <c r="Q34" s="6"/>
      <c r="R34" s="63">
        <f t="shared" ca="1" si="3"/>
        <v>40941</v>
      </c>
      <c r="S34" s="6">
        <f ca="1"/>
        <v>3803800</v>
      </c>
      <c r="T34" s="61">
        <f ca="1"/>
        <v>31.280000686645508</v>
      </c>
      <c r="U34" s="6"/>
      <c r="V34" s="63">
        <f t="shared" ca="1" si="4"/>
        <v>40941</v>
      </c>
      <c r="W34" s="6">
        <f ca="1"/>
        <v>3370400</v>
      </c>
      <c r="X34" s="61">
        <f ca="1"/>
        <v>76.980003356933594</v>
      </c>
      <c r="Y34" s="6"/>
      <c r="Z34" s="63">
        <f t="shared" ca="1" si="5"/>
        <v>40941</v>
      </c>
      <c r="AA34" s="6">
        <f ca="1"/>
        <v>1726700</v>
      </c>
      <c r="AB34" s="61">
        <f ca="1"/>
        <v>67.279998779296875</v>
      </c>
      <c r="AC34" s="6"/>
      <c r="AD34" s="63">
        <f t="shared" ca="1" si="6"/>
        <v>40941</v>
      </c>
      <c r="AE34" s="6">
        <f ca="1"/>
        <v>9948700</v>
      </c>
      <c r="AF34" s="61">
        <f ca="1"/>
        <v>15.720000267028809</v>
      </c>
      <c r="AG34" s="6"/>
      <c r="AH34" s="63">
        <f t="shared" ca="1" si="7"/>
        <v>40941</v>
      </c>
      <c r="AI34" s="6">
        <f ca="1"/>
        <v>27334400</v>
      </c>
      <c r="AJ34" s="61">
        <f ca="1"/>
        <v>28.809999465942383</v>
      </c>
      <c r="AK34" s="6"/>
      <c r="AL34" s="63">
        <f t="shared" ca="1" si="8"/>
        <v>40941</v>
      </c>
      <c r="AM34" s="6">
        <f ca="1"/>
        <v>25830100</v>
      </c>
      <c r="AN34" s="61">
        <f ca="1"/>
        <v>19.569999694824219</v>
      </c>
      <c r="AO34" s="6"/>
      <c r="AP34" s="63">
        <f t="shared" ca="1" si="9"/>
        <v>40941</v>
      </c>
      <c r="AQ34" s="6">
        <f ca="1"/>
        <v>11528900</v>
      </c>
      <c r="AR34" s="61">
        <f ca="1"/>
        <v>12.180000305175781</v>
      </c>
      <c r="AS34" s="6"/>
      <c r="AT34" s="63">
        <f t="shared" ca="1" si="10"/>
        <v>40941</v>
      </c>
      <c r="AU34" s="6">
        <f ca="1"/>
        <v>9816100</v>
      </c>
      <c r="AV34" s="61">
        <f ca="1"/>
        <v>52</v>
      </c>
      <c r="AW34" s="6"/>
      <c r="AX34" s="63">
        <f t="shared" ca="1" si="11"/>
        <v>40941</v>
      </c>
      <c r="AY34" s="6">
        <f ca="1"/>
        <v>6211300</v>
      </c>
      <c r="AZ34" s="64">
        <f ca="1"/>
        <v>61.939998626708984</v>
      </c>
      <c r="BB34" s="12"/>
    </row>
    <row r="35" spans="1:54">
      <c r="A35" s="27">
        <f t="shared" ca="1" si="12"/>
        <v>40941</v>
      </c>
      <c r="B35" s="28">
        <f t="shared" ca="1" si="13"/>
        <v>4.6901181448600893E-2</v>
      </c>
      <c r="C35" s="28">
        <f t="shared" ca="1" si="14"/>
        <v>0.10647329961592589</v>
      </c>
      <c r="D35" s="28">
        <f t="shared" ca="1" si="15"/>
        <v>0.22171092536954151</v>
      </c>
      <c r="E35" s="28">
        <f t="shared" ca="1" si="16"/>
        <v>0.10803684826602167</v>
      </c>
      <c r="F35" s="28">
        <f t="shared" ca="1" si="17"/>
        <v>-2.5418407629867912E-2</v>
      </c>
      <c r="G35" s="28">
        <f t="shared" ca="1" si="18"/>
        <v>0.12319687697497028</v>
      </c>
      <c r="H35" s="28">
        <f t="shared" ca="1" si="19"/>
        <v>-5.0000032406408157E-2</v>
      </c>
      <c r="I35" s="28">
        <f t="shared" ca="1" si="20"/>
        <v>-1.1363587103598194E-2</v>
      </c>
      <c r="J35" s="28">
        <f t="shared" ca="1" si="21"/>
        <v>1.5228402200459179E-2</v>
      </c>
      <c r="K35" s="28">
        <f t="shared" ca="1" si="22"/>
        <v>3.6479256465947074E-2</v>
      </c>
      <c r="L35" s="29">
        <f t="shared" ca="1" si="1"/>
        <v>5.7955403004553235E-2</v>
      </c>
      <c r="M35" s="25"/>
      <c r="N35" s="60">
        <f t="shared" ca="1" si="2"/>
        <v>40910</v>
      </c>
      <c r="O35" s="6">
        <f ca="1"/>
        <v>0</v>
      </c>
      <c r="P35" s="61">
        <f ca="1"/>
        <v>17.909999847412109</v>
      </c>
      <c r="Q35" s="6"/>
      <c r="R35" s="63">
        <f t="shared" ca="1" si="3"/>
        <v>40910</v>
      </c>
      <c r="S35" s="6">
        <f ca="1"/>
        <v>0</v>
      </c>
      <c r="T35" s="61">
        <f ca="1"/>
        <v>28.270000457763672</v>
      </c>
      <c r="U35" s="6"/>
      <c r="V35" s="63">
        <f t="shared" ca="1" si="4"/>
        <v>40910</v>
      </c>
      <c r="W35" s="6">
        <f ca="1"/>
        <v>0</v>
      </c>
      <c r="X35" s="61">
        <f ca="1"/>
        <v>63.009998321533203</v>
      </c>
      <c r="Y35" s="6"/>
      <c r="Z35" s="63">
        <f t="shared" ca="1" si="5"/>
        <v>40910</v>
      </c>
      <c r="AA35" s="6">
        <f ca="1"/>
        <v>0</v>
      </c>
      <c r="AB35" s="61">
        <f ca="1"/>
        <v>60.720001220703125</v>
      </c>
      <c r="AC35" s="6"/>
      <c r="AD35" s="63">
        <f t="shared" ca="1" si="6"/>
        <v>40910</v>
      </c>
      <c r="AE35" s="6">
        <f ca="1"/>
        <v>0</v>
      </c>
      <c r="AF35" s="61">
        <f ca="1"/>
        <v>16.129999160766602</v>
      </c>
      <c r="AG35" s="6"/>
      <c r="AH35" s="63">
        <f t="shared" ca="1" si="7"/>
        <v>40910</v>
      </c>
      <c r="AI35" s="6">
        <f ca="1"/>
        <v>0</v>
      </c>
      <c r="AJ35" s="61">
        <f ca="1"/>
        <v>25.649999618530273</v>
      </c>
      <c r="AK35" s="6"/>
      <c r="AL35" s="63">
        <f t="shared" ca="1" si="8"/>
        <v>40910</v>
      </c>
      <c r="AM35" s="6">
        <f ca="1"/>
        <v>0</v>
      </c>
      <c r="AN35" s="61">
        <f ca="1"/>
        <v>20.600000381469727</v>
      </c>
      <c r="AO35" s="6"/>
      <c r="AP35" s="63">
        <f t="shared" ca="1" si="9"/>
        <v>40910</v>
      </c>
      <c r="AQ35" s="6">
        <f ca="1"/>
        <v>0</v>
      </c>
      <c r="AR35" s="61">
        <f ca="1"/>
        <v>12.319999694824219</v>
      </c>
      <c r="AS35" s="6"/>
      <c r="AT35" s="63">
        <f t="shared" ca="1" si="10"/>
        <v>40910</v>
      </c>
      <c r="AU35" s="6">
        <f ca="1"/>
        <v>0</v>
      </c>
      <c r="AV35" s="61">
        <f ca="1"/>
        <v>51.220001220703125</v>
      </c>
      <c r="AW35" s="6"/>
      <c r="AX35" s="63">
        <f t="shared" ca="1" si="11"/>
        <v>40910</v>
      </c>
      <c r="AY35" s="6">
        <f ca="1"/>
        <v>0</v>
      </c>
      <c r="AZ35" s="64">
        <f ca="1"/>
        <v>59.759998321533203</v>
      </c>
      <c r="BB35" s="12"/>
    </row>
    <row r="36" spans="1:54">
      <c r="A36" s="27">
        <f t="shared" ca="1" si="12"/>
        <v>40910</v>
      </c>
      <c r="B36" s="28">
        <f t="shared" ca="1" si="13"/>
        <v>0.11311371519977853</v>
      </c>
      <c r="C36" s="28">
        <f t="shared" ca="1" si="14"/>
        <v>4.2788632286831385E-2</v>
      </c>
      <c r="D36" s="28">
        <f t="shared" ca="1" si="15"/>
        <v>-7.1881000323875566E-2</v>
      </c>
      <c r="E36" s="28">
        <f t="shared" ca="1" si="16"/>
        <v>-0.14213051331015703</v>
      </c>
      <c r="F36" s="28">
        <f t="shared" ca="1" si="17"/>
        <v>4.9844191594308196E-3</v>
      </c>
      <c r="G36" s="28">
        <f t="shared" ca="1" si="18"/>
        <v>-0.17788464771455015</v>
      </c>
      <c r="H36" s="28">
        <f t="shared" ca="1" si="19"/>
        <v>0</v>
      </c>
      <c r="I36" s="28">
        <f t="shared" ca="1" si="20"/>
        <v>4.0749172938221445E-3</v>
      </c>
      <c r="J36" s="28">
        <f t="shared" ca="1" si="21"/>
        <v>-3.1391827040128994E-2</v>
      </c>
      <c r="K36" s="28">
        <f t="shared" ca="1" si="22"/>
        <v>2.8748462120135043E-2</v>
      </c>
      <c r="L36" s="29">
        <f t="shared" ca="1" si="1"/>
        <v>-3.4017373267972696E-2</v>
      </c>
      <c r="M36" s="25"/>
      <c r="N36" s="60">
        <f t="shared" ca="1" si="2"/>
        <v>40879</v>
      </c>
      <c r="O36" s="6">
        <f ca="1"/>
        <v>68438304</v>
      </c>
      <c r="P36" s="61">
        <f ca="1"/>
        <v>16.090000152587891</v>
      </c>
      <c r="Q36" s="6"/>
      <c r="R36" s="63">
        <f t="shared" ca="1" si="3"/>
        <v>40879</v>
      </c>
      <c r="S36" s="6">
        <f ca="1"/>
        <v>3752500</v>
      </c>
      <c r="T36" s="61">
        <f ca="1"/>
        <v>27.110000610351563</v>
      </c>
      <c r="U36" s="6"/>
      <c r="V36" s="63">
        <f t="shared" ca="1" si="4"/>
        <v>40879</v>
      </c>
      <c r="W36" s="6">
        <f ca="1"/>
        <v>1471900</v>
      </c>
      <c r="X36" s="61">
        <f ca="1"/>
        <v>67.889999389648437</v>
      </c>
      <c r="Y36" s="6"/>
      <c r="Z36" s="63">
        <f t="shared" ca="1" si="5"/>
        <v>40879</v>
      </c>
      <c r="AA36" s="6">
        <f ca="1"/>
        <v>850300</v>
      </c>
      <c r="AB36" s="61">
        <f ca="1"/>
        <v>70.779998779296875</v>
      </c>
      <c r="AC36" s="6"/>
      <c r="AD36" s="63">
        <f t="shared" ca="1" si="6"/>
        <v>40879</v>
      </c>
      <c r="AE36" s="6">
        <f ca="1"/>
        <v>22714400</v>
      </c>
      <c r="AF36" s="61">
        <f ca="1"/>
        <v>16.049999237060547</v>
      </c>
      <c r="AG36" s="6"/>
      <c r="AH36" s="63">
        <f t="shared" ca="1" si="7"/>
        <v>40879</v>
      </c>
      <c r="AI36" s="6">
        <f ca="1"/>
        <v>22391200</v>
      </c>
      <c r="AJ36" s="61">
        <f ca="1"/>
        <v>31.200000762939453</v>
      </c>
      <c r="AK36" s="6"/>
      <c r="AL36" s="63">
        <f t="shared" ca="1" si="8"/>
        <v>40879</v>
      </c>
      <c r="AM36" s="6" t="e">
        <f ca="1"/>
        <v>#N/A</v>
      </c>
      <c r="AN36" s="61" t="e">
        <f ca="1"/>
        <v>#N/A</v>
      </c>
      <c r="AO36" s="6"/>
      <c r="AP36" s="63">
        <f t="shared" ca="1" si="9"/>
        <v>40879</v>
      </c>
      <c r="AQ36" s="6">
        <f ca="1"/>
        <v>8072000</v>
      </c>
      <c r="AR36" s="61">
        <f ca="1"/>
        <v>12.270000457763672</v>
      </c>
      <c r="AS36" s="6"/>
      <c r="AT36" s="63">
        <f t="shared" ca="1" si="10"/>
        <v>40879</v>
      </c>
      <c r="AU36" s="6">
        <f ca="1"/>
        <v>7522800</v>
      </c>
      <c r="AV36" s="61">
        <f ca="1"/>
        <v>52.880001068115234</v>
      </c>
      <c r="AW36" s="6"/>
      <c r="AX36" s="63">
        <f t="shared" ca="1" si="11"/>
        <v>40879</v>
      </c>
      <c r="AY36" s="6">
        <f ca="1"/>
        <v>11199000</v>
      </c>
      <c r="AZ36" s="64">
        <f ca="1"/>
        <v>58.090000152587891</v>
      </c>
      <c r="BB36" s="12"/>
    </row>
    <row r="37" spans="1:54">
      <c r="A37" s="27">
        <f t="shared" ca="1" si="12"/>
        <v>40879</v>
      </c>
      <c r="B37" s="28">
        <f t="shared" ca="1" si="13"/>
        <v>-9.8461444561298572E-3</v>
      </c>
      <c r="C37" s="28">
        <f t="shared" ca="1" si="14"/>
        <v>-7.6320263782088338E-2</v>
      </c>
      <c r="D37" s="28">
        <f t="shared" ca="1" si="15"/>
        <v>-0.19656805456037352</v>
      </c>
      <c r="E37" s="28">
        <f t="shared" ca="1" si="16"/>
        <v>-1.0899927416266442E-2</v>
      </c>
      <c r="F37" s="28">
        <f t="shared" ca="1" si="17"/>
        <v>6.2913829906695362E-2</v>
      </c>
      <c r="G37" s="28">
        <f t="shared" ca="1" si="18"/>
        <v>-3.3457188884718603E-2</v>
      </c>
      <c r="H37" s="28">
        <f t="shared" ca="1" si="19"/>
        <v>0</v>
      </c>
      <c r="I37" s="28">
        <f t="shared" ca="1" si="20"/>
        <v>-7.6749398571641314E-2</v>
      </c>
      <c r="J37" s="28">
        <f t="shared" ca="1" si="21"/>
        <v>-7.5580314085399447E-4</v>
      </c>
      <c r="K37" s="28">
        <f t="shared" ca="1" si="22"/>
        <v>2.1632070507090484E-2</v>
      </c>
      <c r="L37" s="29">
        <f t="shared" ca="1" si="1"/>
        <v>-3.3806117722822618E-2</v>
      </c>
      <c r="M37" s="25"/>
      <c r="N37" s="60">
        <f t="shared" ca="1" si="2"/>
        <v>40849</v>
      </c>
      <c r="O37" s="6">
        <f ca="1"/>
        <v>48168400</v>
      </c>
      <c r="P37" s="61">
        <f ca="1"/>
        <v>16.25</v>
      </c>
      <c r="Q37" s="6"/>
      <c r="R37" s="63">
        <f t="shared" ca="1" si="3"/>
        <v>40849</v>
      </c>
      <c r="S37" s="6">
        <f ca="1"/>
        <v>9150200</v>
      </c>
      <c r="T37" s="61">
        <f ca="1"/>
        <v>29.350000381469727</v>
      </c>
      <c r="U37" s="6"/>
      <c r="V37" s="63">
        <f t="shared" ca="1" si="4"/>
        <v>40849</v>
      </c>
      <c r="W37" s="6">
        <f ca="1"/>
        <v>805000</v>
      </c>
      <c r="X37" s="61">
        <f ca="1"/>
        <v>84.5</v>
      </c>
      <c r="Y37" s="6"/>
      <c r="Z37" s="63">
        <f t="shared" ca="1" si="5"/>
        <v>40849</v>
      </c>
      <c r="AA37" s="6">
        <f ca="1"/>
        <v>2432600</v>
      </c>
      <c r="AB37" s="61">
        <f ca="1"/>
        <v>71.55999755859375</v>
      </c>
      <c r="AC37" s="6"/>
      <c r="AD37" s="63">
        <f t="shared" ca="1" si="6"/>
        <v>40849</v>
      </c>
      <c r="AE37" s="6">
        <f ca="1"/>
        <v>20763400</v>
      </c>
      <c r="AF37" s="61">
        <f ca="1"/>
        <v>15.100000381469727</v>
      </c>
      <c r="AG37" s="6"/>
      <c r="AH37" s="63">
        <f t="shared" ca="1" si="7"/>
        <v>40849</v>
      </c>
      <c r="AI37" s="6">
        <f ca="1"/>
        <v>26470800</v>
      </c>
      <c r="AJ37" s="61">
        <f ca="1"/>
        <v>32.279998779296875</v>
      </c>
      <c r="AK37" s="6"/>
      <c r="AL37" s="63">
        <f t="shared" ca="1" si="8"/>
        <v>40849</v>
      </c>
      <c r="AM37" s="6" t="e">
        <f ca="1"/>
        <v>#N/A</v>
      </c>
      <c r="AN37" s="61" t="e">
        <f ca="1"/>
        <v>#N/A</v>
      </c>
      <c r="AO37" s="6"/>
      <c r="AP37" s="63">
        <f t="shared" ca="1" si="9"/>
        <v>40849</v>
      </c>
      <c r="AQ37" s="6">
        <f ca="1"/>
        <v>6973300</v>
      </c>
      <c r="AR37" s="61">
        <f ca="1"/>
        <v>13.289999961853027</v>
      </c>
      <c r="AS37" s="6"/>
      <c r="AT37" s="63">
        <f t="shared" ca="1" si="10"/>
        <v>40849</v>
      </c>
      <c r="AU37" s="6">
        <f ca="1"/>
        <v>12182900</v>
      </c>
      <c r="AV37" s="61">
        <f ca="1"/>
        <v>52.919998168945313</v>
      </c>
      <c r="AW37" s="6"/>
      <c r="AX37" s="63">
        <f t="shared" ca="1" si="11"/>
        <v>40849</v>
      </c>
      <c r="AY37" s="6">
        <f ca="1"/>
        <v>8920400</v>
      </c>
      <c r="AZ37" s="64">
        <f ca="1"/>
        <v>56.860000610351562</v>
      </c>
      <c r="BB37" s="12"/>
    </row>
    <row r="38" spans="1:54">
      <c r="A38" s="27">
        <f t="shared" ca="1" si="12"/>
        <v>40849</v>
      </c>
      <c r="B38" s="28">
        <f t="shared" ca="1" si="13"/>
        <v>0.1061947218637016</v>
      </c>
      <c r="C38" s="28">
        <f t="shared" ca="1" si="14"/>
        <v>0.26182287586678377</v>
      </c>
      <c r="D38" s="28">
        <f t="shared" ca="1" si="15"/>
        <v>0.11757703105257389</v>
      </c>
      <c r="E38" s="28">
        <f t="shared" ca="1" si="16"/>
        <v>0.35146357936749517</v>
      </c>
      <c r="F38" s="28">
        <f t="shared" ca="1" si="17"/>
        <v>0.11603848333216216</v>
      </c>
      <c r="G38" s="28">
        <f t="shared" ca="1" si="18"/>
        <v>0.15533279034654957</v>
      </c>
      <c r="H38" s="28">
        <f t="shared" ca="1" si="19"/>
        <v>0</v>
      </c>
      <c r="I38" s="28">
        <f t="shared" ca="1" si="20"/>
        <v>0.11213390577202809</v>
      </c>
      <c r="J38" s="28">
        <f t="shared" ca="1" si="21"/>
        <v>0.10711295007542798</v>
      </c>
      <c r="K38" s="28">
        <f t="shared" ca="1" si="22"/>
        <v>9.4303341266670504E-2</v>
      </c>
      <c r="L38" s="29">
        <f t="shared" ca="1" si="1"/>
        <v>0.14512423170923594</v>
      </c>
      <c r="M38" s="25"/>
      <c r="N38" s="60">
        <f t="shared" ca="1" si="2"/>
        <v>40819</v>
      </c>
      <c r="O38" s="6">
        <f ca="1"/>
        <v>92701600</v>
      </c>
      <c r="P38" s="61">
        <f ca="1"/>
        <v>14.689999580383301</v>
      </c>
      <c r="Q38" s="6"/>
      <c r="R38" s="63">
        <f t="shared" ca="1" si="3"/>
        <v>40819</v>
      </c>
      <c r="S38" s="6">
        <f ca="1"/>
        <v>7995100</v>
      </c>
      <c r="T38" s="61">
        <f ca="1"/>
        <v>23.260000228881836</v>
      </c>
      <c r="U38" s="6"/>
      <c r="V38" s="63">
        <f t="shared" ca="1" si="4"/>
        <v>40819</v>
      </c>
      <c r="W38" s="6">
        <f ca="1"/>
        <v>512500</v>
      </c>
      <c r="X38" s="61">
        <f ca="1"/>
        <v>75.610000610351563</v>
      </c>
      <c r="Y38" s="6"/>
      <c r="Z38" s="63">
        <f t="shared" ca="1" si="5"/>
        <v>40819</v>
      </c>
      <c r="AA38" s="6">
        <f ca="1"/>
        <v>2911300</v>
      </c>
      <c r="AB38" s="61">
        <f ca="1"/>
        <v>52.950000762939453</v>
      </c>
      <c r="AC38" s="6"/>
      <c r="AD38" s="63">
        <f t="shared" ca="1" si="6"/>
        <v>40819</v>
      </c>
      <c r="AE38" s="6">
        <f ca="1"/>
        <v>43196200</v>
      </c>
      <c r="AF38" s="61">
        <f ca="1"/>
        <v>13.529999732971191</v>
      </c>
      <c r="AG38" s="6"/>
      <c r="AH38" s="63">
        <f t="shared" ca="1" si="7"/>
        <v>40819</v>
      </c>
      <c r="AI38" s="6">
        <f ca="1"/>
        <v>45214600</v>
      </c>
      <c r="AJ38" s="61">
        <f ca="1"/>
        <v>27.940000534057617</v>
      </c>
      <c r="AK38" s="6"/>
      <c r="AL38" s="63">
        <f t="shared" ca="1" si="8"/>
        <v>40819</v>
      </c>
      <c r="AM38" s="6" t="e">
        <f ca="1"/>
        <v>#N/A</v>
      </c>
      <c r="AN38" s="61" t="e">
        <f ca="1"/>
        <v>#N/A</v>
      </c>
      <c r="AO38" s="6"/>
      <c r="AP38" s="63">
        <f t="shared" ca="1" si="9"/>
        <v>40819</v>
      </c>
      <c r="AQ38" s="6">
        <f ca="1"/>
        <v>10995800</v>
      </c>
      <c r="AR38" s="61">
        <f ca="1"/>
        <v>11.949999809265137</v>
      </c>
      <c r="AS38" s="6"/>
      <c r="AT38" s="63">
        <f t="shared" ca="1" si="10"/>
        <v>40819</v>
      </c>
      <c r="AU38" s="6">
        <f ca="1"/>
        <v>8410500</v>
      </c>
      <c r="AV38" s="61">
        <f ca="1"/>
        <v>47.799999237060547</v>
      </c>
      <c r="AW38" s="6"/>
      <c r="AX38" s="63">
        <f t="shared" ca="1" si="11"/>
        <v>40819</v>
      </c>
      <c r="AY38" s="6">
        <f ca="1"/>
        <v>15500200</v>
      </c>
      <c r="AZ38" s="64">
        <f ca="1"/>
        <v>51.959999084472656</v>
      </c>
      <c r="BB38" s="12"/>
    </row>
    <row r="39" spans="1:54">
      <c r="A39" s="27">
        <f t="shared" ca="1" si="12"/>
        <v>40819</v>
      </c>
      <c r="B39" s="28">
        <f t="shared" ca="1" si="13"/>
        <v>-6.789344117759899E-2</v>
      </c>
      <c r="C39" s="28">
        <f t="shared" ca="1" si="14"/>
        <v>-3.6852977379160823E-2</v>
      </c>
      <c r="D39" s="28">
        <f t="shared" ca="1" si="15"/>
        <v>-5.8054020525704964E-2</v>
      </c>
      <c r="E39" s="28">
        <f t="shared" ca="1" si="16"/>
        <v>-7.6721845305141811E-2</v>
      </c>
      <c r="F39" s="28">
        <f t="shared" ca="1" si="17"/>
        <v>5.1282039881963781E-2</v>
      </c>
      <c r="G39" s="28">
        <f t="shared" ca="1" si="18"/>
        <v>3.5965934200925975E-2</v>
      </c>
      <c r="H39" s="28">
        <f t="shared" ca="1" si="19"/>
        <v>0</v>
      </c>
      <c r="I39" s="28">
        <f t="shared" ca="1" si="20"/>
        <v>5.4721967319862008E-2</v>
      </c>
      <c r="J39" s="28">
        <f t="shared" ca="1" si="21"/>
        <v>-3.842285018284608E-2</v>
      </c>
      <c r="K39" s="28">
        <f t="shared" ca="1" si="22"/>
        <v>-1.3453718329140552E-3</v>
      </c>
      <c r="L39" s="29">
        <f t="shared" ca="1" si="1"/>
        <v>-9.3299395350604514E-3</v>
      </c>
      <c r="M39" s="25"/>
      <c r="N39" s="60">
        <f t="shared" ca="1" si="2"/>
        <v>40788</v>
      </c>
      <c r="O39" s="6">
        <f ca="1"/>
        <v>61748800</v>
      </c>
      <c r="P39" s="61">
        <f ca="1"/>
        <v>15.760000228881836</v>
      </c>
      <c r="Q39" s="6"/>
      <c r="R39" s="63">
        <f t="shared" ca="1" si="3"/>
        <v>40788</v>
      </c>
      <c r="S39" s="6">
        <f ca="1"/>
        <v>6477000</v>
      </c>
      <c r="T39" s="61">
        <f ca="1"/>
        <v>24.149999618530273</v>
      </c>
      <c r="U39" s="6"/>
      <c r="V39" s="63">
        <f t="shared" ca="1" si="4"/>
        <v>40788</v>
      </c>
      <c r="W39" s="6">
        <f ca="1"/>
        <v>442900</v>
      </c>
      <c r="X39" s="61">
        <f ca="1"/>
        <v>80.269996643066406</v>
      </c>
      <c r="Y39" s="6"/>
      <c r="Z39" s="63">
        <f t="shared" ca="1" si="5"/>
        <v>40788</v>
      </c>
      <c r="AA39" s="6">
        <f ca="1"/>
        <v>2440100</v>
      </c>
      <c r="AB39" s="61">
        <f ca="1"/>
        <v>57.349998474121094</v>
      </c>
      <c r="AC39" s="6"/>
      <c r="AD39" s="63">
        <f t="shared" ca="1" si="6"/>
        <v>40788</v>
      </c>
      <c r="AE39" s="6">
        <f ca="1"/>
        <v>20509300</v>
      </c>
      <c r="AF39" s="61">
        <f ca="1"/>
        <v>12.869999885559082</v>
      </c>
      <c r="AG39" s="6"/>
      <c r="AH39" s="63">
        <f t="shared" ca="1" si="7"/>
        <v>40788</v>
      </c>
      <c r="AI39" s="6">
        <f ca="1"/>
        <v>30297500</v>
      </c>
      <c r="AJ39" s="61">
        <f ca="1"/>
        <v>26.969999313354492</v>
      </c>
      <c r="AK39" s="6"/>
      <c r="AL39" s="63">
        <f t="shared" ca="1" si="8"/>
        <v>40788</v>
      </c>
      <c r="AM39" s="6" t="e">
        <f ca="1"/>
        <v>#N/A</v>
      </c>
      <c r="AN39" s="61" t="e">
        <f ca="1"/>
        <v>#N/A</v>
      </c>
      <c r="AO39" s="6"/>
      <c r="AP39" s="63">
        <f t="shared" ca="1" si="9"/>
        <v>40788</v>
      </c>
      <c r="AQ39" s="6">
        <f ca="1"/>
        <v>5629200</v>
      </c>
      <c r="AR39" s="61">
        <f ca="1"/>
        <v>11.329999923706055</v>
      </c>
      <c r="AS39" s="6"/>
      <c r="AT39" s="63">
        <f t="shared" ca="1" si="10"/>
        <v>40788</v>
      </c>
      <c r="AU39" s="6">
        <f ca="1"/>
        <v>4702300</v>
      </c>
      <c r="AV39" s="61">
        <f ca="1"/>
        <v>49.709999084472656</v>
      </c>
      <c r="AW39" s="6"/>
      <c r="AX39" s="63">
        <f t="shared" ca="1" si="11"/>
        <v>40788</v>
      </c>
      <c r="AY39" s="6">
        <f ca="1"/>
        <v>10809400</v>
      </c>
      <c r="AZ39" s="64">
        <f ca="1"/>
        <v>52.029998779296875</v>
      </c>
      <c r="BB39" s="12"/>
    </row>
    <row r="40" spans="1:54">
      <c r="A40" s="27">
        <f t="shared" ca="1" si="12"/>
        <v>40788</v>
      </c>
      <c r="B40" s="28">
        <f t="shared" ca="1" si="13"/>
        <v>-8.4253279066066278E-2</v>
      </c>
      <c r="C40" s="28">
        <f t="shared" ca="1" si="14"/>
        <v>-0.10654831649849472</v>
      </c>
      <c r="D40" s="28">
        <f t="shared" ca="1" si="15"/>
        <v>-0.21118322564886027</v>
      </c>
      <c r="E40" s="28">
        <f t="shared" ca="1" si="16"/>
        <v>-0.17267745633872045</v>
      </c>
      <c r="F40" s="28">
        <f t="shared" ca="1" si="17"/>
        <v>8.6206625943678894E-3</v>
      </c>
      <c r="G40" s="28">
        <f t="shared" ca="1" si="18"/>
        <v>-8.7309644342403625E-2</v>
      </c>
      <c r="H40" s="28">
        <f t="shared" ca="1" si="19"/>
        <v>0</v>
      </c>
      <c r="I40" s="28">
        <f t="shared" ca="1" si="20"/>
        <v>-3.0795523490125043E-2</v>
      </c>
      <c r="J40" s="28">
        <f t="shared" ca="1" si="21"/>
        <v>1.5526012455317595E-2</v>
      </c>
      <c r="K40" s="28">
        <f t="shared" ca="1" si="22"/>
        <v>6.7724162549209765E-3</v>
      </c>
      <c r="L40" s="29">
        <f t="shared" ca="1" si="1"/>
        <v>-6.4716272467234701E-2</v>
      </c>
      <c r="M40" s="25"/>
      <c r="N40" s="60">
        <f t="shared" ca="1" si="2"/>
        <v>40757</v>
      </c>
      <c r="O40" s="6">
        <f ca="1"/>
        <v>96869800</v>
      </c>
      <c r="P40" s="61">
        <f ca="1"/>
        <v>17.209999084472656</v>
      </c>
      <c r="Q40" s="6"/>
      <c r="R40" s="63">
        <f t="shared" ca="1" si="3"/>
        <v>40757</v>
      </c>
      <c r="S40" s="6">
        <f ca="1"/>
        <v>4708100</v>
      </c>
      <c r="T40" s="61">
        <f ca="1"/>
        <v>27.030000686645508</v>
      </c>
      <c r="U40" s="6"/>
      <c r="V40" s="63">
        <f t="shared" ca="1" si="4"/>
        <v>40757</v>
      </c>
      <c r="W40" s="6">
        <f ca="1"/>
        <v>1391000</v>
      </c>
      <c r="X40" s="61">
        <f ca="1"/>
        <v>101.76000213623047</v>
      </c>
      <c r="Y40" s="6"/>
      <c r="Z40" s="63">
        <f t="shared" ca="1" si="5"/>
        <v>40757</v>
      </c>
      <c r="AA40" s="6">
        <f ca="1"/>
        <v>4324600</v>
      </c>
      <c r="AB40" s="61">
        <f ca="1"/>
        <v>69.319999694824219</v>
      </c>
      <c r="AC40" s="6"/>
      <c r="AD40" s="63">
        <f t="shared" ca="1" si="6"/>
        <v>40757</v>
      </c>
      <c r="AE40" s="6">
        <f ca="1"/>
        <v>25800200</v>
      </c>
      <c r="AF40" s="61">
        <f ca="1"/>
        <v>12.760000228881836</v>
      </c>
      <c r="AG40" s="6"/>
      <c r="AH40" s="63">
        <f t="shared" ca="1" si="7"/>
        <v>40757</v>
      </c>
      <c r="AI40" s="6">
        <f ca="1"/>
        <v>40691000</v>
      </c>
      <c r="AJ40" s="61">
        <f ca="1"/>
        <v>29.549999237060547</v>
      </c>
      <c r="AK40" s="6"/>
      <c r="AL40" s="63">
        <f t="shared" ca="1" si="8"/>
        <v>40757</v>
      </c>
      <c r="AM40" s="6" t="e">
        <f ca="1"/>
        <v>#N/A</v>
      </c>
      <c r="AN40" s="61" t="e">
        <f ca="1"/>
        <v>#N/A</v>
      </c>
      <c r="AO40" s="6"/>
      <c r="AP40" s="63">
        <f t="shared" ca="1" si="9"/>
        <v>40757</v>
      </c>
      <c r="AQ40" s="6">
        <f ca="1"/>
        <v>10075900</v>
      </c>
      <c r="AR40" s="61">
        <f ca="1"/>
        <v>11.689999580383301</v>
      </c>
      <c r="AS40" s="6"/>
      <c r="AT40" s="63">
        <f t="shared" ca="1" si="10"/>
        <v>40757</v>
      </c>
      <c r="AU40" s="6">
        <f ca="1"/>
        <v>8308400</v>
      </c>
      <c r="AV40" s="61">
        <f ca="1"/>
        <v>48.950000762939453</v>
      </c>
      <c r="AW40" s="6"/>
      <c r="AX40" s="63">
        <f t="shared" ca="1" si="11"/>
        <v>40757</v>
      </c>
      <c r="AY40" s="6">
        <f ca="1"/>
        <v>15243600</v>
      </c>
      <c r="AZ40" s="64">
        <f ca="1"/>
        <v>51.680000305175781</v>
      </c>
      <c r="BB40" s="12"/>
    </row>
    <row r="41" spans="1:54">
      <c r="A41" s="27">
        <f t="shared" ca="1" si="12"/>
        <v>40757</v>
      </c>
      <c r="B41" s="28">
        <f t="shared" ca="1" si="13"/>
        <v>-0.10364591663496026</v>
      </c>
      <c r="C41" s="28">
        <f t="shared" ca="1" si="14"/>
        <v>-0.14272121477961053</v>
      </c>
      <c r="D41" s="28">
        <f t="shared" ca="1" si="15"/>
        <v>7.6369802737301429E-2</v>
      </c>
      <c r="E41" s="28">
        <f t="shared" ca="1" si="16"/>
        <v>-0.14186678952277654</v>
      </c>
      <c r="F41" s="28">
        <f t="shared" ca="1" si="17"/>
        <v>-0.17411000735224269</v>
      </c>
      <c r="G41" s="28">
        <f t="shared" ca="1" si="18"/>
        <v>-0.10590015373057204</v>
      </c>
      <c r="H41" s="28">
        <f t="shared" ca="1" si="19"/>
        <v>0</v>
      </c>
      <c r="I41" s="28">
        <f t="shared" ca="1" si="20"/>
        <v>-1.2668967083738103E-2</v>
      </c>
      <c r="J41" s="28">
        <f t="shared" ca="1" si="21"/>
        <v>2.1281044257650983E-2</v>
      </c>
      <c r="K41" s="28">
        <f t="shared" ca="1" si="22"/>
        <v>-3.4199179102216593E-2</v>
      </c>
      <c r="L41" s="29">
        <f t="shared" ca="1" si="1"/>
        <v>-5.8340617251889576E-2</v>
      </c>
      <c r="M41" s="25"/>
      <c r="N41" s="60">
        <f t="shared" ca="1" si="2"/>
        <v>40728</v>
      </c>
      <c r="O41" s="6">
        <f ca="1"/>
        <v>0</v>
      </c>
      <c r="P41" s="61">
        <f ca="1"/>
        <v>19.200000762939453</v>
      </c>
      <c r="Q41" s="6"/>
      <c r="R41" s="63">
        <f t="shared" ca="1" si="3"/>
        <v>40728</v>
      </c>
      <c r="S41" s="6">
        <f ca="1"/>
        <v>0</v>
      </c>
      <c r="T41" s="61">
        <f ca="1"/>
        <v>31.530000686645508</v>
      </c>
      <c r="U41" s="6"/>
      <c r="V41" s="63">
        <f t="shared" ca="1" si="4"/>
        <v>40728</v>
      </c>
      <c r="W41" s="6">
        <f ca="1"/>
        <v>0</v>
      </c>
      <c r="X41" s="61">
        <f ca="1"/>
        <v>94.540000915527344</v>
      </c>
      <c r="Y41" s="6"/>
      <c r="Z41" s="63">
        <f t="shared" ca="1" si="5"/>
        <v>40728</v>
      </c>
      <c r="AA41" s="6">
        <f ca="1"/>
        <v>0</v>
      </c>
      <c r="AB41" s="61">
        <f ca="1"/>
        <v>80.779998779296875</v>
      </c>
      <c r="AC41" s="6"/>
      <c r="AD41" s="63">
        <f t="shared" ca="1" si="6"/>
        <v>40728</v>
      </c>
      <c r="AE41" s="6">
        <f ca="1"/>
        <v>0</v>
      </c>
      <c r="AF41" s="61">
        <f ca="1"/>
        <v>15.449999809265137</v>
      </c>
      <c r="AG41" s="6"/>
      <c r="AH41" s="63">
        <f t="shared" ca="1" si="7"/>
        <v>40728</v>
      </c>
      <c r="AI41" s="6">
        <f ca="1"/>
        <v>0</v>
      </c>
      <c r="AJ41" s="61">
        <f ca="1"/>
        <v>33.049999237060547</v>
      </c>
      <c r="AK41" s="6"/>
      <c r="AL41" s="63">
        <f t="shared" ca="1" si="8"/>
        <v>40728</v>
      </c>
      <c r="AM41" s="6" t="e">
        <f ca="1"/>
        <v>#N/A</v>
      </c>
      <c r="AN41" s="61" t="e">
        <f ca="1"/>
        <v>#N/A</v>
      </c>
      <c r="AO41" s="6"/>
      <c r="AP41" s="63">
        <f t="shared" ca="1" si="9"/>
        <v>40728</v>
      </c>
      <c r="AQ41" s="6">
        <f ca="1"/>
        <v>0</v>
      </c>
      <c r="AR41" s="61">
        <f ca="1"/>
        <v>11.840000152587891</v>
      </c>
      <c r="AS41" s="6"/>
      <c r="AT41" s="63">
        <f t="shared" ca="1" si="10"/>
        <v>40728</v>
      </c>
      <c r="AU41" s="6">
        <f ca="1"/>
        <v>0</v>
      </c>
      <c r="AV41" s="61">
        <f ca="1"/>
        <v>47.930000305175781</v>
      </c>
      <c r="AW41" s="6"/>
      <c r="AX41" s="63">
        <f t="shared" ca="1" si="11"/>
        <v>40728</v>
      </c>
      <c r="AY41" s="6">
        <f ca="1"/>
        <v>0</v>
      </c>
      <c r="AZ41" s="64">
        <f ca="1"/>
        <v>53.509998321533203</v>
      </c>
      <c r="BB41" s="12"/>
    </row>
    <row r="42" spans="1:54">
      <c r="A42" s="27">
        <f t="shared" ca="1" si="12"/>
        <v>40728</v>
      </c>
      <c r="B42" s="28">
        <f t="shared" ca="1" si="13"/>
        <v>5.7622110776489599E-3</v>
      </c>
      <c r="C42" s="28">
        <f t="shared" ca="1" si="14"/>
        <v>-7.9684698442376467E-2</v>
      </c>
      <c r="D42" s="28">
        <f t="shared" ca="1" si="15"/>
        <v>0.20234012740497431</v>
      </c>
      <c r="E42" s="28">
        <f t="shared" ca="1" si="16"/>
        <v>-6.1788615436773053E-2</v>
      </c>
      <c r="F42" s="28">
        <f t="shared" ca="1" si="17"/>
        <v>-3.5580563808429777E-2</v>
      </c>
      <c r="G42" s="28">
        <f t="shared" ca="1" si="18"/>
        <v>1.0085513571088223E-2</v>
      </c>
      <c r="H42" s="28">
        <f t="shared" ca="1" si="19"/>
        <v>0</v>
      </c>
      <c r="I42" s="28">
        <f t="shared" ca="1" si="20"/>
        <v>-9.204992337486062E-3</v>
      </c>
      <c r="J42" s="28">
        <f t="shared" ca="1" si="21"/>
        <v>-4.1711068707905863E-4</v>
      </c>
      <c r="K42" s="28">
        <f t="shared" ca="1" si="22"/>
        <v>-7.4698256017269316E-4</v>
      </c>
      <c r="L42" s="29">
        <f t="shared" ca="1" si="1"/>
        <v>2.8581993471732165E-3</v>
      </c>
      <c r="M42" s="25"/>
      <c r="N42" s="60">
        <f t="shared" ca="1" si="2"/>
        <v>40696</v>
      </c>
      <c r="O42" s="6">
        <f ca="1"/>
        <v>40266300</v>
      </c>
      <c r="P42" s="61">
        <f ca="1"/>
        <v>19.090000152587891</v>
      </c>
      <c r="Q42" s="6"/>
      <c r="R42" s="63">
        <f t="shared" ca="1" si="3"/>
        <v>40696</v>
      </c>
      <c r="S42" s="6">
        <f ca="1"/>
        <v>6011900</v>
      </c>
      <c r="T42" s="61">
        <f ca="1"/>
        <v>34.259998321533203</v>
      </c>
      <c r="U42" s="6"/>
      <c r="V42" s="63">
        <f t="shared" ca="1" si="4"/>
        <v>40696</v>
      </c>
      <c r="W42" s="6">
        <f ca="1"/>
        <v>2166400</v>
      </c>
      <c r="X42" s="61">
        <f ca="1"/>
        <v>78.629997253417969</v>
      </c>
      <c r="Y42" s="6"/>
      <c r="Z42" s="63">
        <f t="shared" ca="1" si="5"/>
        <v>40696</v>
      </c>
      <c r="AA42" s="6">
        <f ca="1"/>
        <v>1698500</v>
      </c>
      <c r="AB42" s="61">
        <f ca="1"/>
        <v>86.099998474121094</v>
      </c>
      <c r="AC42" s="6"/>
      <c r="AD42" s="63">
        <f t="shared" ca="1" si="6"/>
        <v>40696</v>
      </c>
      <c r="AE42" s="6">
        <f ca="1"/>
        <v>21009800</v>
      </c>
      <c r="AF42" s="61">
        <f ca="1"/>
        <v>16.020000457763672</v>
      </c>
      <c r="AG42" s="6"/>
      <c r="AH42" s="63">
        <f t="shared" ca="1" si="7"/>
        <v>40696</v>
      </c>
      <c r="AI42" s="6">
        <f ca="1"/>
        <v>38255500</v>
      </c>
      <c r="AJ42" s="61">
        <f ca="1"/>
        <v>32.720001220703125</v>
      </c>
      <c r="AK42" s="6"/>
      <c r="AL42" s="63">
        <f t="shared" ca="1" si="8"/>
        <v>40696</v>
      </c>
      <c r="AM42" s="6" t="e">
        <f ca="1"/>
        <v>#N/A</v>
      </c>
      <c r="AN42" s="61" t="e">
        <f ca="1"/>
        <v>#N/A</v>
      </c>
      <c r="AO42" s="6"/>
      <c r="AP42" s="63">
        <f t="shared" ca="1" si="9"/>
        <v>40696</v>
      </c>
      <c r="AQ42" s="6">
        <f ca="1"/>
        <v>11108000</v>
      </c>
      <c r="AR42" s="61">
        <f ca="1"/>
        <v>11.949999809265137</v>
      </c>
      <c r="AS42" s="6"/>
      <c r="AT42" s="63">
        <f t="shared" ca="1" si="10"/>
        <v>40696</v>
      </c>
      <c r="AU42" s="6">
        <f ca="1"/>
        <v>9610400</v>
      </c>
      <c r="AV42" s="61">
        <f ca="1"/>
        <v>47.950000762939453</v>
      </c>
      <c r="AW42" s="6"/>
      <c r="AX42" s="63">
        <f t="shared" ca="1" si="11"/>
        <v>40696</v>
      </c>
      <c r="AY42" s="6">
        <f ca="1"/>
        <v>14784900</v>
      </c>
      <c r="AZ42" s="64">
        <f ca="1"/>
        <v>53.549999237060547</v>
      </c>
      <c r="BB42" s="12"/>
    </row>
    <row r="43" spans="1:54">
      <c r="A43" s="27">
        <f t="shared" ca="1" si="12"/>
        <v>40696</v>
      </c>
      <c r="B43" s="28">
        <f t="shared" ca="1" si="13"/>
        <v>-6.7871065464714109E-2</v>
      </c>
      <c r="C43" s="28">
        <f t="shared" ca="1" si="14"/>
        <v>2.1162417306059611E-2</v>
      </c>
      <c r="D43" s="28">
        <f t="shared" ca="1" si="15"/>
        <v>0</v>
      </c>
      <c r="E43" s="28">
        <f t="shared" ca="1" si="16"/>
        <v>4.2877919333936143E-2</v>
      </c>
      <c r="F43" s="28">
        <f t="shared" ca="1" si="17"/>
        <v>-0.11686874328642705</v>
      </c>
      <c r="G43" s="28">
        <f t="shared" ca="1" si="18"/>
        <v>-0.10035737746425311</v>
      </c>
      <c r="H43" s="28">
        <f t="shared" ca="1" si="19"/>
        <v>0</v>
      </c>
      <c r="I43" s="28">
        <f t="shared" ca="1" si="20"/>
        <v>4.5494268609414412E-2</v>
      </c>
      <c r="J43" s="28">
        <f t="shared" ca="1" si="21"/>
        <v>-1.741800179118802E-2</v>
      </c>
      <c r="K43" s="28">
        <f t="shared" ca="1" si="22"/>
        <v>-2.7071250975332917E-2</v>
      </c>
      <c r="L43" s="29">
        <f t="shared" ca="1" si="1"/>
        <v>-1.8277306420479266E-2</v>
      </c>
      <c r="M43" s="25"/>
      <c r="N43" s="60">
        <f t="shared" ca="1" si="2"/>
        <v>40665</v>
      </c>
      <c r="O43" s="6">
        <f ca="1"/>
        <v>36148800</v>
      </c>
      <c r="P43" s="61">
        <f ca="1"/>
        <v>20.479999542236328</v>
      </c>
      <c r="Q43" s="6"/>
      <c r="R43" s="63">
        <f t="shared" ca="1" si="3"/>
        <v>40665</v>
      </c>
      <c r="S43" s="6">
        <f ca="1"/>
        <v>3500700</v>
      </c>
      <c r="T43" s="61">
        <f ca="1"/>
        <v>33.549999237060547</v>
      </c>
      <c r="U43" s="6"/>
      <c r="V43" s="63">
        <f t="shared" ca="1" si="4"/>
        <v>40665</v>
      </c>
      <c r="W43" s="6" t="e">
        <f ca="1"/>
        <v>#N/A</v>
      </c>
      <c r="X43" s="61" t="e">
        <f ca="1"/>
        <v>#N/A</v>
      </c>
      <c r="Y43" s="6"/>
      <c r="Z43" s="63">
        <f t="shared" ca="1" si="5"/>
        <v>40665</v>
      </c>
      <c r="AA43" s="6">
        <f ca="1"/>
        <v>2451900</v>
      </c>
      <c r="AB43" s="61">
        <f ca="1"/>
        <v>82.55999755859375</v>
      </c>
      <c r="AC43" s="6"/>
      <c r="AD43" s="63">
        <f t="shared" ca="1" si="6"/>
        <v>40665</v>
      </c>
      <c r="AE43" s="6">
        <f ca="1"/>
        <v>44036300</v>
      </c>
      <c r="AF43" s="61">
        <f ca="1"/>
        <v>18.139999389648438</v>
      </c>
      <c r="AG43" s="6"/>
      <c r="AH43" s="63">
        <f t="shared" ca="1" si="7"/>
        <v>40665</v>
      </c>
      <c r="AI43" s="6">
        <f ca="1"/>
        <v>30058600</v>
      </c>
      <c r="AJ43" s="61">
        <f ca="1"/>
        <v>36.369998931884766</v>
      </c>
      <c r="AK43" s="6"/>
      <c r="AL43" s="63">
        <f t="shared" ca="1" si="8"/>
        <v>40665</v>
      </c>
      <c r="AM43" s="6" t="e">
        <f ca="1"/>
        <v>#N/A</v>
      </c>
      <c r="AN43" s="61" t="e">
        <f ca="1"/>
        <v>#N/A</v>
      </c>
      <c r="AO43" s="6"/>
      <c r="AP43" s="63">
        <f t="shared" ca="1" si="9"/>
        <v>40665</v>
      </c>
      <c r="AQ43" s="6">
        <f ca="1"/>
        <v>7806300</v>
      </c>
      <c r="AR43" s="61">
        <f ca="1"/>
        <v>11.430000305175781</v>
      </c>
      <c r="AS43" s="6"/>
      <c r="AT43" s="63">
        <f t="shared" ca="1" si="10"/>
        <v>40665</v>
      </c>
      <c r="AU43" s="6">
        <f ca="1"/>
        <v>10165900</v>
      </c>
      <c r="AV43" s="61">
        <f ca="1"/>
        <v>48.799999237060547</v>
      </c>
      <c r="AW43" s="6"/>
      <c r="AX43" s="63">
        <f t="shared" ca="1" si="11"/>
        <v>40665</v>
      </c>
      <c r="AY43" s="6">
        <f ca="1"/>
        <v>8178500</v>
      </c>
      <c r="AZ43" s="64">
        <f ca="1"/>
        <v>55.040000915527344</v>
      </c>
      <c r="BB43" s="12"/>
    </row>
    <row r="44" spans="1:54">
      <c r="A44" s="27">
        <f t="shared" ca="1" si="12"/>
        <v>40665</v>
      </c>
      <c r="B44" s="28">
        <f t="shared" ca="1" si="13"/>
        <v>-2.4355159638014268E-3</v>
      </c>
      <c r="C44" s="28">
        <f t="shared" ca="1" si="14"/>
        <v>-2.3858007573678175E-2</v>
      </c>
      <c r="D44" s="28">
        <f t="shared" ca="1" si="15"/>
        <v>0</v>
      </c>
      <c r="E44" s="28">
        <f t="shared" ca="1" si="16"/>
        <v>9.481492572950212E-2</v>
      </c>
      <c r="F44" s="28">
        <f t="shared" ca="1" si="17"/>
        <v>7.5281475236295803E-2</v>
      </c>
      <c r="G44" s="28">
        <f t="shared" ca="1" si="18"/>
        <v>6.5319261338724122E-2</v>
      </c>
      <c r="H44" s="28">
        <f t="shared" ca="1" si="19"/>
        <v>0</v>
      </c>
      <c r="I44" s="28">
        <f t="shared" ca="1" si="20"/>
        <v>3.8147145101067759E-2</v>
      </c>
      <c r="J44" s="28">
        <f t="shared" ca="1" si="21"/>
        <v>-2.5169838227426244E-2</v>
      </c>
      <c r="K44" s="28">
        <f t="shared" ca="1" si="22"/>
        <v>4.539409915256476E-2</v>
      </c>
      <c r="L44" s="29">
        <f t="shared" ca="1" si="1"/>
        <v>2.9121435881304364E-2</v>
      </c>
      <c r="M44" s="25"/>
      <c r="N44" s="60">
        <f t="shared" ca="1" si="2"/>
        <v>40637</v>
      </c>
      <c r="O44" s="6">
        <f ca="1"/>
        <v>45419900</v>
      </c>
      <c r="P44" s="61">
        <f ca="1"/>
        <v>20.530000686645508</v>
      </c>
      <c r="Q44" s="6"/>
      <c r="R44" s="63">
        <f t="shared" ca="1" si="3"/>
        <v>40637</v>
      </c>
      <c r="S44" s="6">
        <f ca="1"/>
        <v>5499900</v>
      </c>
      <c r="T44" s="61">
        <f ca="1"/>
        <v>34.369998931884766</v>
      </c>
      <c r="U44" s="6"/>
      <c r="V44" s="63">
        <f t="shared" ca="1" si="4"/>
        <v>40637</v>
      </c>
      <c r="W44" s="6" t="e">
        <f ca="1"/>
        <v>#N/A</v>
      </c>
      <c r="X44" s="61" t="e">
        <f ca="1"/>
        <v>#N/A</v>
      </c>
      <c r="Y44" s="6"/>
      <c r="Z44" s="63">
        <f t="shared" ca="1" si="5"/>
        <v>40637</v>
      </c>
      <c r="AA44" s="6">
        <f ca="1"/>
        <v>1747200</v>
      </c>
      <c r="AB44" s="61">
        <f ca="1"/>
        <v>75.410003662109375</v>
      </c>
      <c r="AC44" s="6"/>
      <c r="AD44" s="63">
        <f t="shared" ca="1" si="6"/>
        <v>40637</v>
      </c>
      <c r="AE44" s="6">
        <f ca="1"/>
        <v>9568600</v>
      </c>
      <c r="AF44" s="61">
        <f ca="1"/>
        <v>16.870000839233398</v>
      </c>
      <c r="AG44" s="6"/>
      <c r="AH44" s="63">
        <f t="shared" ca="1" si="7"/>
        <v>40637</v>
      </c>
      <c r="AI44" s="6">
        <f ca="1"/>
        <v>26743000</v>
      </c>
      <c r="AJ44" s="61">
        <f ca="1"/>
        <v>34.139999389648438</v>
      </c>
      <c r="AK44" s="6"/>
      <c r="AL44" s="63">
        <f t="shared" ca="1" si="8"/>
        <v>40637</v>
      </c>
      <c r="AM44" s="6" t="e">
        <f ca="1"/>
        <v>#N/A</v>
      </c>
      <c r="AN44" s="61" t="e">
        <f ca="1"/>
        <v>#N/A</v>
      </c>
      <c r="AO44" s="6"/>
      <c r="AP44" s="63">
        <f t="shared" ca="1" si="9"/>
        <v>40637</v>
      </c>
      <c r="AQ44" s="6">
        <f ca="1"/>
        <v>4151300</v>
      </c>
      <c r="AR44" s="61">
        <f ca="1"/>
        <v>11.010000228881836</v>
      </c>
      <c r="AS44" s="6"/>
      <c r="AT44" s="63">
        <f t="shared" ca="1" si="10"/>
        <v>40637</v>
      </c>
      <c r="AU44" s="6">
        <f ca="1"/>
        <v>5397600</v>
      </c>
      <c r="AV44" s="61">
        <f ca="1"/>
        <v>50.060001373291016</v>
      </c>
      <c r="AW44" s="6"/>
      <c r="AX44" s="63">
        <f t="shared" ca="1" si="11"/>
        <v>40637</v>
      </c>
      <c r="AY44" s="6">
        <f ca="1"/>
        <v>9225400</v>
      </c>
      <c r="AZ44" s="64">
        <f ca="1"/>
        <v>52.650001525878906</v>
      </c>
      <c r="BB44" s="12"/>
    </row>
    <row r="45" spans="1:54">
      <c r="A45" s="27">
        <f t="shared" ca="1" si="12"/>
        <v>40637</v>
      </c>
      <c r="B45" s="28">
        <f t="shared" ca="1" si="13"/>
        <v>1.0334694634605679E-2</v>
      </c>
      <c r="C45" s="28">
        <f t="shared" ca="1" si="14"/>
        <v>-3.190272964383789E-3</v>
      </c>
      <c r="D45" s="28">
        <f t="shared" ca="1" si="15"/>
        <v>0</v>
      </c>
      <c r="E45" s="28">
        <f t="shared" ca="1" si="16"/>
        <v>7.8826924405581256E-2</v>
      </c>
      <c r="F45" s="28">
        <f t="shared" ca="1" si="17"/>
        <v>1.443185150802706E-2</v>
      </c>
      <c r="G45" s="28">
        <f t="shared" ca="1" si="18"/>
        <v>6.2889181971873098E-2</v>
      </c>
      <c r="H45" s="28">
        <f t="shared" ca="1" si="19"/>
        <v>0</v>
      </c>
      <c r="I45" s="28">
        <f t="shared" ca="1" si="20"/>
        <v>9.0911171653051959E-4</v>
      </c>
      <c r="J45" s="28">
        <f t="shared" ca="1" si="21"/>
        <v>-4.2829787694953492E-2</v>
      </c>
      <c r="K45" s="28">
        <f t="shared" ca="1" si="22"/>
        <v>1.3084477375476578E-2</v>
      </c>
      <c r="L45" s="29">
        <f t="shared" ca="1" si="1"/>
        <v>1.3698467039677125E-2</v>
      </c>
      <c r="M45" s="25"/>
      <c r="N45" s="60">
        <f t="shared" ca="1" si="2"/>
        <v>40604</v>
      </c>
      <c r="O45" s="6">
        <f ca="1"/>
        <v>49115100</v>
      </c>
      <c r="P45" s="61">
        <f ca="1"/>
        <v>20.319999694824219</v>
      </c>
      <c r="Q45" s="6"/>
      <c r="R45" s="63">
        <f t="shared" ca="1" si="3"/>
        <v>40604</v>
      </c>
      <c r="S45" s="6">
        <f ca="1"/>
        <v>4561900</v>
      </c>
      <c r="T45" s="61">
        <f ca="1"/>
        <v>34.479999542236328</v>
      </c>
      <c r="U45" s="6"/>
      <c r="V45" s="63">
        <f t="shared" ca="1" si="4"/>
        <v>40604</v>
      </c>
      <c r="W45" s="6" t="e">
        <f ca="1"/>
        <v>#N/A</v>
      </c>
      <c r="X45" s="61" t="e">
        <f ca="1"/>
        <v>#N/A</v>
      </c>
      <c r="Y45" s="6"/>
      <c r="Z45" s="63">
        <f t="shared" ca="1" si="5"/>
        <v>40604</v>
      </c>
      <c r="AA45" s="6">
        <f ca="1"/>
        <v>1796300</v>
      </c>
      <c r="AB45" s="61">
        <f ca="1"/>
        <v>69.900001525878906</v>
      </c>
      <c r="AC45" s="6"/>
      <c r="AD45" s="63">
        <f t="shared" ca="1" si="6"/>
        <v>40604</v>
      </c>
      <c r="AE45" s="6">
        <f ca="1"/>
        <v>24529400</v>
      </c>
      <c r="AF45" s="61">
        <f ca="1"/>
        <v>16.629999160766602</v>
      </c>
      <c r="AG45" s="6"/>
      <c r="AH45" s="63">
        <f t="shared" ca="1" si="7"/>
        <v>40604</v>
      </c>
      <c r="AI45" s="6">
        <f ca="1"/>
        <v>23091500</v>
      </c>
      <c r="AJ45" s="61">
        <f ca="1"/>
        <v>32.119998931884766</v>
      </c>
      <c r="AK45" s="6"/>
      <c r="AL45" s="63">
        <f t="shared" ca="1" si="8"/>
        <v>40604</v>
      </c>
      <c r="AM45" s="6" t="e">
        <f ca="1"/>
        <v>#N/A</v>
      </c>
      <c r="AN45" s="61" t="e">
        <f ca="1"/>
        <v>#N/A</v>
      </c>
      <c r="AO45" s="6"/>
      <c r="AP45" s="63">
        <f t="shared" ca="1" si="9"/>
        <v>40604</v>
      </c>
      <c r="AQ45" s="6">
        <f ca="1"/>
        <v>10546400</v>
      </c>
      <c r="AR45" s="61">
        <f ca="1"/>
        <v>11</v>
      </c>
      <c r="AS45" s="6"/>
      <c r="AT45" s="63">
        <f t="shared" ca="1" si="10"/>
        <v>40604</v>
      </c>
      <c r="AU45" s="6">
        <f ca="1"/>
        <v>9351800</v>
      </c>
      <c r="AV45" s="61">
        <f ca="1"/>
        <v>52.299999237060547</v>
      </c>
      <c r="AW45" s="6"/>
      <c r="AX45" s="63">
        <f t="shared" ca="1" si="11"/>
        <v>40604</v>
      </c>
      <c r="AY45" s="6">
        <f ca="1"/>
        <v>11147600</v>
      </c>
      <c r="AZ45" s="64">
        <f ca="1"/>
        <v>51.970001220703125</v>
      </c>
      <c r="BB45" s="12"/>
    </row>
    <row r="46" spans="1:54">
      <c r="A46" s="27">
        <f t="shared" ca="1" si="12"/>
        <v>40604</v>
      </c>
      <c r="B46" s="28">
        <f t="shared" ca="1" si="13"/>
        <v>-1.8831453736800952E-2</v>
      </c>
      <c r="C46" s="28">
        <f t="shared" ca="1" si="14"/>
        <v>3.1408891040242803E-2</v>
      </c>
      <c r="D46" s="28">
        <f t="shared" ca="1" si="15"/>
        <v>0</v>
      </c>
      <c r="E46" s="28">
        <f t="shared" ca="1" si="16"/>
        <v>6.2633062071121959E-2</v>
      </c>
      <c r="F46" s="28">
        <f t="shared" ca="1" si="17"/>
        <v>3.6209696467963681E-3</v>
      </c>
      <c r="G46" s="28">
        <f t="shared" ca="1" si="18"/>
        <v>-3.0778529769142859E-2</v>
      </c>
      <c r="H46" s="28">
        <f t="shared" ca="1" si="19"/>
        <v>0</v>
      </c>
      <c r="I46" s="28">
        <f t="shared" ca="1" si="20"/>
        <v>-5.9024773751161774E-2</v>
      </c>
      <c r="J46" s="28">
        <f t="shared" ca="1" si="21"/>
        <v>-2.1698463660262735E-2</v>
      </c>
      <c r="K46" s="28">
        <f t="shared" ca="1" si="22"/>
        <v>-6.9638369981105397E-2</v>
      </c>
      <c r="L46" s="29">
        <f t="shared" ca="1" si="1"/>
        <v>-9.5318302250093252E-3</v>
      </c>
      <c r="M46" s="25"/>
      <c r="N46" s="60">
        <f t="shared" ca="1" si="2"/>
        <v>40576</v>
      </c>
      <c r="O46" s="6">
        <f ca="1"/>
        <v>42276200</v>
      </c>
      <c r="P46" s="61">
        <f ca="1"/>
        <v>20.709999084472656</v>
      </c>
      <c r="Q46" s="6"/>
      <c r="R46" s="63">
        <f t="shared" ca="1" si="3"/>
        <v>40576</v>
      </c>
      <c r="S46" s="6">
        <f ca="1"/>
        <v>3046000</v>
      </c>
      <c r="T46" s="61">
        <f ca="1"/>
        <v>33.430000305175781</v>
      </c>
      <c r="U46" s="6"/>
      <c r="V46" s="63">
        <f t="shared" ca="1" si="4"/>
        <v>40576</v>
      </c>
      <c r="W46" s="6" t="e">
        <f ca="1"/>
        <v>#N/A</v>
      </c>
      <c r="X46" s="61" t="e">
        <f ca="1"/>
        <v>#N/A</v>
      </c>
      <c r="Y46" s="6"/>
      <c r="Z46" s="63">
        <f t="shared" ca="1" si="5"/>
        <v>40576</v>
      </c>
      <c r="AA46" s="6">
        <f ca="1"/>
        <v>2071800</v>
      </c>
      <c r="AB46" s="61">
        <f ca="1"/>
        <v>65.779998779296875</v>
      </c>
      <c r="AC46" s="6"/>
      <c r="AD46" s="63">
        <f t="shared" ca="1" si="6"/>
        <v>40576</v>
      </c>
      <c r="AE46" s="6">
        <f ca="1"/>
        <v>21106700</v>
      </c>
      <c r="AF46" s="61">
        <f ca="1"/>
        <v>16.569999694824219</v>
      </c>
      <c r="AG46" s="6"/>
      <c r="AH46" s="63">
        <f t="shared" ca="1" si="7"/>
        <v>40576</v>
      </c>
      <c r="AI46" s="6">
        <f ca="1"/>
        <v>19358200</v>
      </c>
      <c r="AJ46" s="61">
        <f ca="1"/>
        <v>33.139999389648437</v>
      </c>
      <c r="AK46" s="6"/>
      <c r="AL46" s="63">
        <f t="shared" ca="1" si="8"/>
        <v>40576</v>
      </c>
      <c r="AM46" s="6" t="e">
        <f ca="1"/>
        <v>#N/A</v>
      </c>
      <c r="AN46" s="61" t="e">
        <f ca="1"/>
        <v>#N/A</v>
      </c>
      <c r="AO46" s="6"/>
      <c r="AP46" s="63">
        <f t="shared" ca="1" si="9"/>
        <v>40576</v>
      </c>
      <c r="AQ46" s="6">
        <f ca="1"/>
        <v>12265300</v>
      </c>
      <c r="AR46" s="61">
        <f ca="1"/>
        <v>11.689999580383301</v>
      </c>
      <c r="AS46" s="6"/>
      <c r="AT46" s="63">
        <f t="shared" ca="1" si="10"/>
        <v>40576</v>
      </c>
      <c r="AU46" s="6">
        <f ca="1"/>
        <v>12451200</v>
      </c>
      <c r="AV46" s="61">
        <f ca="1"/>
        <v>53.459999084472656</v>
      </c>
      <c r="AW46" s="6"/>
      <c r="AX46" s="63">
        <f t="shared" ca="1" si="11"/>
        <v>40576</v>
      </c>
      <c r="AY46" s="6">
        <f ca="1"/>
        <v>14048400</v>
      </c>
      <c r="AZ46" s="64">
        <f ca="1"/>
        <v>55.860000610351563</v>
      </c>
      <c r="BB46" s="12"/>
    </row>
    <row r="47" spans="1:54">
      <c r="A47" s="27">
        <f t="shared" ca="1" si="12"/>
        <v>40576</v>
      </c>
      <c r="B47" s="28">
        <f t="shared" ca="1" si="13"/>
        <v>0.13293207366246929</v>
      </c>
      <c r="C47" s="28">
        <f t="shared" ca="1" si="14"/>
        <v>6.8392436146797353E-2</v>
      </c>
      <c r="D47" s="28">
        <f t="shared" ca="1" si="15"/>
        <v>0</v>
      </c>
      <c r="E47" s="28">
        <f t="shared" ca="1" si="16"/>
        <v>-3.2077697683104645E-2</v>
      </c>
      <c r="F47" s="28">
        <f t="shared" ca="1" si="17"/>
        <v>-1.0746286876166078E-2</v>
      </c>
      <c r="G47" s="28">
        <f t="shared" ca="1" si="18"/>
        <v>4.8070794119937421E-2</v>
      </c>
      <c r="H47" s="28">
        <f t="shared" ca="1" si="19"/>
        <v>0</v>
      </c>
      <c r="I47" s="28">
        <f t="shared" ca="1" si="20"/>
        <v>-6.6293997366884017E-2</v>
      </c>
      <c r="J47" s="28">
        <f t="shared" ca="1" si="21"/>
        <v>-0.12028963827919681</v>
      </c>
      <c r="K47" s="28">
        <f t="shared" ca="1" si="22"/>
        <v>2.382696488891467E-2</v>
      </c>
      <c r="L47" s="29">
        <f t="shared" ca="1" si="1"/>
        <v>-6.0668428995778048E-3</v>
      </c>
      <c r="M47" s="25"/>
      <c r="N47" s="60">
        <f t="shared" ca="1" si="2"/>
        <v>40546</v>
      </c>
      <c r="O47" s="6">
        <f ca="1"/>
        <v>52828100</v>
      </c>
      <c r="P47" s="61">
        <f ca="1"/>
        <v>18.280000686645508</v>
      </c>
      <c r="Q47" s="6"/>
      <c r="R47" s="63">
        <f t="shared" ca="1" si="3"/>
        <v>40546</v>
      </c>
      <c r="S47" s="6">
        <f ca="1"/>
        <v>6245500</v>
      </c>
      <c r="T47" s="61">
        <f ca="1"/>
        <v>31.290000915527344</v>
      </c>
      <c r="U47" s="6"/>
      <c r="V47" s="63">
        <f t="shared" ca="1" si="4"/>
        <v>40546</v>
      </c>
      <c r="W47" s="6" t="e">
        <f ca="1"/>
        <v>#N/A</v>
      </c>
      <c r="X47" s="61" t="e">
        <f ca="1"/>
        <v>#N/A</v>
      </c>
      <c r="Y47" s="6"/>
      <c r="Z47" s="63">
        <f t="shared" ca="1" si="5"/>
        <v>40546</v>
      </c>
      <c r="AA47" s="6">
        <f ca="1"/>
        <v>3289500</v>
      </c>
      <c r="AB47" s="61">
        <f ca="1"/>
        <v>67.959999084472656</v>
      </c>
      <c r="AC47" s="6"/>
      <c r="AD47" s="63">
        <f t="shared" ca="1" si="6"/>
        <v>40546</v>
      </c>
      <c r="AE47" s="6">
        <f ca="1"/>
        <v>17689200</v>
      </c>
      <c r="AF47" s="61">
        <f ca="1"/>
        <v>16.75</v>
      </c>
      <c r="AG47" s="6"/>
      <c r="AH47" s="63">
        <f t="shared" ca="1" si="7"/>
        <v>40546</v>
      </c>
      <c r="AI47" s="6">
        <f ca="1"/>
        <v>20970400</v>
      </c>
      <c r="AJ47" s="61">
        <f ca="1"/>
        <v>31.620000839233398</v>
      </c>
      <c r="AK47" s="6"/>
      <c r="AL47" s="63">
        <f t="shared" ca="1" si="8"/>
        <v>40546</v>
      </c>
      <c r="AM47" s="6" t="e">
        <f ca="1"/>
        <v>#N/A</v>
      </c>
      <c r="AN47" s="61" t="e">
        <f ca="1"/>
        <v>#N/A</v>
      </c>
      <c r="AO47" s="6"/>
      <c r="AP47" s="63">
        <f t="shared" ca="1" si="9"/>
        <v>40546</v>
      </c>
      <c r="AQ47" s="6">
        <f ca="1"/>
        <v>11721400</v>
      </c>
      <c r="AR47" s="61">
        <f ca="1"/>
        <v>12.520000457763672</v>
      </c>
      <c r="AS47" s="6"/>
      <c r="AT47" s="63">
        <f t="shared" ca="1" si="10"/>
        <v>40546</v>
      </c>
      <c r="AU47" s="6">
        <f ca="1"/>
        <v>5361900</v>
      </c>
      <c r="AV47" s="61">
        <f ca="1"/>
        <v>60.770000457763672</v>
      </c>
      <c r="AW47" s="6"/>
      <c r="AX47" s="63">
        <f t="shared" ca="1" si="11"/>
        <v>40546</v>
      </c>
      <c r="AY47" s="6">
        <f ca="1"/>
        <v>14298700</v>
      </c>
      <c r="AZ47" s="64">
        <f ca="1"/>
        <v>54.560001373291016</v>
      </c>
      <c r="BB47" s="12"/>
    </row>
    <row r="48" spans="1:54">
      <c r="A48" s="27">
        <f t="shared" ca="1" si="12"/>
        <v>40546</v>
      </c>
      <c r="B48" s="28">
        <f t="shared" ca="1" si="13"/>
        <v>9.5923282505771201E-2</v>
      </c>
      <c r="C48" s="28">
        <f t="shared" ca="1" si="14"/>
        <v>7.5257749324710188E-2</v>
      </c>
      <c r="D48" s="28">
        <f t="shared" ca="1" si="15"/>
        <v>0</v>
      </c>
      <c r="E48" s="28">
        <f t="shared" ca="1" si="16"/>
        <v>-2.3843774728820599E-2</v>
      </c>
      <c r="F48" s="28">
        <f t="shared" ca="1" si="17"/>
        <v>2.5719539391070967E-2</v>
      </c>
      <c r="G48" s="28">
        <f t="shared" ca="1" si="18"/>
        <v>0.12526691850456007</v>
      </c>
      <c r="H48" s="28">
        <f t="shared" ca="1" si="19"/>
        <v>0</v>
      </c>
      <c r="I48" s="28">
        <f t="shared" ca="1" si="20"/>
        <v>3.6423885499713426E-2</v>
      </c>
      <c r="J48" s="28">
        <f t="shared" ca="1" si="21"/>
        <v>1.8776176081049423E-2</v>
      </c>
      <c r="K48" s="28">
        <f t="shared" ca="1" si="22"/>
        <v>-3.4702945517622874E-3</v>
      </c>
      <c r="L48" s="29">
        <f t="shared" ca="1" si="1"/>
        <v>3.0054073901477591E-2</v>
      </c>
      <c r="M48" s="25"/>
      <c r="N48" s="60">
        <f t="shared" ca="1" si="2"/>
        <v>40514</v>
      </c>
      <c r="O48" s="6">
        <f ca="1"/>
        <v>80788000</v>
      </c>
      <c r="P48" s="61">
        <f ca="1"/>
        <v>16.680000305175781</v>
      </c>
      <c r="Q48" s="6"/>
      <c r="R48" s="63">
        <f t="shared" ca="1" si="3"/>
        <v>40514</v>
      </c>
      <c r="S48" s="6">
        <f ca="1"/>
        <v>5771600</v>
      </c>
      <c r="T48" s="61">
        <f ca="1"/>
        <v>29.100000381469727</v>
      </c>
      <c r="U48" s="6"/>
      <c r="V48" s="63">
        <f t="shared" ca="1" si="4"/>
        <v>40514</v>
      </c>
      <c r="W48" s="6" t="e">
        <f ca="1"/>
        <v>#N/A</v>
      </c>
      <c r="X48" s="61" t="e">
        <f ca="1"/>
        <v>#N/A</v>
      </c>
      <c r="Y48" s="6"/>
      <c r="Z48" s="63">
        <f t="shared" ca="1" si="5"/>
        <v>40514</v>
      </c>
      <c r="AA48" s="6">
        <f ca="1"/>
        <v>3082500</v>
      </c>
      <c r="AB48" s="61">
        <f ca="1"/>
        <v>69.620002746582031</v>
      </c>
      <c r="AC48" s="6"/>
      <c r="AD48" s="63">
        <f t="shared" ca="1" si="6"/>
        <v>40514</v>
      </c>
      <c r="AE48" s="6">
        <f ca="1"/>
        <v>13349200</v>
      </c>
      <c r="AF48" s="61">
        <f ca="1"/>
        <v>16.329999923706055</v>
      </c>
      <c r="AG48" s="6"/>
      <c r="AH48" s="63">
        <f t="shared" ca="1" si="7"/>
        <v>40514</v>
      </c>
      <c r="AI48" s="6">
        <f ca="1"/>
        <v>32129900</v>
      </c>
      <c r="AJ48" s="61">
        <f ca="1"/>
        <v>28.100000381469727</v>
      </c>
      <c r="AK48" s="6"/>
      <c r="AL48" s="63">
        <f t="shared" ca="1" si="8"/>
        <v>40514</v>
      </c>
      <c r="AM48" s="6" t="e">
        <f ca="1"/>
        <v>#N/A</v>
      </c>
      <c r="AN48" s="61" t="e">
        <f ca="1"/>
        <v>#N/A</v>
      </c>
      <c r="AO48" s="6"/>
      <c r="AP48" s="63">
        <f t="shared" ca="1" si="9"/>
        <v>40514</v>
      </c>
      <c r="AQ48" s="6">
        <f ca="1"/>
        <v>6746000</v>
      </c>
      <c r="AR48" s="61">
        <f ca="1"/>
        <v>12.079999923706055</v>
      </c>
      <c r="AS48" s="6"/>
      <c r="AT48" s="63">
        <f t="shared" ca="1" si="10"/>
        <v>40514</v>
      </c>
      <c r="AU48" s="6">
        <f ca="1"/>
        <v>10728600</v>
      </c>
      <c r="AV48" s="61">
        <f ca="1"/>
        <v>59.650001525878906</v>
      </c>
      <c r="AW48" s="6"/>
      <c r="AX48" s="63">
        <f t="shared" ca="1" si="11"/>
        <v>40514</v>
      </c>
      <c r="AY48" s="6">
        <f ca="1"/>
        <v>15778200</v>
      </c>
      <c r="AZ48" s="64">
        <f ca="1"/>
        <v>54.75</v>
      </c>
      <c r="BB48" s="12"/>
    </row>
    <row r="49" spans="1:54">
      <c r="A49" s="27">
        <f t="shared" ca="1" si="12"/>
        <v>40514</v>
      </c>
      <c r="B49" s="28">
        <f t="shared" ca="1" si="13"/>
        <v>4.6424137030917523E-2</v>
      </c>
      <c r="C49" s="28">
        <f t="shared" ca="1" si="14"/>
        <v>2.7567168312931933E-3</v>
      </c>
      <c r="D49" s="28">
        <f t="shared" ca="1" si="15"/>
        <v>0</v>
      </c>
      <c r="E49" s="28">
        <f t="shared" ca="1" si="16"/>
        <v>6.3875307903884515E-2</v>
      </c>
      <c r="F49" s="28">
        <f t="shared" ca="1" si="17"/>
        <v>8.6472751717290297E-3</v>
      </c>
      <c r="G49" s="28">
        <f t="shared" ca="1" si="18"/>
        <v>-4.8425339381129029E-2</v>
      </c>
      <c r="H49" s="28">
        <f t="shared" ca="1" si="19"/>
        <v>0</v>
      </c>
      <c r="I49" s="28">
        <f t="shared" ca="1" si="20"/>
        <v>5.2264843675494221E-2</v>
      </c>
      <c r="J49" s="28">
        <f t="shared" ca="1" si="21"/>
        <v>0.10565339540931062</v>
      </c>
      <c r="K49" s="28">
        <f t="shared" ca="1" si="22"/>
        <v>-7.300769275221386E-4</v>
      </c>
      <c r="L49" s="29">
        <f t="shared" ca="1" si="1"/>
        <v>2.114655383241329E-2</v>
      </c>
      <c r="M49" s="25"/>
      <c r="N49" s="60">
        <f t="shared" ca="1" si="2"/>
        <v>40484</v>
      </c>
      <c r="O49" s="6">
        <f ca="1"/>
        <v>50545300</v>
      </c>
      <c r="P49" s="61">
        <f ca="1"/>
        <v>15.939999580383301</v>
      </c>
      <c r="Q49" s="6"/>
      <c r="R49" s="63">
        <f t="shared" ca="1" si="3"/>
        <v>40484</v>
      </c>
      <c r="S49" s="6">
        <f ca="1"/>
        <v>9646200</v>
      </c>
      <c r="T49" s="61">
        <f ca="1"/>
        <v>29.020000457763672</v>
      </c>
      <c r="U49" s="6"/>
      <c r="V49" s="63">
        <f t="shared" ca="1" si="4"/>
        <v>40484</v>
      </c>
      <c r="W49" s="6" t="e">
        <f ca="1"/>
        <v>#N/A</v>
      </c>
      <c r="X49" s="61" t="e">
        <f ca="1"/>
        <v>#N/A</v>
      </c>
      <c r="Y49" s="6"/>
      <c r="Z49" s="63">
        <f t="shared" ca="1" si="5"/>
        <v>40484</v>
      </c>
      <c r="AA49" s="6">
        <f ca="1"/>
        <v>2212300</v>
      </c>
      <c r="AB49" s="61">
        <f ca="1"/>
        <v>65.44000244140625</v>
      </c>
      <c r="AC49" s="6"/>
      <c r="AD49" s="63">
        <f t="shared" ca="1" si="6"/>
        <v>40484</v>
      </c>
      <c r="AE49" s="6">
        <f ca="1"/>
        <v>9966800</v>
      </c>
      <c r="AF49" s="61">
        <f ca="1"/>
        <v>16.190000534057617</v>
      </c>
      <c r="AG49" s="6"/>
      <c r="AH49" s="63">
        <f t="shared" ca="1" si="7"/>
        <v>40484</v>
      </c>
      <c r="AI49" s="6">
        <f ca="1"/>
        <v>24201900</v>
      </c>
      <c r="AJ49" s="61">
        <f ca="1"/>
        <v>29.530000686645508</v>
      </c>
      <c r="AK49" s="6"/>
      <c r="AL49" s="63">
        <f t="shared" ca="1" si="8"/>
        <v>40484</v>
      </c>
      <c r="AM49" s="6" t="e">
        <f ca="1"/>
        <v>#N/A</v>
      </c>
      <c r="AN49" s="61" t="e">
        <f ca="1"/>
        <v>#N/A</v>
      </c>
      <c r="AO49" s="6"/>
      <c r="AP49" s="63">
        <f t="shared" ca="1" si="9"/>
        <v>40484</v>
      </c>
      <c r="AQ49" s="6">
        <f ca="1"/>
        <v>5712800</v>
      </c>
      <c r="AR49" s="61">
        <f ca="1"/>
        <v>11.479999542236328</v>
      </c>
      <c r="AS49" s="6"/>
      <c r="AT49" s="63">
        <f t="shared" ca="1" si="10"/>
        <v>40484</v>
      </c>
      <c r="AU49" s="6">
        <f ca="1"/>
        <v>5154200</v>
      </c>
      <c r="AV49" s="61">
        <f ca="1"/>
        <v>53.950000762939453</v>
      </c>
      <c r="AW49" s="6"/>
      <c r="AX49" s="63">
        <f t="shared" ca="1" si="11"/>
        <v>40484</v>
      </c>
      <c r="AY49" s="6">
        <f ca="1"/>
        <v>8849400</v>
      </c>
      <c r="AZ49" s="64">
        <f ca="1"/>
        <v>54.790000915527344</v>
      </c>
      <c r="BB49" s="12"/>
    </row>
    <row r="50" spans="1:54">
      <c r="A50" s="27">
        <f t="shared" ca="1" si="12"/>
        <v>40484</v>
      </c>
      <c r="B50" s="28">
        <f t="shared" ca="1" si="13"/>
        <v>-9.9379377202113428E-3</v>
      </c>
      <c r="C50" s="28">
        <f t="shared" ca="1" si="14"/>
        <v>0.13359375098953019</v>
      </c>
      <c r="D50" s="28">
        <f t="shared" ca="1" si="15"/>
        <v>0</v>
      </c>
      <c r="E50" s="28">
        <f t="shared" ca="1" si="16"/>
        <v>-2.9224167240484045E-2</v>
      </c>
      <c r="F50" s="28">
        <f t="shared" ca="1" si="17"/>
        <v>0.13375356000017358</v>
      </c>
      <c r="G50" s="28">
        <f t="shared" ca="1" si="18"/>
        <v>9.776955782198371E-2</v>
      </c>
      <c r="H50" s="28">
        <f t="shared" ca="1" si="19"/>
        <v>0</v>
      </c>
      <c r="I50" s="28">
        <f t="shared" ca="1" si="20"/>
        <v>4.4585967363337753E-2</v>
      </c>
      <c r="J50" s="28">
        <f t="shared" ca="1" si="21"/>
        <v>9.9214266596931999E-3</v>
      </c>
      <c r="K50" s="28">
        <f t="shared" ca="1" si="22"/>
        <v>2.2773963555220877E-2</v>
      </c>
      <c r="L50" s="29">
        <f t="shared" ca="1" si="1"/>
        <v>4.4408759202163424E-2</v>
      </c>
      <c r="M50" s="25"/>
      <c r="N50" s="60">
        <f t="shared" ca="1" si="2"/>
        <v>40455</v>
      </c>
      <c r="O50" s="6">
        <f ca="1"/>
        <v>45834500</v>
      </c>
      <c r="P50" s="61">
        <f ca="1"/>
        <v>16.100000381469727</v>
      </c>
      <c r="Q50" s="6"/>
      <c r="R50" s="63">
        <f t="shared" ca="1" si="3"/>
        <v>40455</v>
      </c>
      <c r="S50" s="6">
        <f ca="1"/>
        <v>12822400</v>
      </c>
      <c r="T50" s="61">
        <f ca="1"/>
        <v>25.600000381469727</v>
      </c>
      <c r="U50" s="6"/>
      <c r="V50" s="63">
        <f t="shared" ca="1" si="4"/>
        <v>40455</v>
      </c>
      <c r="W50" s="6" t="e">
        <f ca="1"/>
        <v>#N/A</v>
      </c>
      <c r="X50" s="61" t="e">
        <f ca="1"/>
        <v>#N/A</v>
      </c>
      <c r="Y50" s="6"/>
      <c r="Z50" s="63">
        <f t="shared" ca="1" si="5"/>
        <v>40455</v>
      </c>
      <c r="AA50" s="6">
        <f ca="1"/>
        <v>4407600</v>
      </c>
      <c r="AB50" s="61">
        <f ca="1"/>
        <v>67.410003662109375</v>
      </c>
      <c r="AC50" s="6"/>
      <c r="AD50" s="63">
        <f t="shared" ca="1" si="6"/>
        <v>40455</v>
      </c>
      <c r="AE50" s="6">
        <f ca="1"/>
        <v>20557400</v>
      </c>
      <c r="AF50" s="61">
        <f ca="1"/>
        <v>14.279999732971191</v>
      </c>
      <c r="AG50" s="6"/>
      <c r="AH50" s="63">
        <f t="shared" ca="1" si="7"/>
        <v>40455</v>
      </c>
      <c r="AI50" s="6">
        <f ca="1"/>
        <v>36791900</v>
      </c>
      <c r="AJ50" s="61">
        <f ca="1"/>
        <v>26.899999618530273</v>
      </c>
      <c r="AK50" s="6"/>
      <c r="AL50" s="63">
        <f t="shared" ca="1" si="8"/>
        <v>40455</v>
      </c>
      <c r="AM50" s="6" t="e">
        <f ca="1"/>
        <v>#N/A</v>
      </c>
      <c r="AN50" s="61" t="e">
        <f ca="1"/>
        <v>#N/A</v>
      </c>
      <c r="AO50" s="6"/>
      <c r="AP50" s="63">
        <f t="shared" ca="1" si="9"/>
        <v>40455</v>
      </c>
      <c r="AQ50" s="6">
        <f ca="1"/>
        <v>7607400</v>
      </c>
      <c r="AR50" s="61">
        <f ca="1"/>
        <v>10.989999771118164</v>
      </c>
      <c r="AS50" s="6"/>
      <c r="AT50" s="63">
        <f t="shared" ca="1" si="10"/>
        <v>40455</v>
      </c>
      <c r="AU50" s="6">
        <f ca="1"/>
        <v>4672800</v>
      </c>
      <c r="AV50" s="61">
        <f ca="1"/>
        <v>53.419998168945313</v>
      </c>
      <c r="AW50" s="6"/>
      <c r="AX50" s="63">
        <f t="shared" ca="1" si="11"/>
        <v>40455</v>
      </c>
      <c r="AY50" s="6">
        <f ca="1"/>
        <v>7142400</v>
      </c>
      <c r="AZ50" s="64">
        <f ca="1"/>
        <v>53.569999694824219</v>
      </c>
      <c r="BB50" s="12"/>
    </row>
    <row r="51" spans="1:54">
      <c r="A51" s="27">
        <f t="shared" ca="1" si="12"/>
        <v>40455</v>
      </c>
      <c r="B51" s="28">
        <f t="shared" ca="1" si="13"/>
        <v>6.2706322565017514E-2</v>
      </c>
      <c r="C51" s="28">
        <f t="shared" ca="1" si="14"/>
        <v>-0.12984363306995028</v>
      </c>
      <c r="D51" s="28">
        <f t="shared" ca="1" si="15"/>
        <v>0</v>
      </c>
      <c r="E51" s="28">
        <f t="shared" ca="1" si="16"/>
        <v>9.574127374055319E-2</v>
      </c>
      <c r="F51" s="28">
        <f t="shared" ca="1" si="17"/>
        <v>5.6994780980331949E-2</v>
      </c>
      <c r="G51" s="28">
        <f t="shared" ca="1" si="18"/>
        <v>0.19661922447949665</v>
      </c>
      <c r="H51" s="28">
        <f t="shared" ca="1" si="19"/>
        <v>0</v>
      </c>
      <c r="I51" s="28">
        <f t="shared" ca="1" si="20"/>
        <v>-1.8165719662026625E-3</v>
      </c>
      <c r="J51" s="28">
        <f t="shared" ca="1" si="21"/>
        <v>1.6555641189642589E-2</v>
      </c>
      <c r="K51" s="28">
        <f t="shared" ca="1" si="22"/>
        <v>3.4969115764789782E-2</v>
      </c>
      <c r="L51" s="29">
        <f t="shared" ca="1" si="1"/>
        <v>3.079380684594972E-2</v>
      </c>
      <c r="M51" s="25"/>
      <c r="N51" s="60">
        <f t="shared" ca="1" si="2"/>
        <v>40423</v>
      </c>
      <c r="O51" s="6">
        <f ca="1"/>
        <v>54433600</v>
      </c>
      <c r="P51" s="61">
        <f ca="1"/>
        <v>15.149999618530273</v>
      </c>
      <c r="Q51" s="6"/>
      <c r="R51" s="63">
        <f t="shared" ca="1" si="3"/>
        <v>40423</v>
      </c>
      <c r="S51" s="6">
        <f ca="1"/>
        <v>6125500</v>
      </c>
      <c r="T51" s="61">
        <f ca="1"/>
        <v>29.420000076293945</v>
      </c>
      <c r="U51" s="6"/>
      <c r="V51" s="63">
        <f t="shared" ca="1" si="4"/>
        <v>40423</v>
      </c>
      <c r="W51" s="6" t="e">
        <f ca="1"/>
        <v>#N/A</v>
      </c>
      <c r="X51" s="61" t="e">
        <f ca="1"/>
        <v>#N/A</v>
      </c>
      <c r="Y51" s="6"/>
      <c r="Z51" s="63">
        <f t="shared" ca="1" si="5"/>
        <v>40423</v>
      </c>
      <c r="AA51" s="6">
        <f ca="1"/>
        <v>2462500</v>
      </c>
      <c r="AB51" s="61">
        <f ca="1"/>
        <v>61.520000457763672</v>
      </c>
      <c r="AC51" s="6"/>
      <c r="AD51" s="63">
        <f t="shared" ca="1" si="6"/>
        <v>40423</v>
      </c>
      <c r="AE51" s="6">
        <f ca="1"/>
        <v>18190100</v>
      </c>
      <c r="AF51" s="61">
        <f ca="1"/>
        <v>13.510000228881836</v>
      </c>
      <c r="AG51" s="6"/>
      <c r="AH51" s="63">
        <f t="shared" ca="1" si="7"/>
        <v>40423</v>
      </c>
      <c r="AI51" s="6">
        <f ca="1"/>
        <v>18057800</v>
      </c>
      <c r="AJ51" s="61">
        <f ca="1"/>
        <v>22.479999542236328</v>
      </c>
      <c r="AK51" s="6"/>
      <c r="AL51" s="63">
        <f t="shared" ca="1" si="8"/>
        <v>40423</v>
      </c>
      <c r="AM51" s="6" t="e">
        <f ca="1"/>
        <v>#N/A</v>
      </c>
      <c r="AN51" s="61" t="e">
        <f ca="1"/>
        <v>#N/A</v>
      </c>
      <c r="AO51" s="6"/>
      <c r="AP51" s="63">
        <f t="shared" ca="1" si="9"/>
        <v>40423</v>
      </c>
      <c r="AQ51" s="6">
        <f ca="1"/>
        <v>9372800</v>
      </c>
      <c r="AR51" s="61">
        <f ca="1"/>
        <v>11.010000228881836</v>
      </c>
      <c r="AS51" s="6"/>
      <c r="AT51" s="63">
        <f t="shared" ca="1" si="10"/>
        <v>40423</v>
      </c>
      <c r="AU51" s="6">
        <f ca="1"/>
        <v>7957100</v>
      </c>
      <c r="AV51" s="61">
        <f ca="1"/>
        <v>52.549999237060547</v>
      </c>
      <c r="AW51" s="6"/>
      <c r="AX51" s="63">
        <f t="shared" ca="1" si="11"/>
        <v>40423</v>
      </c>
      <c r="AY51" s="6">
        <f ca="1"/>
        <v>11206200</v>
      </c>
      <c r="AZ51" s="64">
        <f ca="1"/>
        <v>51.759998321533203</v>
      </c>
      <c r="BB51" s="12"/>
    </row>
    <row r="52" spans="1:54">
      <c r="A52" s="27">
        <f t="shared" ca="1" si="12"/>
        <v>40423</v>
      </c>
      <c r="B52" s="28">
        <f t="shared" ca="1" si="13"/>
        <v>-7.6782464387441185E-2</v>
      </c>
      <c r="C52" s="28">
        <f t="shared" ca="1" si="14"/>
        <v>-6.0810913127037347E-3</v>
      </c>
      <c r="D52" s="28">
        <f t="shared" ca="1" si="15"/>
        <v>0</v>
      </c>
      <c r="E52" s="28">
        <f t="shared" ca="1" si="16"/>
        <v>0.10191650439001054</v>
      </c>
      <c r="F52" s="28">
        <f t="shared" ca="1" si="17"/>
        <v>-3.4999983651297417E-2</v>
      </c>
      <c r="G52" s="28">
        <f t="shared" ca="1" si="18"/>
        <v>-7.4516315564812308E-2</v>
      </c>
      <c r="H52" s="28">
        <f t="shared" ca="1" si="19"/>
        <v>0</v>
      </c>
      <c r="I52" s="28">
        <f t="shared" ca="1" si="20"/>
        <v>-7.866105400725576E-2</v>
      </c>
      <c r="J52" s="28">
        <f t="shared" ca="1" si="21"/>
        <v>1.5458922455276358E-2</v>
      </c>
      <c r="K52" s="28">
        <f t="shared" ca="1" si="22"/>
        <v>6.8079843446782196E-3</v>
      </c>
      <c r="L52" s="29">
        <f t="shared" ca="1" si="1"/>
        <v>-9.6386668285407262E-3</v>
      </c>
      <c r="M52" s="25"/>
      <c r="N52" s="60">
        <f t="shared" ca="1" si="2"/>
        <v>40392</v>
      </c>
      <c r="O52" s="6">
        <f ca="1"/>
        <v>67387104</v>
      </c>
      <c r="P52" s="61">
        <f ca="1"/>
        <v>16.409999847412109</v>
      </c>
      <c r="Q52" s="6"/>
      <c r="R52" s="63">
        <f t="shared" ca="1" si="3"/>
        <v>40392</v>
      </c>
      <c r="S52" s="6">
        <f ca="1"/>
        <v>5584600</v>
      </c>
      <c r="T52" s="61">
        <f ca="1"/>
        <v>29.600000381469727</v>
      </c>
      <c r="U52" s="6"/>
      <c r="V52" s="63">
        <f t="shared" ca="1" si="4"/>
        <v>40392</v>
      </c>
      <c r="W52" s="6" t="e">
        <f ca="1"/>
        <v>#N/A</v>
      </c>
      <c r="X52" s="61" t="e">
        <f ca="1"/>
        <v>#N/A</v>
      </c>
      <c r="Y52" s="6"/>
      <c r="Z52" s="63">
        <f t="shared" ca="1" si="5"/>
        <v>40392</v>
      </c>
      <c r="AA52" s="6">
        <f ca="1"/>
        <v>3433400</v>
      </c>
      <c r="AB52" s="61">
        <f ca="1"/>
        <v>55.830001831054688</v>
      </c>
      <c r="AC52" s="6"/>
      <c r="AD52" s="63">
        <f t="shared" ca="1" si="6"/>
        <v>40392</v>
      </c>
      <c r="AE52" s="6">
        <f ca="1"/>
        <v>14167100</v>
      </c>
      <c r="AF52" s="61">
        <f ca="1"/>
        <v>14</v>
      </c>
      <c r="AG52" s="6"/>
      <c r="AH52" s="63">
        <f t="shared" ca="1" si="7"/>
        <v>40392</v>
      </c>
      <c r="AI52" s="6">
        <f ca="1"/>
        <v>26652000</v>
      </c>
      <c r="AJ52" s="61">
        <f ca="1"/>
        <v>24.290000915527344</v>
      </c>
      <c r="AK52" s="6"/>
      <c r="AL52" s="63">
        <f t="shared" ca="1" si="8"/>
        <v>40392</v>
      </c>
      <c r="AM52" s="6" t="e">
        <f ca="1"/>
        <v>#N/A</v>
      </c>
      <c r="AN52" s="61" t="e">
        <f ca="1"/>
        <v>#N/A</v>
      </c>
      <c r="AO52" s="6"/>
      <c r="AP52" s="63">
        <f t="shared" ca="1" si="9"/>
        <v>40392</v>
      </c>
      <c r="AQ52" s="6">
        <f ca="1"/>
        <v>13797100</v>
      </c>
      <c r="AR52" s="61">
        <f ca="1"/>
        <v>11.949999809265137</v>
      </c>
      <c r="AS52" s="6"/>
      <c r="AT52" s="63">
        <f t="shared" ca="1" si="10"/>
        <v>40392</v>
      </c>
      <c r="AU52" s="6">
        <f ca="1"/>
        <v>5935100</v>
      </c>
      <c r="AV52" s="61">
        <f ca="1"/>
        <v>51.75</v>
      </c>
      <c r="AW52" s="6"/>
      <c r="AX52" s="63">
        <f t="shared" ca="1" si="11"/>
        <v>40392</v>
      </c>
      <c r="AY52" s="6">
        <f ca="1"/>
        <v>13836100</v>
      </c>
      <c r="AZ52" s="64">
        <f ca="1"/>
        <v>51.409999847412109</v>
      </c>
      <c r="BB52" s="12"/>
    </row>
    <row r="53" spans="1:54">
      <c r="A53" s="27">
        <f t="shared" ca="1" si="12"/>
        <v>40392</v>
      </c>
      <c r="B53" s="28">
        <f t="shared" ca="1" si="13"/>
        <v>0.18227663631925695</v>
      </c>
      <c r="C53" s="28">
        <f t="shared" ca="1" si="14"/>
        <v>0.10737002949433205</v>
      </c>
      <c r="D53" s="28">
        <f t="shared" ca="1" si="15"/>
        <v>0</v>
      </c>
      <c r="E53" s="28">
        <f t="shared" ca="1" si="16"/>
        <v>0.32581337026460289</v>
      </c>
      <c r="F53" s="28">
        <f t="shared" ca="1" si="17"/>
        <v>-4.9751027961975058E-3</v>
      </c>
      <c r="G53" s="28">
        <f t="shared" ca="1" si="18"/>
        <v>0.11268900597429132</v>
      </c>
      <c r="H53" s="28">
        <f t="shared" ca="1" si="19"/>
        <v>0</v>
      </c>
      <c r="I53" s="28">
        <f t="shared" ca="1" si="20"/>
        <v>0.12312024658575194</v>
      </c>
      <c r="J53" s="28">
        <f t="shared" ca="1" si="21"/>
        <v>4.4821346162258857E-2</v>
      </c>
      <c r="K53" s="28">
        <f t="shared" ca="1" si="22"/>
        <v>7.1041663487752205E-2</v>
      </c>
      <c r="L53" s="29">
        <f t="shared" ca="1" si="1"/>
        <v>8.922087951709412E-2</v>
      </c>
      <c r="M53" s="25"/>
      <c r="N53" s="60">
        <f t="shared" ca="1" si="2"/>
        <v>40361</v>
      </c>
      <c r="O53" s="6">
        <f ca="1"/>
        <v>78544496</v>
      </c>
      <c r="P53" s="61">
        <f ca="1"/>
        <v>13.880000114440918</v>
      </c>
      <c r="Q53" s="6"/>
      <c r="R53" s="63">
        <f t="shared" ca="1" si="3"/>
        <v>40361</v>
      </c>
      <c r="S53" s="6">
        <f ca="1"/>
        <v>10420300</v>
      </c>
      <c r="T53" s="61">
        <f ca="1"/>
        <v>26.729999542236328</v>
      </c>
      <c r="U53" s="6"/>
      <c r="V53" s="63">
        <f t="shared" ca="1" si="4"/>
        <v>40361</v>
      </c>
      <c r="W53" s="6" t="e">
        <f ca="1"/>
        <v>#N/A</v>
      </c>
      <c r="X53" s="61" t="e">
        <f ca="1"/>
        <v>#N/A</v>
      </c>
      <c r="Y53" s="6"/>
      <c r="Z53" s="63">
        <f t="shared" ca="1" si="5"/>
        <v>40361</v>
      </c>
      <c r="AA53" s="6">
        <f ca="1"/>
        <v>2452900</v>
      </c>
      <c r="AB53" s="61">
        <f ca="1"/>
        <v>42.110000610351563</v>
      </c>
      <c r="AC53" s="6"/>
      <c r="AD53" s="63">
        <f t="shared" ca="1" si="6"/>
        <v>40361</v>
      </c>
      <c r="AE53" s="6">
        <f ca="1"/>
        <v>18567100</v>
      </c>
      <c r="AF53" s="61">
        <f ca="1"/>
        <v>14.069999694824219</v>
      </c>
      <c r="AG53" s="6"/>
      <c r="AH53" s="63">
        <f t="shared" ca="1" si="7"/>
        <v>40361</v>
      </c>
      <c r="AI53" s="6">
        <f ca="1"/>
        <v>31784000</v>
      </c>
      <c r="AJ53" s="61">
        <f ca="1"/>
        <v>21.829999923706055</v>
      </c>
      <c r="AK53" s="6"/>
      <c r="AL53" s="63">
        <f t="shared" ca="1" si="8"/>
        <v>40361</v>
      </c>
      <c r="AM53" s="6" t="e">
        <f ca="1"/>
        <v>#N/A</v>
      </c>
      <c r="AN53" s="61" t="e">
        <f ca="1"/>
        <v>#N/A</v>
      </c>
      <c r="AO53" s="6"/>
      <c r="AP53" s="63">
        <f t="shared" ca="1" si="9"/>
        <v>40361</v>
      </c>
      <c r="AQ53" s="6">
        <f ca="1"/>
        <v>8597400</v>
      </c>
      <c r="AR53" s="61">
        <f ca="1"/>
        <v>10.640000343322754</v>
      </c>
      <c r="AS53" s="6"/>
      <c r="AT53" s="63">
        <f t="shared" ca="1" si="10"/>
        <v>40361</v>
      </c>
      <c r="AU53" s="6">
        <f ca="1"/>
        <v>5492300</v>
      </c>
      <c r="AV53" s="61">
        <f ca="1"/>
        <v>49.529998779296875</v>
      </c>
      <c r="AW53" s="6"/>
      <c r="AX53" s="63">
        <f t="shared" ca="1" si="11"/>
        <v>40361</v>
      </c>
      <c r="AY53" s="6">
        <f ca="1"/>
        <v>13584100</v>
      </c>
      <c r="AZ53" s="64">
        <f ca="1"/>
        <v>48</v>
      </c>
      <c r="BB53" s="12"/>
    </row>
    <row r="54" spans="1:54">
      <c r="A54" s="27">
        <f t="shared" ca="1" si="12"/>
        <v>40361</v>
      </c>
      <c r="B54" s="28">
        <f t="shared" ca="1" si="13"/>
        <v>-0.15107034919877949</v>
      </c>
      <c r="C54" s="28">
        <f t="shared" ca="1" si="14"/>
        <v>-0.18852457022986502</v>
      </c>
      <c r="D54" s="28">
        <f t="shared" ca="1" si="15"/>
        <v>0</v>
      </c>
      <c r="E54" s="28">
        <f t="shared" ca="1" si="16"/>
        <v>-5.179012035494468E-2</v>
      </c>
      <c r="F54" s="28">
        <f t="shared" ca="1" si="17"/>
        <v>-7.3122568381839614E-2</v>
      </c>
      <c r="G54" s="28">
        <f t="shared" ca="1" si="18"/>
        <v>-3.577736253441488E-2</v>
      </c>
      <c r="H54" s="28">
        <f t="shared" ca="1" si="19"/>
        <v>0</v>
      </c>
      <c r="I54" s="28">
        <f t="shared" ca="1" si="20"/>
        <v>-1.5726185910728496E-2</v>
      </c>
      <c r="J54" s="28">
        <f t="shared" ca="1" si="21"/>
        <v>-8.9019684525863063E-2</v>
      </c>
      <c r="K54" s="28">
        <f t="shared" ca="1" si="22"/>
        <v>-7.1925775964870597E-2</v>
      </c>
      <c r="L54" s="29">
        <f t="shared" ca="1" si="1"/>
        <v>-6.0919152423475308E-2</v>
      </c>
      <c r="M54" s="25"/>
      <c r="N54" s="60">
        <f t="shared" ca="1" si="2"/>
        <v>40331</v>
      </c>
      <c r="O54" s="6">
        <f ca="1"/>
        <v>62855800</v>
      </c>
      <c r="P54" s="61">
        <f ca="1"/>
        <v>16.350000381469727</v>
      </c>
      <c r="Q54" s="6"/>
      <c r="R54" s="63">
        <f t="shared" ca="1" si="3"/>
        <v>40331</v>
      </c>
      <c r="S54" s="6">
        <f ca="1"/>
        <v>7213600</v>
      </c>
      <c r="T54" s="61">
        <f ca="1"/>
        <v>32.939998626708984</v>
      </c>
      <c r="U54" s="6"/>
      <c r="V54" s="63">
        <f t="shared" ca="1" si="4"/>
        <v>40331</v>
      </c>
      <c r="W54" s="6" t="e">
        <f ca="1"/>
        <v>#N/A</v>
      </c>
      <c r="X54" s="61" t="e">
        <f ca="1"/>
        <v>#N/A</v>
      </c>
      <c r="Y54" s="6"/>
      <c r="Z54" s="63">
        <f t="shared" ca="1" si="5"/>
        <v>40331</v>
      </c>
      <c r="AA54" s="6">
        <f ca="1"/>
        <v>3598400</v>
      </c>
      <c r="AB54" s="61">
        <f ca="1"/>
        <v>44.409999847412109</v>
      </c>
      <c r="AC54" s="6"/>
      <c r="AD54" s="63">
        <f t="shared" ca="1" si="6"/>
        <v>40331</v>
      </c>
      <c r="AE54" s="6">
        <f ca="1"/>
        <v>24996400</v>
      </c>
      <c r="AF54" s="61">
        <f ca="1"/>
        <v>15.180000305175781</v>
      </c>
      <c r="AG54" s="6"/>
      <c r="AH54" s="63">
        <f t="shared" ca="1" si="7"/>
        <v>40331</v>
      </c>
      <c r="AI54" s="6">
        <f ca="1"/>
        <v>28371600</v>
      </c>
      <c r="AJ54" s="61">
        <f ca="1"/>
        <v>22.639999389648438</v>
      </c>
      <c r="AK54" s="6"/>
      <c r="AL54" s="63">
        <f t="shared" ca="1" si="8"/>
        <v>40331</v>
      </c>
      <c r="AM54" s="6" t="e">
        <f ca="1"/>
        <v>#N/A</v>
      </c>
      <c r="AN54" s="61" t="e">
        <f ca="1"/>
        <v>#N/A</v>
      </c>
      <c r="AO54" s="6"/>
      <c r="AP54" s="63">
        <f t="shared" ca="1" si="9"/>
        <v>40331</v>
      </c>
      <c r="AQ54" s="6">
        <f ca="1"/>
        <v>9826000</v>
      </c>
      <c r="AR54" s="61">
        <f ca="1"/>
        <v>10.810000419616699</v>
      </c>
      <c r="AS54" s="6"/>
      <c r="AT54" s="63">
        <f t="shared" ca="1" si="10"/>
        <v>40331</v>
      </c>
      <c r="AU54" s="6">
        <f ca="1"/>
        <v>6187300</v>
      </c>
      <c r="AV54" s="61">
        <f ca="1"/>
        <v>54.369998931884766</v>
      </c>
      <c r="AW54" s="6"/>
      <c r="AX54" s="63">
        <f t="shared" ca="1" si="11"/>
        <v>40331</v>
      </c>
      <c r="AY54" s="6">
        <f ca="1"/>
        <v>13665700</v>
      </c>
      <c r="AZ54" s="64">
        <f ca="1"/>
        <v>51.720001220703125</v>
      </c>
      <c r="BB54" s="12"/>
    </row>
    <row r="55" spans="1:54" ht="15.75" thickBot="1">
      <c r="A55" s="27">
        <f t="shared" ca="1" si="12"/>
        <v>40331</v>
      </c>
      <c r="B55" s="28">
        <f t="shared" ca="1" si="13"/>
        <v>-0.15109033296107355</v>
      </c>
      <c r="C55" s="28">
        <f t="shared" ca="1" si="14"/>
        <v>-1.9351042659308426E-2</v>
      </c>
      <c r="D55" s="28">
        <f t="shared" ca="1" si="15"/>
        <v>0</v>
      </c>
      <c r="E55" s="28">
        <f t="shared" ca="1" si="16"/>
        <v>-7.286015798102341E-2</v>
      </c>
      <c r="F55" s="28">
        <f t="shared" ca="1" si="17"/>
        <v>-0.10442480106748508</v>
      </c>
      <c r="G55" s="28">
        <f t="shared" ca="1" si="18"/>
        <v>-0.12956558283653175</v>
      </c>
      <c r="H55" s="28">
        <f t="shared" ca="1" si="19"/>
        <v>0</v>
      </c>
      <c r="I55" s="28">
        <f t="shared" ca="1" si="20"/>
        <v>-3.0493202739534375E-2</v>
      </c>
      <c r="J55" s="28">
        <f t="shared" ca="1" si="21"/>
        <v>-4.5973024555498121E-2</v>
      </c>
      <c r="K55" s="28">
        <f t="shared" ca="1" si="22"/>
        <v>-3.758839588151841E-2</v>
      </c>
      <c r="L55" s="29">
        <f t="shared" ca="1" si="1"/>
        <v>-5.1660700872713322E-2</v>
      </c>
      <c r="M55" s="25"/>
      <c r="N55" s="71">
        <f t="shared" ca="1" si="2"/>
        <v>40301</v>
      </c>
      <c r="O55" s="72">
        <f ca="1"/>
        <v>60157600</v>
      </c>
      <c r="P55" s="73">
        <f ca="1"/>
        <v>19.260000228881836</v>
      </c>
      <c r="Q55" s="72"/>
      <c r="R55" s="74">
        <f t="shared" ca="1" si="3"/>
        <v>40301</v>
      </c>
      <c r="S55" s="72">
        <f ca="1"/>
        <v>8865100</v>
      </c>
      <c r="T55" s="73">
        <f ca="1"/>
        <v>33.590000152587891</v>
      </c>
      <c r="U55" s="72"/>
      <c r="V55" s="74">
        <f t="shared" ca="1" si="4"/>
        <v>40301</v>
      </c>
      <c r="W55" s="72" t="e">
        <f ca="1"/>
        <v>#N/A</v>
      </c>
      <c r="X55" s="73" t="e">
        <f ca="1"/>
        <v>#N/A</v>
      </c>
      <c r="Y55" s="72"/>
      <c r="Z55" s="74">
        <f t="shared" ca="1" si="5"/>
        <v>40301</v>
      </c>
      <c r="AA55" s="72">
        <f ca="1"/>
        <v>2994900</v>
      </c>
      <c r="AB55" s="73">
        <f ca="1"/>
        <v>47.900001525878906</v>
      </c>
      <c r="AC55" s="72"/>
      <c r="AD55" s="74">
        <f t="shared" ca="1" si="6"/>
        <v>40301</v>
      </c>
      <c r="AE55" s="72">
        <f ca="1"/>
        <v>18162300</v>
      </c>
      <c r="AF55" s="73">
        <f ca="1"/>
        <v>16.950000762939453</v>
      </c>
      <c r="AG55" s="72"/>
      <c r="AH55" s="74">
        <f t="shared" ca="1" si="7"/>
        <v>40301</v>
      </c>
      <c r="AI55" s="72">
        <f ca="1"/>
        <v>19357000</v>
      </c>
      <c r="AJ55" s="73">
        <f ca="1"/>
        <v>26.010000228881836</v>
      </c>
      <c r="AK55" s="72"/>
      <c r="AL55" s="74">
        <f t="shared" ca="1" si="8"/>
        <v>40301</v>
      </c>
      <c r="AM55" s="72" t="e">
        <f ca="1"/>
        <v>#N/A</v>
      </c>
      <c r="AN55" s="73" t="e">
        <f ca="1"/>
        <v>#N/A</v>
      </c>
      <c r="AO55" s="72"/>
      <c r="AP55" s="74">
        <f t="shared" ca="1" si="9"/>
        <v>40301</v>
      </c>
      <c r="AQ55" s="72">
        <f ca="1"/>
        <v>13363900</v>
      </c>
      <c r="AR55" s="73">
        <f ca="1"/>
        <v>11.149999618530273</v>
      </c>
      <c r="AS55" s="72"/>
      <c r="AT55" s="74">
        <f t="shared" ca="1" si="10"/>
        <v>40301</v>
      </c>
      <c r="AU55" s="72">
        <f ca="1"/>
        <v>5127300</v>
      </c>
      <c r="AV55" s="73">
        <f ca="1"/>
        <v>56.990001678466797</v>
      </c>
      <c r="AW55" s="72"/>
      <c r="AX55" s="74">
        <f t="shared" ca="1" si="11"/>
        <v>40301</v>
      </c>
      <c r="AY55" s="72">
        <f ca="1"/>
        <v>12301000</v>
      </c>
      <c r="AZ55" s="75">
        <f ca="1"/>
        <v>53.740001678466797</v>
      </c>
      <c r="BB55" s="12"/>
    </row>
    <row r="56" spans="1:54">
      <c r="A56" s="11"/>
      <c r="L56" s="12"/>
      <c r="M56" s="26"/>
      <c r="N56" s="11"/>
      <c r="R56" s="11"/>
      <c r="V56" s="11"/>
      <c r="Z56" s="11"/>
      <c r="AD56" s="11"/>
      <c r="AH56" s="11"/>
      <c r="AL56" s="11"/>
      <c r="AP56" s="11"/>
      <c r="AT56" s="11"/>
      <c r="AX56" s="11"/>
    </row>
    <row r="57" spans="1:54">
      <c r="A57" s="11"/>
      <c r="N57" s="11"/>
      <c r="R57" s="11"/>
      <c r="V57" s="11"/>
      <c r="Z57" s="11"/>
      <c r="AD57" s="11"/>
      <c r="AH57" s="11"/>
      <c r="AL57" s="11"/>
      <c r="AP57" s="11"/>
      <c r="AT57" s="11"/>
      <c r="AX57" s="11"/>
    </row>
    <row r="58" spans="1:54">
      <c r="A58" s="11"/>
      <c r="N58" s="11"/>
      <c r="R58" s="11"/>
      <c r="V58" s="11"/>
      <c r="Z58" s="11"/>
      <c r="AD58" s="11"/>
      <c r="AH58" s="11"/>
      <c r="AL58" s="11"/>
      <c r="AP58" s="11"/>
      <c r="AT58" s="11"/>
      <c r="AX58" s="11"/>
    </row>
    <row r="59" spans="1:54">
      <c r="A59" s="11"/>
      <c r="N59" s="11"/>
      <c r="R59" s="11"/>
      <c r="V59" s="11"/>
      <c r="Z59" s="11"/>
      <c r="AD59" s="11"/>
      <c r="AH59" s="11"/>
      <c r="AL59" s="11"/>
      <c r="AP59" s="11"/>
      <c r="AT59" s="11"/>
      <c r="AX59" s="11"/>
    </row>
    <row r="60" spans="1:54">
      <c r="A60" s="11"/>
      <c r="N60" s="11"/>
      <c r="R60" s="11"/>
      <c r="V60" s="11"/>
      <c r="Z60" s="11"/>
      <c r="AD60" s="11"/>
      <c r="AH60" s="11"/>
      <c r="AL60" s="11"/>
      <c r="AP60" s="11"/>
      <c r="AT60" s="11"/>
      <c r="AX60" s="11"/>
    </row>
    <row r="61" spans="1:54">
      <c r="A61" s="11"/>
      <c r="N61" s="11"/>
      <c r="R61" s="11"/>
      <c r="V61" s="11"/>
      <c r="Z61" s="11"/>
      <c r="AD61" s="11"/>
      <c r="AH61" s="11"/>
      <c r="AL61" s="11"/>
      <c r="AP61" s="11"/>
      <c r="AT61" s="11"/>
      <c r="AX61" s="11"/>
    </row>
    <row r="62" spans="1:54">
      <c r="A62" s="11"/>
      <c r="N62" s="11"/>
      <c r="R62" s="11"/>
      <c r="V62" s="11"/>
      <c r="Z62" s="11"/>
      <c r="AD62" s="11"/>
      <c r="AH62" s="11"/>
      <c r="AL62" s="11"/>
      <c r="AP62" s="11"/>
      <c r="AT62" s="11"/>
      <c r="AX62" s="11"/>
    </row>
    <row r="63" spans="1:54">
      <c r="A63" s="11"/>
      <c r="N63" s="11"/>
      <c r="R63" s="11"/>
      <c r="V63" s="11"/>
      <c r="Z63" s="11"/>
      <c r="AD63" s="11"/>
      <c r="AH63" s="11"/>
      <c r="AL63" s="11"/>
      <c r="AP63" s="11"/>
      <c r="AT63" s="11"/>
      <c r="AX63" s="11"/>
    </row>
    <row r="64" spans="1:54">
      <c r="A64" s="11"/>
      <c r="N64" s="11"/>
      <c r="R64" s="11"/>
      <c r="V64" s="11"/>
      <c r="Z64" s="11"/>
      <c r="AD64" s="11"/>
      <c r="AH64" s="11"/>
      <c r="AL64" s="11"/>
      <c r="AP64" s="11"/>
      <c r="AT64" s="11"/>
      <c r="AX64" s="11"/>
    </row>
    <row r="65" spans="1:50">
      <c r="A65" s="11"/>
      <c r="N65" s="11"/>
      <c r="R65" s="11"/>
      <c r="V65" s="11"/>
      <c r="Z65" s="11"/>
      <c r="AD65" s="11"/>
      <c r="AH65" s="11"/>
      <c r="AL65" s="11"/>
      <c r="AP65" s="11"/>
      <c r="AT65" s="11"/>
      <c r="AX65" s="11"/>
    </row>
    <row r="66" spans="1:50">
      <c r="A66" s="11"/>
      <c r="N66" s="11"/>
      <c r="R66" s="11"/>
      <c r="V66" s="11"/>
      <c r="Z66" s="11"/>
      <c r="AD66" s="11"/>
      <c r="AH66" s="11"/>
      <c r="AL66" s="11"/>
      <c r="AP66" s="11"/>
      <c r="AT66" s="11"/>
      <c r="AX66" s="11"/>
    </row>
    <row r="67" spans="1:50">
      <c r="A67" s="11"/>
      <c r="N67" s="11"/>
      <c r="R67" s="11"/>
      <c r="V67" s="11"/>
      <c r="Z67" s="11"/>
      <c r="AD67" s="11"/>
      <c r="AH67" s="11"/>
      <c r="AL67" s="11"/>
      <c r="AP67" s="11"/>
      <c r="AT67" s="11"/>
      <c r="AX67" s="11"/>
    </row>
    <row r="68" spans="1:50">
      <c r="A68" s="11"/>
      <c r="N68" s="11"/>
      <c r="R68" s="11"/>
      <c r="V68" s="11"/>
      <c r="Z68" s="11"/>
      <c r="AD68" s="11"/>
      <c r="AH68" s="11"/>
      <c r="AL68" s="11"/>
      <c r="AP68" s="11"/>
      <c r="AT68" s="11"/>
      <c r="AX68" s="11"/>
    </row>
    <row r="69" spans="1:50">
      <c r="A69" s="11"/>
      <c r="N69" s="11"/>
      <c r="R69" s="11"/>
      <c r="V69" s="11"/>
      <c r="Z69" s="11"/>
      <c r="AD69" s="11"/>
      <c r="AH69" s="11"/>
      <c r="AL69" s="11"/>
      <c r="AP69" s="11"/>
      <c r="AT69" s="11"/>
      <c r="AX69" s="11"/>
    </row>
    <row r="70" spans="1:50">
      <c r="A70" s="11"/>
      <c r="N70" s="11"/>
      <c r="R70" s="11"/>
      <c r="V70" s="11"/>
      <c r="Z70" s="11"/>
      <c r="AD70" s="11"/>
      <c r="AH70" s="11"/>
      <c r="AL70" s="11"/>
      <c r="AP70" s="11"/>
      <c r="AT70" s="11"/>
      <c r="AX70" s="11"/>
    </row>
    <row r="71" spans="1:50">
      <c r="A71" s="11"/>
      <c r="N71" s="11"/>
      <c r="R71" s="11"/>
      <c r="V71" s="11"/>
      <c r="Z71" s="11"/>
      <c r="AD71" s="11"/>
      <c r="AH71" s="11"/>
      <c r="AL71" s="11"/>
      <c r="AP71" s="11"/>
      <c r="AT71" s="11"/>
      <c r="AX71" s="11"/>
    </row>
    <row r="72" spans="1:50">
      <c r="A72" s="11"/>
      <c r="N72" s="11"/>
      <c r="R72" s="11"/>
      <c r="V72" s="11"/>
      <c r="Z72" s="11"/>
      <c r="AD72" s="11"/>
      <c r="AH72" s="11"/>
      <c r="AL72" s="11"/>
      <c r="AP72" s="11"/>
      <c r="AT72" s="11"/>
      <c r="AX72" s="11"/>
    </row>
    <row r="73" spans="1:50">
      <c r="A73" s="11"/>
      <c r="N73" s="11"/>
      <c r="R73" s="11"/>
      <c r="V73" s="11"/>
      <c r="Z73" s="11"/>
      <c r="AD73" s="11"/>
      <c r="AH73" s="11"/>
      <c r="AL73" s="11"/>
      <c r="AP73" s="11"/>
      <c r="AT73" s="11"/>
      <c r="AX73" s="11"/>
    </row>
    <row r="74" spans="1:50">
      <c r="A74" s="11"/>
      <c r="N74" s="11"/>
      <c r="R74" s="11"/>
      <c r="V74" s="11"/>
      <c r="Z74" s="11"/>
      <c r="AD74" s="11"/>
      <c r="AH74" s="11"/>
      <c r="AL74" s="11"/>
      <c r="AP74" s="11"/>
      <c r="AT74" s="11"/>
      <c r="AX74" s="11"/>
    </row>
    <row r="75" spans="1:50">
      <c r="A75" s="11"/>
      <c r="N75" s="11"/>
      <c r="R75" s="11"/>
      <c r="V75" s="11"/>
      <c r="Z75" s="11"/>
      <c r="AD75" s="11"/>
      <c r="AH75" s="11"/>
      <c r="AL75" s="11"/>
      <c r="AP75" s="11"/>
      <c r="AT75" s="11"/>
      <c r="AX75" s="11"/>
    </row>
    <row r="76" spans="1:50">
      <c r="A76" s="11"/>
    </row>
    <row r="96" spans="16:16">
      <c r="P96" s="14" t="e">
        <f>#REF!</f>
        <v>#REF!</v>
      </c>
    </row>
  </sheetData>
  <mergeCells count="3">
    <mergeCell ref="A1:AZ2"/>
    <mergeCell ref="A3:L3"/>
    <mergeCell ref="N3:AZ3"/>
  </mergeCells>
  <phoneticPr fontId="9" type="noConversion"/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  <pageSetUpPr fitToPage="1"/>
  </sheetPr>
  <dimension ref="A1:BM345"/>
  <sheetViews>
    <sheetView zoomScaleNormal="100" workbookViewId="0">
      <selection activeCell="C4" sqref="C4"/>
    </sheetView>
  </sheetViews>
  <sheetFormatPr defaultColWidth="9" defaultRowHeight="15"/>
  <cols>
    <col min="1" max="1" width="6.140625" style="2" customWidth="1"/>
    <col min="2" max="2" width="21.140625" style="2" customWidth="1"/>
    <col min="3" max="3" width="28.42578125" style="3" customWidth="1"/>
    <col min="4" max="4" width="9.140625" style="3" customWidth="1"/>
    <col min="5" max="5" width="14.7109375" style="3" customWidth="1"/>
    <col min="6" max="6" width="19.42578125" style="3" customWidth="1"/>
    <col min="7" max="7" width="14.42578125" style="3" customWidth="1"/>
    <col min="8" max="8" width="19.42578125" style="3" customWidth="1"/>
    <col min="9" max="9" width="16.28515625" style="3" customWidth="1"/>
    <col min="10" max="10" width="12.42578125" style="2" customWidth="1"/>
    <col min="11" max="11" width="10.140625" style="2" customWidth="1"/>
    <col min="12" max="12" width="10.85546875" style="2" customWidth="1"/>
    <col min="13" max="13" width="2.28515625" style="3" customWidth="1"/>
    <col min="14" max="16384" width="9" style="3"/>
  </cols>
  <sheetData>
    <row r="1" spans="1:18" s="31" customFormat="1" ht="19.5" customHeight="1">
      <c r="A1" s="41"/>
      <c r="B1" s="41"/>
      <c r="C1" s="347" t="s">
        <v>0</v>
      </c>
      <c r="D1" s="348"/>
      <c r="E1" s="348"/>
      <c r="F1" s="348"/>
      <c r="G1" s="348"/>
      <c r="H1" s="348"/>
      <c r="I1" s="348"/>
      <c r="J1" s="41"/>
      <c r="K1" s="41"/>
      <c r="L1" s="41"/>
      <c r="M1" s="2"/>
      <c r="N1" s="2"/>
      <c r="O1" s="2"/>
      <c r="P1" s="2"/>
      <c r="Q1" s="2"/>
      <c r="R1" s="2"/>
    </row>
    <row r="2" spans="1:18" s="31" customFormat="1" ht="21.75" customHeight="1">
      <c r="A2" s="41"/>
      <c r="B2" s="41"/>
      <c r="C2" s="348"/>
      <c r="D2" s="348"/>
      <c r="E2" s="348"/>
      <c r="F2" s="348"/>
      <c r="G2" s="348"/>
      <c r="H2" s="348"/>
      <c r="I2" s="348"/>
      <c r="J2" s="41"/>
      <c r="K2" s="41"/>
      <c r="L2" s="41"/>
      <c r="M2" s="2"/>
      <c r="N2" s="2"/>
      <c r="O2" s="2"/>
      <c r="P2" s="2"/>
      <c r="Q2" s="2"/>
      <c r="R2" s="2"/>
    </row>
    <row r="3" spans="1:18" s="2" customFormat="1">
      <c r="A3" s="88"/>
      <c r="B3" s="88" t="s">
        <v>74</v>
      </c>
      <c r="C3" s="287" t="s">
        <v>151</v>
      </c>
      <c r="D3" s="88"/>
      <c r="E3" s="88" t="s">
        <v>150</v>
      </c>
      <c r="F3" s="90" t="str">
        <f>_xll.XBRLFact(C3,"[Company Name]")</f>
        <v>INTERNATIONAL BUSINESS MACHINES CORP</v>
      </c>
      <c r="G3" s="87"/>
      <c r="H3" s="89" t="s">
        <v>75</v>
      </c>
      <c r="I3" s="90" t="s">
        <v>76</v>
      </c>
      <c r="J3" s="90"/>
      <c r="K3" s="90"/>
      <c r="L3" s="90"/>
    </row>
    <row r="4" spans="1:18" s="2" customFormat="1">
      <c r="A4" s="88"/>
      <c r="B4" s="88" t="s">
        <v>77</v>
      </c>
      <c r="C4" s="91">
        <f>_xll.XBRLYears(C3)</f>
        <v>2014</v>
      </c>
      <c r="D4" s="88"/>
      <c r="E4" s="88"/>
      <c r="F4" s="92"/>
      <c r="G4" s="87"/>
      <c r="H4" s="89" t="s">
        <v>78</v>
      </c>
      <c r="I4" s="93">
        <v>1000000</v>
      </c>
      <c r="J4" s="93"/>
      <c r="K4" s="93"/>
      <c r="L4" s="93"/>
    </row>
    <row r="5" spans="1:18" s="2" customFormat="1">
      <c r="A5" s="88"/>
      <c r="B5" s="88" t="s">
        <v>79</v>
      </c>
      <c r="C5" s="94" t="str">
        <f>_xll.XBRLPeriod(C3,TRUE)</f>
        <v>2014-Q1</v>
      </c>
      <c r="D5" s="88"/>
      <c r="E5" s="88"/>
      <c r="F5" s="88"/>
      <c r="G5" s="88"/>
      <c r="H5" s="88"/>
      <c r="I5" s="88"/>
      <c r="J5" s="88"/>
      <c r="K5" s="88"/>
      <c r="L5" s="88"/>
    </row>
    <row r="6" spans="1:18" s="2" customFormat="1">
      <c r="A6" s="88"/>
      <c r="B6" s="88"/>
      <c r="C6" s="94"/>
      <c r="D6" s="88"/>
      <c r="E6" s="88"/>
      <c r="F6" s="88"/>
      <c r="G6" s="88"/>
      <c r="H6" s="88"/>
      <c r="I6" s="88"/>
      <c r="J6" s="88"/>
      <c r="K6" s="88"/>
      <c r="L6" s="88"/>
    </row>
    <row r="7" spans="1:18" ht="15" customHeight="1">
      <c r="A7" s="82"/>
      <c r="B7" s="83" t="s">
        <v>80</v>
      </c>
      <c r="C7" s="83" t="s">
        <v>81</v>
      </c>
      <c r="D7" s="326" t="s">
        <v>82</v>
      </c>
      <c r="E7" s="82"/>
      <c r="F7" s="83" t="s">
        <v>83</v>
      </c>
      <c r="G7" s="82"/>
      <c r="H7" s="82"/>
      <c r="I7" s="82"/>
      <c r="J7" s="82"/>
      <c r="K7" s="82"/>
      <c r="L7" s="82"/>
    </row>
    <row r="8" spans="1:18" ht="15" customHeight="1">
      <c r="A8" s="84"/>
      <c r="B8" s="85">
        <f ca="1">WORKDAY(TODAY(),-1)</f>
        <v>41771</v>
      </c>
      <c r="C8" s="281">
        <f t="array" aca="1" ref="C8:D8" ca="1">_xll.SharePrice(C3,B8,"av,ac")</f>
        <v>3778611</v>
      </c>
      <c r="D8" s="283">
        <f ca="1"/>
        <v>192.57000732421875</v>
      </c>
      <c r="E8" s="86"/>
      <c r="F8" s="282">
        <f ca="1">I109</f>
        <v>194916.17091369288</v>
      </c>
      <c r="G8" s="86"/>
      <c r="H8" s="86"/>
      <c r="I8" s="86"/>
      <c r="J8" s="86"/>
      <c r="K8" s="86"/>
      <c r="L8" s="86"/>
    </row>
    <row r="9" spans="1:18" ht="15" customHeight="1">
      <c r="A9" s="98"/>
      <c r="B9" s="99"/>
      <c r="C9" s="100"/>
      <c r="D9" s="101"/>
      <c r="E9" s="102"/>
      <c r="F9" s="88"/>
      <c r="G9" s="88"/>
      <c r="H9" s="88"/>
      <c r="I9" s="88"/>
      <c r="J9" s="88"/>
      <c r="K9" s="88"/>
      <c r="L9" s="88"/>
    </row>
    <row r="10" spans="1:18" s="97" customFormat="1" ht="15" customHeight="1">
      <c r="A10" s="103"/>
      <c r="B10" s="104" t="s">
        <v>84</v>
      </c>
      <c r="C10" s="105"/>
      <c r="D10" s="106"/>
      <c r="E10" s="107" t="s">
        <v>85</v>
      </c>
      <c r="F10" s="108"/>
      <c r="G10" s="108"/>
      <c r="H10" s="108" t="s">
        <v>86</v>
      </c>
      <c r="I10" s="108"/>
      <c r="J10" s="104" t="s">
        <v>87</v>
      </c>
      <c r="K10" s="108"/>
      <c r="L10" s="108"/>
    </row>
    <row r="11" spans="1:18" s="81" customFormat="1" ht="15" customHeight="1">
      <c r="A11" s="109"/>
      <c r="B11" s="109"/>
      <c r="C11" s="110"/>
      <c r="D11" s="111"/>
      <c r="E11" s="111"/>
      <c r="F11" s="112"/>
      <c r="G11" s="90"/>
      <c r="H11" s="110"/>
      <c r="I11" s="113"/>
      <c r="J11" s="113"/>
      <c r="K11" s="113"/>
      <c r="L11" s="113"/>
    </row>
    <row r="12" spans="1:18" s="81" customFormat="1" ht="15" customHeight="1">
      <c r="A12" s="109"/>
      <c r="B12" s="110"/>
      <c r="C12" s="110"/>
      <c r="D12" s="111"/>
      <c r="E12" s="111"/>
      <c r="F12" s="112"/>
      <c r="G12" s="90"/>
      <c r="H12" s="110"/>
      <c r="I12" s="113"/>
      <c r="J12" s="113"/>
      <c r="K12" s="113"/>
      <c r="L12" s="113"/>
    </row>
    <row r="13" spans="1:18" s="81" customFormat="1" ht="15" customHeight="1">
      <c r="A13" s="109"/>
      <c r="B13" s="110"/>
      <c r="C13" s="110"/>
      <c r="D13" s="111"/>
      <c r="E13" s="111"/>
      <c r="F13" s="112"/>
      <c r="G13" s="90"/>
      <c r="H13" s="110"/>
      <c r="I13" s="113"/>
      <c r="J13" s="113"/>
      <c r="K13" s="113"/>
      <c r="L13" s="113"/>
    </row>
    <row r="14" spans="1:18" s="81" customFormat="1" ht="15" customHeight="1">
      <c r="A14" s="109"/>
      <c r="B14" s="110"/>
      <c r="C14" s="110"/>
      <c r="D14" s="111"/>
      <c r="E14" s="111"/>
      <c r="F14" s="112"/>
      <c r="G14" s="90"/>
      <c r="H14" s="110"/>
      <c r="I14" s="113"/>
      <c r="J14" s="113"/>
      <c r="K14" s="113"/>
      <c r="L14" s="113"/>
    </row>
    <row r="15" spans="1:18" s="81" customFormat="1" ht="15" customHeight="1">
      <c r="A15" s="109"/>
      <c r="B15" s="110"/>
      <c r="C15" s="110"/>
      <c r="D15" s="111"/>
      <c r="E15" s="111"/>
      <c r="F15" s="112"/>
      <c r="G15" s="90"/>
      <c r="H15" s="110"/>
      <c r="I15" s="113"/>
      <c r="J15" s="113"/>
      <c r="K15" s="113"/>
      <c r="L15" s="113"/>
    </row>
    <row r="16" spans="1:18" s="81" customFormat="1" ht="15" customHeight="1">
      <c r="A16" s="109"/>
      <c r="B16" s="110"/>
      <c r="C16" s="110"/>
      <c r="D16" s="111"/>
      <c r="E16" s="111"/>
      <c r="F16" s="112"/>
      <c r="G16" s="90"/>
      <c r="H16" s="110"/>
      <c r="I16" s="113"/>
      <c r="J16" s="113"/>
      <c r="K16" s="113"/>
      <c r="L16" s="113" t="s">
        <v>88</v>
      </c>
    </row>
    <row r="17" spans="1:12" s="81" customFormat="1" ht="15" customHeight="1">
      <c r="A17" s="109"/>
      <c r="B17" s="110"/>
      <c r="C17" s="110"/>
      <c r="D17" s="111"/>
      <c r="E17" s="111"/>
      <c r="F17" s="112"/>
      <c r="G17" s="90"/>
      <c r="H17" s="110"/>
      <c r="I17" s="113"/>
      <c r="J17" s="113"/>
      <c r="K17" s="113"/>
      <c r="L17" s="113"/>
    </row>
    <row r="18" spans="1:12" s="81" customFormat="1" ht="15" customHeight="1">
      <c r="A18" s="109"/>
      <c r="B18" s="110"/>
      <c r="C18" s="110"/>
      <c r="D18" s="110"/>
      <c r="E18" s="111"/>
      <c r="F18" s="112"/>
      <c r="G18" s="90"/>
      <c r="H18" s="110"/>
      <c r="I18" s="113"/>
      <c r="J18" s="113"/>
      <c r="K18" s="113"/>
      <c r="L18" s="113"/>
    </row>
    <row r="19" spans="1:12" s="81" customFormat="1" ht="15" customHeight="1">
      <c r="A19" s="109"/>
      <c r="B19" s="110"/>
      <c r="C19" s="110"/>
      <c r="D19" s="111"/>
      <c r="E19" s="111"/>
      <c r="F19" s="112"/>
      <c r="G19" s="90"/>
      <c r="H19" s="110"/>
      <c r="I19" s="113"/>
      <c r="J19" s="113"/>
      <c r="K19" s="113"/>
      <c r="L19" s="113"/>
    </row>
    <row r="20" spans="1:12" s="81" customFormat="1" ht="15" customHeight="1">
      <c r="A20" s="109"/>
      <c r="B20" s="110"/>
      <c r="C20" s="110"/>
      <c r="D20" s="111"/>
      <c r="E20" s="111"/>
      <c r="F20" s="112"/>
      <c r="G20" s="90"/>
      <c r="H20" s="110"/>
      <c r="I20" s="113"/>
      <c r="J20" s="113"/>
      <c r="K20" s="113"/>
      <c r="L20" s="113"/>
    </row>
    <row r="21" spans="1:12" s="81" customFormat="1" ht="18.75">
      <c r="A21" s="109"/>
      <c r="B21" s="110"/>
      <c r="C21" s="110"/>
      <c r="D21" s="111"/>
      <c r="E21" s="111"/>
      <c r="F21" s="112"/>
      <c r="G21" s="90"/>
      <c r="H21" s="110"/>
      <c r="I21" s="113"/>
      <c r="J21" s="113"/>
      <c r="K21" s="113"/>
      <c r="L21" s="113"/>
    </row>
    <row r="22" spans="1:12" s="81" customFormat="1" ht="18.75" customHeight="1">
      <c r="A22" s="109"/>
      <c r="B22" s="110"/>
      <c r="C22" s="110"/>
      <c r="D22" s="111"/>
      <c r="E22" s="111"/>
      <c r="F22" s="90"/>
      <c r="G22" s="110"/>
      <c r="H22" s="113"/>
      <c r="I22" s="114"/>
      <c r="J22" s="114"/>
      <c r="K22" s="114"/>
      <c r="L22" s="114"/>
    </row>
    <row r="23" spans="1:12" s="81" customFormat="1">
      <c r="A23" s="109"/>
      <c r="B23" s="107" t="s">
        <v>89</v>
      </c>
      <c r="C23" s="110"/>
      <c r="D23" s="110"/>
      <c r="E23" s="104" t="s">
        <v>90</v>
      </c>
      <c r="F23" s="110"/>
      <c r="G23" s="110"/>
      <c r="H23" s="104" t="s">
        <v>91</v>
      </c>
      <c r="I23" s="110"/>
      <c r="J23" s="104" t="s">
        <v>92</v>
      </c>
      <c r="K23" s="110"/>
      <c r="L23" s="110"/>
    </row>
    <row r="24" spans="1:12" s="81" customFormat="1">
      <c r="A24" s="109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</row>
    <row r="25" spans="1:12" s="81" customFormat="1">
      <c r="A25" s="109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</row>
    <row r="26" spans="1:12" s="81" customFormat="1">
      <c r="A26" s="109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</row>
    <row r="27" spans="1:12" s="81" customFormat="1">
      <c r="A27" s="109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</row>
    <row r="28" spans="1:12" s="81" customFormat="1">
      <c r="A28" s="109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</row>
    <row r="29" spans="1:12" s="81" customFormat="1">
      <c r="A29" s="109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</row>
    <row r="30" spans="1:12" s="81" customFormat="1">
      <c r="A30" s="109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</row>
    <row r="31" spans="1:12" s="81" customFormat="1">
      <c r="A31" s="109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</row>
    <row r="32" spans="1:12" s="81" customFormat="1">
      <c r="A32" s="109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</row>
    <row r="33" spans="1:65" s="81" customFormat="1">
      <c r="A33" s="109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</row>
    <row r="34" spans="1:65" s="81" customFormat="1">
      <c r="A34" s="109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</row>
    <row r="35" spans="1:65" s="81" customFormat="1">
      <c r="A35" s="109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</row>
    <row r="36" spans="1:65" s="80" customFormat="1">
      <c r="A36" s="109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</row>
    <row r="37" spans="1:65" s="2" customFormat="1">
      <c r="A37" s="87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</row>
    <row r="38" spans="1:65" s="2" customForma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</row>
    <row r="39" spans="1:65" s="2" customForma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</row>
    <row r="40" spans="1:65" ht="18.75" customHeight="1">
      <c r="A40" s="96"/>
      <c r="B40" s="96"/>
      <c r="C40" s="330" t="s">
        <v>93</v>
      </c>
      <c r="D40" s="115"/>
      <c r="E40" s="116">
        <f>F40-1</f>
        <v>2010</v>
      </c>
      <c r="F40" s="117">
        <f>G40-1</f>
        <v>2011</v>
      </c>
      <c r="G40" s="117">
        <f>H40-1</f>
        <v>2012</v>
      </c>
      <c r="H40" s="117">
        <f>IF(RIGHT(C5,2)="FY",$C$4,$C$4-1)</f>
        <v>2013</v>
      </c>
      <c r="I40" s="118" t="s">
        <v>94</v>
      </c>
      <c r="J40" s="96"/>
      <c r="K40" s="96"/>
      <c r="L40" s="96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</row>
    <row r="41" spans="1:65" ht="18.75" customHeight="1">
      <c r="A41" s="96"/>
      <c r="B41" s="96"/>
      <c r="C41" s="149" t="s">
        <v>62</v>
      </c>
      <c r="D41" s="142" t="s">
        <v>95</v>
      </c>
      <c r="E41" s="151">
        <f t="array" ref="E41:H43">_xll.XBRLFact($C$3,C41:C43,E40:H40)/$I$4</f>
        <v>99870</v>
      </c>
      <c r="F41" s="151">
        <v>106916</v>
      </c>
      <c r="G41" s="151">
        <v>104507</v>
      </c>
      <c r="H41" s="151">
        <v>99751</v>
      </c>
      <c r="I41" s="152">
        <f>_xll.XBRLFact($C$3,$C41,I$40)/$I$4</f>
        <v>98827</v>
      </c>
      <c r="J41" s="96"/>
      <c r="K41" s="96"/>
      <c r="L41" s="96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</row>
    <row r="42" spans="1:65" ht="18.75" customHeight="1">
      <c r="A42" s="96"/>
      <c r="B42" s="96"/>
      <c r="C42" s="327" t="s">
        <v>96</v>
      </c>
      <c r="D42" s="144" t="s">
        <v>95</v>
      </c>
      <c r="E42" s="153">
        <v>14833</v>
      </c>
      <c r="F42" s="153">
        <v>15855</v>
      </c>
      <c r="G42" s="153">
        <v>16604</v>
      </c>
      <c r="H42" s="153">
        <v>16483</v>
      </c>
      <c r="I42" s="154">
        <f>_xll.XBRLFact($C$3,$C42,I$40)/$I$4</f>
        <v>20440</v>
      </c>
      <c r="J42" s="96"/>
      <c r="K42" s="96"/>
      <c r="L42" s="96"/>
    </row>
    <row r="43" spans="1:65" ht="18.75" customHeight="1">
      <c r="A43" s="96"/>
      <c r="B43" s="96"/>
      <c r="C43" s="329" t="s">
        <v>97</v>
      </c>
      <c r="D43" s="126" t="s">
        <v>95</v>
      </c>
      <c r="E43" s="160">
        <v>46013</v>
      </c>
      <c r="F43" s="160">
        <v>50138</v>
      </c>
      <c r="G43" s="160">
        <v>50298</v>
      </c>
      <c r="H43" s="160">
        <v>48505</v>
      </c>
      <c r="I43" s="159">
        <f>_xll.XBRLFact($C$3,"[Revenue]",I$40)/$I$4-_xll.XBRLFact($C$3,"[Cost of Revenue]",I$40)/$I$4</f>
        <v>48370</v>
      </c>
      <c r="J43" s="96"/>
      <c r="K43" s="96"/>
      <c r="L43" s="96"/>
    </row>
    <row r="44" spans="1:65" ht="14.25" customHeight="1">
      <c r="A44" s="96"/>
      <c r="B44" s="96"/>
      <c r="C44" s="327"/>
      <c r="D44" s="120"/>
      <c r="E44" s="121"/>
      <c r="F44" s="121"/>
      <c r="G44" s="121"/>
      <c r="H44" s="121"/>
      <c r="I44" s="122"/>
      <c r="J44" s="96"/>
      <c r="K44" s="96"/>
      <c r="L44" s="96"/>
    </row>
    <row r="45" spans="1:65" s="5" customFormat="1" ht="18.75" customHeight="1">
      <c r="A45" s="123"/>
      <c r="B45" s="123"/>
      <c r="C45" s="149" t="s">
        <v>98</v>
      </c>
      <c r="D45" s="161"/>
      <c r="E45" s="162">
        <f t="array" ref="E45:H46">_xll.XBRLFact($C$3,C45:C46,E40:H40)</f>
        <v>0.46072894763192151</v>
      </c>
      <c r="F45" s="162">
        <v>0.46894758502001577</v>
      </c>
      <c r="G45" s="162">
        <v>0.48128833475269595</v>
      </c>
      <c r="H45" s="162">
        <v>0.4862607893655202</v>
      </c>
      <c r="I45" s="163">
        <f t="shared" ref="I45" si="0">I43/I41</f>
        <v>0.48944114462646848</v>
      </c>
      <c r="J45" s="123"/>
      <c r="K45" s="123"/>
      <c r="L45" s="123"/>
    </row>
    <row r="46" spans="1:65" ht="18.75" customHeight="1">
      <c r="A46" s="96"/>
      <c r="B46" s="96"/>
      <c r="C46" s="327" t="s">
        <v>65</v>
      </c>
      <c r="D46" s="120"/>
      <c r="E46" s="155">
        <v>0.14852308000400521</v>
      </c>
      <c r="F46" s="155">
        <v>0.1482939878035093</v>
      </c>
      <c r="G46" s="155">
        <v>0.15887930951993645</v>
      </c>
      <c r="H46" s="155">
        <v>0.16524145121352166</v>
      </c>
      <c r="I46" s="156">
        <f t="shared" ref="I46" si="1">I42/I41</f>
        <v>0.20682606979873921</v>
      </c>
      <c r="J46" s="96"/>
      <c r="K46" s="96"/>
      <c r="L46" s="96"/>
    </row>
    <row r="47" spans="1:65" ht="13.5" customHeight="1">
      <c r="A47" s="96"/>
      <c r="B47" s="96"/>
      <c r="C47" s="329"/>
      <c r="D47" s="164"/>
      <c r="E47" s="165"/>
      <c r="F47" s="165"/>
      <c r="G47" s="165"/>
      <c r="H47" s="165"/>
      <c r="I47" s="166"/>
      <c r="J47" s="96"/>
      <c r="K47" s="96"/>
      <c r="L47" s="96"/>
    </row>
    <row r="48" spans="1:65" ht="13.5" customHeight="1">
      <c r="A48" s="96"/>
      <c r="B48" s="96"/>
      <c r="C48" s="149" t="s">
        <v>99</v>
      </c>
      <c r="D48" s="167"/>
      <c r="E48" s="168">
        <f>_xll.XBRLFact($C$3,$C41,E$40)/_xll.XBRLFact($C$3,$C41,E40-1)-1</f>
        <v>4.2941581904383908E-2</v>
      </c>
      <c r="F48" s="168">
        <f>_xll.XBRLFact($C$3,$C41,F$40)/_xll.XBRLFact($C$3,$C41,E$40)-1</f>
        <v>7.0551717232402167E-2</v>
      </c>
      <c r="G48" s="168">
        <f>_xll.XBRLFact($C$3,$C41,G$40)/_xll.XBRLFact($C$3,$C41,F$40)-1</f>
        <v>-2.2531707134572976E-2</v>
      </c>
      <c r="H48" s="168">
        <f>_xll.XBRLFact($C$3,$C41,H$40)/_xll.XBRLFact($C$3,$C41,G$40)-1</f>
        <v>-4.5508913278536345E-2</v>
      </c>
      <c r="I48" s="169">
        <f>_xll.XBRLFact($C$3,$C41,I$40)/_xll.XBRLFact($C$3,$C41,H$40)-1</f>
        <v>-9.2630650319295293E-3</v>
      </c>
      <c r="J48" s="96"/>
      <c r="K48" s="96"/>
      <c r="L48" s="96"/>
    </row>
    <row r="49" spans="1:12" ht="18.75" customHeight="1">
      <c r="A49" s="96"/>
      <c r="B49" s="96"/>
      <c r="C49" s="329" t="s">
        <v>100</v>
      </c>
      <c r="D49" s="164"/>
      <c r="E49" s="170">
        <f>_xll.XBRLFact($C$3,$C42,E$40)/_xll.XBRLFact($C$3,$C42,E$40-1)-1</f>
        <v>0.10487895716945994</v>
      </c>
      <c r="F49" s="170">
        <f>_xll.XBRLFact($C$3,$C42,F$40)/_xll.XBRLFact($C$3,$C42,E$40)-1</f>
        <v>6.8900424728645548E-2</v>
      </c>
      <c r="G49" s="170">
        <f>_xll.XBRLFact($C$3,$C42,G$40)/_xll.XBRLFact($C$3,$C42,F$40)-1</f>
        <v>4.7240618101545229E-2</v>
      </c>
      <c r="H49" s="170">
        <f>_xll.XBRLFact($C$3,$C42,H$40)/_xll.XBRLFact($C$3,$C42,G$40)-1</f>
        <v>-7.2874006263551339E-3</v>
      </c>
      <c r="I49" s="171">
        <f>_xll.XBRLFact($C$3,$C42,I$40)/_xll.XBRLFact($C$3,$C42,H$40)-1</f>
        <v>0.24006552205302434</v>
      </c>
      <c r="J49" s="96"/>
      <c r="K49" s="96"/>
      <c r="L49" s="96"/>
    </row>
    <row r="50" spans="1:12" ht="12.75" customHeight="1">
      <c r="A50" s="96"/>
      <c r="B50" s="96"/>
      <c r="C50" s="327"/>
      <c r="D50" s="120"/>
      <c r="E50" s="121"/>
      <c r="F50" s="124"/>
      <c r="G50" s="124"/>
      <c r="H50" s="124"/>
      <c r="I50" s="125"/>
      <c r="J50" s="96"/>
      <c r="K50" s="96"/>
      <c r="L50" s="96"/>
    </row>
    <row r="51" spans="1:12" ht="18.75" customHeight="1">
      <c r="A51" s="96"/>
      <c r="B51" s="96"/>
      <c r="C51" s="149" t="s">
        <v>101</v>
      </c>
      <c r="D51" s="167"/>
      <c r="E51" s="162">
        <f t="array" ref="E51:H53">_xll.XBRLFact($C$3,C51:C53,E40:H40)</f>
        <v>0.64012601415501469</v>
      </c>
      <c r="F51" s="162">
        <v>0.78350464518679586</v>
      </c>
      <c r="G51" s="162">
        <v>0.88038176033934257</v>
      </c>
      <c r="H51" s="162">
        <v>0.72319234819234823</v>
      </c>
      <c r="I51" s="163">
        <f>I42/I88</f>
        <v>1.2308062865056904</v>
      </c>
      <c r="J51" s="96"/>
      <c r="K51" s="96"/>
      <c r="L51" s="96"/>
    </row>
    <row r="52" spans="1:12" ht="18.75" customHeight="1">
      <c r="A52" s="96"/>
      <c r="B52" s="96"/>
      <c r="C52" s="329" t="s">
        <v>102</v>
      </c>
      <c r="D52" s="164"/>
      <c r="E52" s="165">
        <v>0.13074251665902761</v>
      </c>
      <c r="F52" s="165">
        <v>0.13617273453402387</v>
      </c>
      <c r="G52" s="165">
        <v>0.1392801120683147</v>
      </c>
      <c r="H52" s="165">
        <v>0.13058634321795554</v>
      </c>
      <c r="I52" s="166">
        <f>I42/(I88+I87)</f>
        <v>0.16683943744745455</v>
      </c>
      <c r="J52" s="96"/>
      <c r="K52" s="96"/>
      <c r="L52" s="96"/>
    </row>
    <row r="53" spans="1:12" ht="18.75" customHeight="1">
      <c r="A53" s="96"/>
      <c r="B53" s="96"/>
      <c r="C53" s="327" t="s">
        <v>103</v>
      </c>
      <c r="D53" s="120"/>
      <c r="E53" s="157">
        <v>12.554319503849445</v>
      </c>
      <c r="F53" s="157">
        <v>13.877736226415095</v>
      </c>
      <c r="G53" s="157">
        <v>13.183069717825191</v>
      </c>
      <c r="H53" s="157">
        <v>12.454847742363878</v>
      </c>
      <c r="I53" s="158">
        <f ca="1">D8/I67</f>
        <v>13.253269602492688</v>
      </c>
      <c r="J53" s="96"/>
      <c r="K53" s="96"/>
      <c r="L53" s="96"/>
    </row>
    <row r="54" spans="1:12" ht="15.75">
      <c r="A54" s="96"/>
      <c r="B54" s="96"/>
      <c r="C54" s="329" t="s">
        <v>104</v>
      </c>
      <c r="D54" s="126" t="s">
        <v>95</v>
      </c>
      <c r="E54" s="288">
        <f t="array" ref="E54:H54">_xll.XBRLFact($C$3,$C54,E40:H40)/$I$4</f>
        <v>1219.5362500000001</v>
      </c>
      <c r="F54" s="288">
        <v>1158.6617120000001</v>
      </c>
      <c r="G54" s="288">
        <v>1114.509771</v>
      </c>
      <c r="H54" s="289">
        <v>1041.3407580000001</v>
      </c>
      <c r="I54" s="290">
        <f>_xll.XBRLFact($C$3,$C54)/$I$4</f>
        <v>1012.183432</v>
      </c>
      <c r="J54" s="96"/>
      <c r="K54" s="96"/>
      <c r="L54" s="96"/>
    </row>
    <row r="55" spans="1:12" ht="15.75">
      <c r="A55" s="96"/>
      <c r="B55" s="96"/>
      <c r="C55" s="327"/>
      <c r="D55" s="120"/>
      <c r="E55" s="127"/>
      <c r="F55" s="128"/>
      <c r="G55" s="129"/>
      <c r="H55" s="129"/>
      <c r="I55" s="130"/>
      <c r="J55" s="96"/>
      <c r="K55" s="96"/>
      <c r="L55" s="96"/>
    </row>
    <row r="56" spans="1:12" ht="19.5" customHeight="1">
      <c r="A56" s="96"/>
      <c r="B56" s="96"/>
      <c r="C56" s="357" t="s">
        <v>105</v>
      </c>
      <c r="D56" s="358"/>
      <c r="E56" s="131" t="s">
        <v>106</v>
      </c>
      <c r="F56" s="132" t="s">
        <v>107</v>
      </c>
      <c r="G56" s="132" t="s">
        <v>108</v>
      </c>
      <c r="H56" s="132" t="s">
        <v>109</v>
      </c>
      <c r="I56" s="133" t="s">
        <v>110</v>
      </c>
      <c r="J56" s="96"/>
      <c r="K56" s="96"/>
      <c r="L56" s="96"/>
    </row>
    <row r="57" spans="1:12" ht="18.75" customHeight="1">
      <c r="A57" s="96"/>
      <c r="B57" s="96"/>
      <c r="C57" s="327" t="s">
        <v>62</v>
      </c>
      <c r="D57" s="134">
        <f>D58-1</f>
        <v>2010</v>
      </c>
      <c r="E57" s="236">
        <f t="array" ref="E57:E61">_xll.XBRLFact($C$3,$C$57,$D$57:$D$61,E56)/$I$4</f>
        <v>22857</v>
      </c>
      <c r="F57" s="151">
        <f t="array" ref="F57:F61">_xll.XBRLFact($C$3,$C$57,$D$57:$D$61,F56)/$I$4</f>
        <v>23724</v>
      </c>
      <c r="G57" s="151">
        <f t="array" ref="G57:G61">_xll.XBRLFact($C$3,$C$57,$D$57:$D$61,G56)/$I$4</f>
        <v>24271</v>
      </c>
      <c r="H57" s="151" t="e">
        <f t="array" ref="H57:H61">_xll.XBRLFact($C$3,$C$57,$D$57:$D$61,H56)/$I$4</f>
        <v>#N/A</v>
      </c>
      <c r="I57" s="152">
        <f t="array" ref="I57:I61">_xll.XBRLFact($C$3,$C$57,$D$57:$D$61,I56)/$I$4</f>
        <v>99870</v>
      </c>
      <c r="J57" s="96"/>
      <c r="K57" s="96"/>
      <c r="L57" s="96"/>
    </row>
    <row r="58" spans="1:12" ht="18.75" customHeight="1">
      <c r="A58" s="96"/>
      <c r="B58" s="96"/>
      <c r="C58" s="135"/>
      <c r="D58" s="134">
        <f>D59-1</f>
        <v>2011</v>
      </c>
      <c r="E58" s="237">
        <v>24607</v>
      </c>
      <c r="F58" s="153">
        <v>26666</v>
      </c>
      <c r="G58" s="153">
        <v>26157</v>
      </c>
      <c r="H58" s="153" t="e">
        <v>#N/A</v>
      </c>
      <c r="I58" s="154">
        <v>106916</v>
      </c>
      <c r="J58" s="96"/>
      <c r="K58" s="96"/>
      <c r="L58" s="96"/>
    </row>
    <row r="59" spans="1:12" ht="18.75" customHeight="1">
      <c r="A59" s="96"/>
      <c r="B59" s="96"/>
      <c r="C59" s="135"/>
      <c r="D59" s="134">
        <f>D60-1</f>
        <v>2012</v>
      </c>
      <c r="E59" s="237">
        <v>24673</v>
      </c>
      <c r="F59" s="153">
        <v>25783</v>
      </c>
      <c r="G59" s="153">
        <v>24747</v>
      </c>
      <c r="H59" s="153" t="e">
        <v>#N/A</v>
      </c>
      <c r="I59" s="154">
        <v>104507</v>
      </c>
      <c r="J59" s="96"/>
      <c r="K59" s="96"/>
      <c r="L59" s="96"/>
    </row>
    <row r="60" spans="1:12" ht="18.75" customHeight="1">
      <c r="A60" s="96"/>
      <c r="B60" s="96"/>
      <c r="C60" s="135"/>
      <c r="D60" s="134">
        <f>D61-1</f>
        <v>2013</v>
      </c>
      <c r="E60" s="237">
        <v>23408</v>
      </c>
      <c r="F60" s="153">
        <v>24924</v>
      </c>
      <c r="G60" s="153">
        <v>23720</v>
      </c>
      <c r="H60" s="153" t="e">
        <v>#N/A</v>
      </c>
      <c r="I60" s="154">
        <v>99751</v>
      </c>
      <c r="J60" s="96"/>
      <c r="K60" s="96"/>
      <c r="L60" s="96"/>
    </row>
    <row r="61" spans="1:12" ht="18.75" customHeight="1">
      <c r="A61" s="96"/>
      <c r="B61" s="96"/>
      <c r="C61" s="136"/>
      <c r="D61" s="137">
        <f>_xll.XBRLYears($C$3)</f>
        <v>2014</v>
      </c>
      <c r="E61" s="238">
        <v>22484</v>
      </c>
      <c r="F61" s="160" t="e">
        <v>#N/A</v>
      </c>
      <c r="G61" s="160" t="e">
        <v>#N/A</v>
      </c>
      <c r="H61" s="160" t="e">
        <v>#N/A</v>
      </c>
      <c r="I61" s="159" t="e">
        <v>#N/A</v>
      </c>
      <c r="J61" s="96"/>
      <c r="K61" s="96"/>
      <c r="L61" s="96"/>
    </row>
    <row r="62" spans="1:12" ht="8.25" customHeight="1">
      <c r="A62" s="96"/>
      <c r="B62" s="96"/>
      <c r="C62" s="95"/>
      <c r="D62" s="95"/>
      <c r="E62" s="95"/>
      <c r="F62" s="95"/>
      <c r="G62" s="95"/>
      <c r="H62" s="95"/>
      <c r="I62" s="95"/>
      <c r="J62" s="96"/>
      <c r="K62" s="96"/>
      <c r="L62" s="96"/>
    </row>
    <row r="63" spans="1:12" ht="18.75">
      <c r="A63" s="96"/>
      <c r="B63" s="96"/>
      <c r="C63" s="138" t="s">
        <v>111</v>
      </c>
      <c r="D63" s="139"/>
      <c r="E63" s="116">
        <f>E40</f>
        <v>2010</v>
      </c>
      <c r="F63" s="116">
        <f>F40</f>
        <v>2011</v>
      </c>
      <c r="G63" s="116">
        <f>G40</f>
        <v>2012</v>
      </c>
      <c r="H63" s="116">
        <f>H40</f>
        <v>2013</v>
      </c>
      <c r="I63" s="172" t="str">
        <f>I40</f>
        <v>LTM</v>
      </c>
      <c r="J63" s="96"/>
      <c r="K63" s="96"/>
      <c r="L63" s="96"/>
    </row>
    <row r="64" spans="1:12" ht="15.75">
      <c r="A64" s="96"/>
      <c r="B64" s="96"/>
      <c r="C64" s="353" t="s">
        <v>112</v>
      </c>
      <c r="D64" s="354"/>
      <c r="E64" s="239">
        <f>IFERROR(E$41/E$54," ")</f>
        <v>81.89178468454709</v>
      </c>
      <c r="F64" s="240">
        <f t="array" ref="F64">IFERROR(F$41/F$54," ")</f>
        <v>92.27542335497489</v>
      </c>
      <c r="G64" s="240">
        <f t="array" ref="G64">IFERROR(G$41/G$54," ")</f>
        <v>93.769478491184984</v>
      </c>
      <c r="H64" s="240">
        <f t="array" ref="H64">IFERROR(H$41/H$54," ")</f>
        <v>95.790930330607495</v>
      </c>
      <c r="I64" s="241">
        <f t="array" ref="I64">IFERROR(I$41/I$54," ")</f>
        <v>97.637440878403936</v>
      </c>
      <c r="J64" s="96"/>
      <c r="K64" s="96"/>
      <c r="L64" s="96"/>
    </row>
    <row r="65" spans="1:12" ht="15.75">
      <c r="A65" s="96"/>
      <c r="B65" s="96"/>
      <c r="C65" s="353" t="s">
        <v>113</v>
      </c>
      <c r="D65" s="354"/>
      <c r="E65" s="242">
        <f>IFERROR(E90/E$54,"")</f>
        <v>15.610032092116981</v>
      </c>
      <c r="F65" s="243">
        <f>IFERROR(F90/F$54,"")</f>
        <v>20.776556047965791</v>
      </c>
      <c r="G65" s="243">
        <f>IFERROR(G90/G$54,"")</f>
        <v>24.220514438181628</v>
      </c>
      <c r="H65" s="243">
        <f>IFERROR(H90/H$54,"")</f>
        <v>30.370462076929478</v>
      </c>
      <c r="I65" s="244">
        <f>IFERROR(I90/I$54,"")</f>
        <v>16.585926492422569</v>
      </c>
      <c r="J65" s="96"/>
      <c r="K65" s="96"/>
      <c r="L65" s="96"/>
    </row>
    <row r="66" spans="1:12" ht="15.75">
      <c r="A66" s="96"/>
      <c r="B66" s="96"/>
      <c r="C66" s="353" t="s">
        <v>114</v>
      </c>
      <c r="D66" s="354"/>
      <c r="E66" s="242">
        <f>IFERROR(E93/E$54," ")</f>
        <v>2.5575295527295721</v>
      </c>
      <c r="F66" s="243">
        <f>IFERROR(F93/F$54," ")</f>
        <v>1.7062788728795069</v>
      </c>
      <c r="G66" s="243">
        <f>IFERROR(G93/G$54," ")</f>
        <v>2.113036656365034</v>
      </c>
      <c r="H66" s="243">
        <f>IFERROR(H93/H$54," ")</f>
        <v>2.2134925405464632</v>
      </c>
      <c r="I66" s="244">
        <f>IFERROR(I93/I$54," ")</f>
        <v>3.7127657707007398</v>
      </c>
      <c r="J66" s="96"/>
      <c r="K66" s="96"/>
      <c r="L66" s="96"/>
    </row>
    <row r="67" spans="1:12" ht="15.75">
      <c r="A67" s="96"/>
      <c r="B67" s="96"/>
      <c r="C67" s="353" t="s">
        <v>115</v>
      </c>
      <c r="D67" s="354"/>
      <c r="E67" s="245">
        <f t="array" ref="E67:H68">_xll.XBRLFact($C$3,$C67:C68,E40:H40)</f>
        <v>11.52</v>
      </c>
      <c r="F67" s="246">
        <v>13.06</v>
      </c>
      <c r="G67" s="246">
        <v>14.37</v>
      </c>
      <c r="H67" s="246">
        <v>14.94</v>
      </c>
      <c r="I67" s="244">
        <f>_xll.XBRLFact($C$3,$C67,I$40)</f>
        <v>14.53</v>
      </c>
      <c r="J67" s="96"/>
      <c r="K67" s="96"/>
      <c r="L67" s="96"/>
    </row>
    <row r="68" spans="1:12" ht="15.75">
      <c r="A68" s="96"/>
      <c r="B68" s="96"/>
      <c r="C68" s="353" t="s">
        <v>64</v>
      </c>
      <c r="D68" s="354"/>
      <c r="E68" s="242" t="e">
        <v>#N/A</v>
      </c>
      <c r="F68" s="243" t="e">
        <v>#N/A</v>
      </c>
      <c r="G68" s="243" t="e">
        <v>#N/A</v>
      </c>
      <c r="H68" s="243" t="e">
        <v>#N/A</v>
      </c>
      <c r="I68" s="244" t="e">
        <f>_xll.XBRLFact($C$3,$C68,I$40)</f>
        <v>#N/A</v>
      </c>
      <c r="J68" s="96"/>
      <c r="K68" s="96"/>
      <c r="L68" s="96"/>
    </row>
    <row r="69" spans="1:12" ht="15.75">
      <c r="A69" s="96"/>
      <c r="B69" s="96"/>
      <c r="C69" s="355" t="s">
        <v>116</v>
      </c>
      <c r="D69" s="356"/>
      <c r="E69" s="247">
        <f>IFERROR(E88/E$54,"")</f>
        <v>19.000665211878694</v>
      </c>
      <c r="F69" s="248">
        <f>IFERROR(F88/F$54,"")</f>
        <v>17.464976869797521</v>
      </c>
      <c r="G69" s="248">
        <f>IFERROR(G88/G$54,"")</f>
        <v>17.033498040099282</v>
      </c>
      <c r="H69" s="248">
        <f>IFERROR(H88/H$54,"")</f>
        <v>21.887167888995659</v>
      </c>
      <c r="I69" s="249">
        <f>IFERROR(I88/I$54,"")</f>
        <v>16.407105150087062</v>
      </c>
      <c r="J69" s="96"/>
      <c r="K69" s="96"/>
      <c r="L69" s="96"/>
    </row>
    <row r="70" spans="1:12" ht="12" customHeight="1">
      <c r="A70" s="96"/>
      <c r="B70" s="96"/>
      <c r="C70" s="327"/>
      <c r="D70" s="328"/>
      <c r="E70" s="140"/>
      <c r="F70" s="140"/>
      <c r="G70" s="140"/>
      <c r="H70" s="140"/>
      <c r="I70" s="140"/>
      <c r="J70" s="96"/>
      <c r="K70" s="96"/>
      <c r="L70" s="96"/>
    </row>
    <row r="71" spans="1:12" ht="15.75">
      <c r="A71" s="96"/>
      <c r="B71" s="96"/>
      <c r="C71" s="141" t="s">
        <v>117</v>
      </c>
      <c r="D71" s="142" t="s">
        <v>95</v>
      </c>
      <c r="E71" s="151">
        <f t="array" ref="E71:H78">_xll.XBRLFact($C$3,C71:C78,E40:H40)/$I$4</f>
        <v>21837</v>
      </c>
      <c r="F71" s="151">
        <v>23594</v>
      </c>
      <c r="G71" s="151">
        <v>23553</v>
      </c>
      <c r="H71" s="151">
        <v>23502</v>
      </c>
      <c r="I71" s="152">
        <f>_xll.XBRLFact($C$3,$C71,I$40)/$I$4</f>
        <v>24214</v>
      </c>
      <c r="J71" s="96"/>
      <c r="K71" s="96"/>
      <c r="L71" s="96"/>
    </row>
    <row r="72" spans="1:12" ht="15.75">
      <c r="A72" s="96"/>
      <c r="B72" s="96"/>
      <c r="C72" s="143" t="s">
        <v>118</v>
      </c>
      <c r="D72" s="144" t="s">
        <v>95</v>
      </c>
      <c r="E72" s="153" t="e">
        <v>#N/A</v>
      </c>
      <c r="F72" s="153" t="e">
        <v>#N/A</v>
      </c>
      <c r="G72" s="153" t="e">
        <v>#N/A</v>
      </c>
      <c r="H72" s="153" t="e">
        <v>#N/A</v>
      </c>
      <c r="I72" s="154" t="e">
        <f>_xll.XBRLFact($C$3,$C72,I$40)/$I$4</f>
        <v>#N/A</v>
      </c>
      <c r="J72" s="96"/>
      <c r="K72" s="96"/>
      <c r="L72" s="96"/>
    </row>
    <row r="73" spans="1:12" ht="15.75">
      <c r="A73" s="96"/>
      <c r="B73" s="96"/>
      <c r="C73" s="143" t="s">
        <v>119</v>
      </c>
      <c r="D73" s="144" t="s">
        <v>95</v>
      </c>
      <c r="E73" s="153">
        <v>6026</v>
      </c>
      <c r="F73" s="153">
        <v>6258</v>
      </c>
      <c r="G73" s="153">
        <v>6302</v>
      </c>
      <c r="H73" s="153">
        <v>6226</v>
      </c>
      <c r="I73" s="154">
        <f>_xll.XBRLFact($C$3,$C73,I$40)/$I$4</f>
        <v>6083</v>
      </c>
      <c r="J73" s="96"/>
      <c r="K73" s="96"/>
      <c r="L73" s="96"/>
    </row>
    <row r="74" spans="1:12" ht="15.75">
      <c r="A74" s="96"/>
      <c r="B74" s="96"/>
      <c r="C74" s="327" t="s">
        <v>120</v>
      </c>
      <c r="D74" s="144" t="s">
        <v>95</v>
      </c>
      <c r="E74" s="153">
        <v>3657</v>
      </c>
      <c r="F74" s="153">
        <v>3589</v>
      </c>
      <c r="G74" s="153">
        <v>3392</v>
      </c>
      <c r="H74" s="153">
        <v>3327</v>
      </c>
      <c r="I74" s="154">
        <f>_xll.XBRLFact($C$3,$C74,I$40)/$I$4</f>
        <v>3307</v>
      </c>
      <c r="J74" s="145"/>
      <c r="K74" s="145"/>
      <c r="L74" s="96"/>
    </row>
    <row r="75" spans="1:12" ht="15.75">
      <c r="A75" s="96"/>
      <c r="B75" s="96"/>
      <c r="C75" s="327" t="s">
        <v>121</v>
      </c>
      <c r="D75" s="144" t="s">
        <v>95</v>
      </c>
      <c r="E75" s="237">
        <v>53857</v>
      </c>
      <c r="F75" s="153">
        <v>56778</v>
      </c>
      <c r="G75" s="153">
        <v>54209</v>
      </c>
      <c r="H75" s="153">
        <v>51246</v>
      </c>
      <c r="I75" s="154">
        <f>_xll.XBRLFact($C$3,$C75,I$40)/$I$4</f>
        <v>50457</v>
      </c>
      <c r="J75" s="145"/>
      <c r="K75" s="145"/>
      <c r="L75" s="96"/>
    </row>
    <row r="76" spans="1:12" ht="15.75" customHeight="1">
      <c r="A76" s="96"/>
      <c r="B76" s="96"/>
      <c r="C76" s="327" t="s">
        <v>122</v>
      </c>
      <c r="D76" s="144" t="s">
        <v>95</v>
      </c>
      <c r="E76" s="237">
        <v>19723</v>
      </c>
      <c r="F76" s="153">
        <v>21003</v>
      </c>
      <c r="G76" s="153">
        <v>21902</v>
      </c>
      <c r="H76" s="153">
        <v>19524</v>
      </c>
      <c r="I76" s="154">
        <f>_xll.XBRLFact($C$3,$C76,I$40)/$I$4</f>
        <v>18898</v>
      </c>
      <c r="J76" s="96"/>
      <c r="K76" s="96"/>
      <c r="L76" s="96"/>
    </row>
    <row r="77" spans="1:12" ht="15.75">
      <c r="A77" s="96"/>
      <c r="B77" s="96"/>
      <c r="C77" s="327" t="s">
        <v>123</v>
      </c>
      <c r="D77" s="144" t="s">
        <v>95</v>
      </c>
      <c r="E77" s="237">
        <v>19723</v>
      </c>
      <c r="F77" s="153">
        <v>21003</v>
      </c>
      <c r="G77" s="153">
        <v>21902</v>
      </c>
      <c r="H77" s="153">
        <v>19524</v>
      </c>
      <c r="I77" s="154">
        <f>_xll.XBRLFact($C$3,$C77,I$40)/$I$4</f>
        <v>18898</v>
      </c>
      <c r="J77" s="96"/>
      <c r="K77" s="96"/>
      <c r="L77" s="96"/>
    </row>
    <row r="78" spans="1:12" ht="15.75">
      <c r="A78" s="96"/>
      <c r="B78" s="96"/>
      <c r="C78" s="327" t="s">
        <v>124</v>
      </c>
      <c r="D78" s="144" t="s">
        <v>95</v>
      </c>
      <c r="E78" s="237">
        <v>14833</v>
      </c>
      <c r="F78" s="153">
        <v>15855</v>
      </c>
      <c r="G78" s="153">
        <v>16604</v>
      </c>
      <c r="H78" s="153">
        <v>16483</v>
      </c>
      <c r="I78" s="154">
        <f>_xll.XBRLFact($C$3,$C78,I$40)/$I$4</f>
        <v>15835</v>
      </c>
      <c r="J78" s="96"/>
      <c r="K78" s="96"/>
      <c r="L78" s="96"/>
    </row>
    <row r="79" spans="1:12" ht="15.75">
      <c r="A79" s="96"/>
      <c r="B79" s="96"/>
      <c r="C79" s="327"/>
      <c r="D79" s="146"/>
      <c r="E79" s="250"/>
      <c r="F79" s="153"/>
      <c r="G79" s="153"/>
      <c r="H79" s="153"/>
      <c r="I79" s="154" t="str">
        <f>IFERROR(_xll.XBRLFact(#REF!,$C79,I$40,$I$3)/$I$4,"")</f>
        <v/>
      </c>
      <c r="J79" s="96"/>
      <c r="K79" s="96"/>
      <c r="L79" s="96"/>
    </row>
    <row r="80" spans="1:12" ht="15.75">
      <c r="A80" s="96"/>
      <c r="B80" s="96"/>
      <c r="C80" s="327" t="str">
        <f>C71</f>
        <v>[Selling, General &amp; Administrative Expense]</v>
      </c>
      <c r="D80" s="147" t="s">
        <v>125</v>
      </c>
      <c r="E80" s="251">
        <f>IFERROR(E71/E$41," ")</f>
        <v>0.21865425052568338</v>
      </c>
      <c r="F80" s="252">
        <f>IFERROR(F71/F$41," ")</f>
        <v>0.22067791537281603</v>
      </c>
      <c r="G80" s="252">
        <f>IFERROR(G71/G$41," ")</f>
        <v>0.22537246308859693</v>
      </c>
      <c r="H80" s="252">
        <f>IFERROR(H71/H$41," ")</f>
        <v>0.2356066605848563</v>
      </c>
      <c r="I80" s="253">
        <f>IFERROR(I71/I$41," ")</f>
        <v>0.2450140143887804</v>
      </c>
      <c r="J80" s="96"/>
      <c r="K80" s="96"/>
      <c r="L80" s="96"/>
    </row>
    <row r="81" spans="1:12" ht="15.75">
      <c r="A81" s="96"/>
      <c r="B81" s="96"/>
      <c r="C81" s="327" t="str">
        <f>C72</f>
        <v>SellingAndMarketingExpense</v>
      </c>
      <c r="D81" s="147" t="s">
        <v>125</v>
      </c>
      <c r="E81" s="251" t="str">
        <f t="shared" ref="E81:I82" si="2">IFERROR(E72/E$41," ")</f>
        <v xml:space="preserve"> </v>
      </c>
      <c r="F81" s="252" t="str">
        <f t="shared" si="2"/>
        <v xml:space="preserve"> </v>
      </c>
      <c r="G81" s="252" t="str">
        <f t="shared" si="2"/>
        <v xml:space="preserve"> </v>
      </c>
      <c r="H81" s="252" t="str">
        <f t="shared" si="2"/>
        <v xml:space="preserve"> </v>
      </c>
      <c r="I81" s="253" t="str">
        <f t="shared" si="2"/>
        <v xml:space="preserve"> </v>
      </c>
      <c r="J81" s="96"/>
      <c r="K81" s="96"/>
      <c r="L81" s="96"/>
    </row>
    <row r="82" spans="1:12" ht="15.75">
      <c r="A82" s="96"/>
      <c r="B82" s="96"/>
      <c r="C82" s="327" t="str">
        <f>C73</f>
        <v>[Research &amp; Development Expense]</v>
      </c>
      <c r="D82" s="147" t="s">
        <v>125</v>
      </c>
      <c r="E82" s="251">
        <f t="shared" si="2"/>
        <v>6.0338439971963552E-2</v>
      </c>
      <c r="F82" s="252">
        <f t="shared" si="2"/>
        <v>5.8531931609861948E-2</v>
      </c>
      <c r="G82" s="252">
        <f t="shared" si="2"/>
        <v>6.0302180715167408E-2</v>
      </c>
      <c r="H82" s="252">
        <f t="shared" si="2"/>
        <v>6.241541438181071E-2</v>
      </c>
      <c r="I82" s="253">
        <f t="shared" si="2"/>
        <v>6.1552005018871363E-2</v>
      </c>
      <c r="J82" s="96"/>
      <c r="K82" s="96"/>
      <c r="L82" s="96"/>
    </row>
    <row r="83" spans="1:12" ht="15.75">
      <c r="A83" s="96"/>
      <c r="B83" s="96"/>
      <c r="C83" s="327" t="str">
        <f>C74</f>
        <v>[Depreciation (&amp;Amortization), CF]</v>
      </c>
      <c r="D83" s="147" t="s">
        <v>125</v>
      </c>
      <c r="E83" s="252">
        <f>IFERROR(54/E$41,"")</f>
        <v>5.4070291378792434E-4</v>
      </c>
      <c r="F83" s="252">
        <f>IFERROR(54/F$41,"")</f>
        <v>5.0506940027685281E-4</v>
      </c>
      <c r="G83" s="252">
        <f>IFERROR(54/G$41,"")</f>
        <v>5.167117992096223E-4</v>
      </c>
      <c r="H83" s="252">
        <f>IFERROR(54/H$41,"")</f>
        <v>5.4134795641146453E-4</v>
      </c>
      <c r="I83" s="253">
        <f>IFERROR(54/I$41,"")</f>
        <v>5.4640938205146369E-4</v>
      </c>
      <c r="J83" s="96"/>
      <c r="K83" s="96"/>
      <c r="L83" s="96"/>
    </row>
    <row r="84" spans="1:12">
      <c r="A84" s="96"/>
      <c r="B84" s="96"/>
      <c r="C84" s="135"/>
      <c r="D84" s="148"/>
      <c r="E84" s="254"/>
      <c r="F84" s="252"/>
      <c r="G84" s="252"/>
      <c r="H84" s="252"/>
      <c r="I84" s="253"/>
      <c r="J84" s="96"/>
      <c r="K84" s="96"/>
      <c r="L84" s="96"/>
    </row>
    <row r="85" spans="1:12" ht="15.75">
      <c r="A85" s="96"/>
      <c r="B85" s="96"/>
      <c r="C85" s="149" t="s">
        <v>126</v>
      </c>
      <c r="D85" s="142"/>
      <c r="E85" s="236">
        <f t="array" ref="E85:H88">IFERROR(_xll.XBRLFact($C$3,C85:C88,E40:H40)/$I$4,"0")</f>
        <v>6778</v>
      </c>
      <c r="F85" s="151">
        <v>8463</v>
      </c>
      <c r="G85" s="151">
        <v>9181</v>
      </c>
      <c r="H85" s="294">
        <v>6862</v>
      </c>
      <c r="I85" s="152">
        <f>_xll.XBRLFact($C$3,$C85)/$I$4</f>
        <v>9312</v>
      </c>
      <c r="J85" s="96"/>
      <c r="K85" s="96"/>
      <c r="L85" s="96"/>
    </row>
    <row r="86" spans="1:12" ht="15.75">
      <c r="A86" s="96"/>
      <c r="B86" s="96"/>
      <c r="C86" s="327" t="s">
        <v>127</v>
      </c>
      <c r="D86" s="144" t="s">
        <v>95</v>
      </c>
      <c r="E86" s="237">
        <v>21846</v>
      </c>
      <c r="F86" s="153">
        <v>22857</v>
      </c>
      <c r="G86" s="153">
        <v>24088</v>
      </c>
      <c r="H86" s="153">
        <v>32856</v>
      </c>
      <c r="I86" s="154">
        <f>_xll.XBRLFact($C$3,$C86)/$I$4</f>
        <v>34668</v>
      </c>
      <c r="J86" s="96"/>
      <c r="K86" s="96"/>
      <c r="L86" s="96"/>
    </row>
    <row r="87" spans="1:12" ht="15.75" customHeight="1">
      <c r="A87" s="96"/>
      <c r="B87" s="96"/>
      <c r="C87" s="327" t="s">
        <v>128</v>
      </c>
      <c r="D87" s="144" t="s">
        <v>95</v>
      </c>
      <c r="E87" s="237">
        <v>90279</v>
      </c>
      <c r="F87" s="153">
        <v>96197</v>
      </c>
      <c r="G87" s="153">
        <v>100229</v>
      </c>
      <c r="H87" s="153">
        <v>103294</v>
      </c>
      <c r="I87" s="154">
        <f>_xll.XBRLFact($C$3,$C87)/$I$4</f>
        <v>105906</v>
      </c>
      <c r="J87" s="96"/>
      <c r="K87" s="96"/>
      <c r="L87" s="96"/>
    </row>
    <row r="88" spans="1:12" ht="15.75">
      <c r="A88" s="96"/>
      <c r="B88" s="96"/>
      <c r="C88" s="327" t="s">
        <v>129</v>
      </c>
      <c r="D88" s="144" t="s">
        <v>95</v>
      </c>
      <c r="E88" s="237">
        <v>23172</v>
      </c>
      <c r="F88" s="153">
        <v>20236</v>
      </c>
      <c r="G88" s="153">
        <v>18984</v>
      </c>
      <c r="H88" s="153">
        <v>22792</v>
      </c>
      <c r="I88" s="154">
        <f>_xll.XBRLFact($C$3,$C88)/$I$4</f>
        <v>16607</v>
      </c>
      <c r="J88" s="96"/>
      <c r="K88" s="96"/>
      <c r="L88" s="96"/>
    </row>
    <row r="89" spans="1:12" ht="14.25" customHeight="1">
      <c r="A89" s="96"/>
      <c r="B89" s="96"/>
      <c r="C89" s="329"/>
      <c r="D89" s="126"/>
      <c r="E89" s="255"/>
      <c r="F89" s="160"/>
      <c r="G89" s="160"/>
      <c r="H89" s="160"/>
      <c r="I89" s="154" t="str">
        <f>IFERROR(_xll.XBRLFact(#REF!,$C89,I$40,$I$3)/$I$4,"")</f>
        <v/>
      </c>
      <c r="J89" s="96"/>
      <c r="K89" s="96"/>
      <c r="L89" s="96"/>
    </row>
    <row r="90" spans="1:12" ht="14.25" customHeight="1">
      <c r="A90" s="96"/>
      <c r="B90" s="96"/>
      <c r="C90" s="149" t="s">
        <v>130</v>
      </c>
      <c r="D90" s="142" t="s">
        <v>95</v>
      </c>
      <c r="E90" s="236">
        <v>19037</v>
      </c>
      <c r="F90" s="151">
        <v>24073</v>
      </c>
      <c r="G90" s="151">
        <v>26994</v>
      </c>
      <c r="H90" s="151">
        <v>31626</v>
      </c>
      <c r="I90" s="152">
        <f>_xll.XBRLFact($C$3,$C90,I$40)/$I$4</f>
        <v>16788</v>
      </c>
      <c r="J90" s="96"/>
      <c r="K90" s="96"/>
      <c r="L90" s="96"/>
    </row>
    <row r="91" spans="1:12" ht="14.25" customHeight="1">
      <c r="A91" s="96"/>
      <c r="B91" s="96"/>
      <c r="C91" s="327" t="s">
        <v>131</v>
      </c>
      <c r="D91" s="144" t="s">
        <v>95</v>
      </c>
      <c r="E91" s="237">
        <v>-15770</v>
      </c>
      <c r="F91" s="153">
        <v>-11314</v>
      </c>
      <c r="G91" s="153">
        <v>-14616</v>
      </c>
      <c r="H91" s="153">
        <v>-24786</v>
      </c>
      <c r="I91" s="154">
        <f>_xll.XBRLFact($C$3,$C91,I$40)/$I$4</f>
        <v>-6279</v>
      </c>
      <c r="J91" s="96"/>
      <c r="K91" s="96"/>
      <c r="L91" s="96"/>
    </row>
    <row r="92" spans="1:12" ht="14.25" customHeight="1">
      <c r="A92" s="96"/>
      <c r="B92" s="96"/>
      <c r="C92" s="327" t="s">
        <v>132</v>
      </c>
      <c r="D92" s="144" t="s">
        <v>95</v>
      </c>
      <c r="E92" s="237">
        <v>-7463</v>
      </c>
      <c r="F92" s="153">
        <v>-13291</v>
      </c>
      <c r="G92" s="153">
        <v>-8376</v>
      </c>
      <c r="H92" s="153">
        <v>-9408</v>
      </c>
      <c r="I92" s="154">
        <f>_xll.XBRLFact($C$3,$C92,I$40)/$I$4</f>
        <v>-11840</v>
      </c>
      <c r="J92" s="96"/>
      <c r="K92" s="96"/>
      <c r="L92" s="96"/>
    </row>
    <row r="93" spans="1:12" ht="14.25" customHeight="1">
      <c r="A93" s="96"/>
      <c r="B93" s="96"/>
      <c r="C93" s="329" t="s">
        <v>133</v>
      </c>
      <c r="D93" s="126" t="s">
        <v>95</v>
      </c>
      <c r="E93" s="238">
        <v>3119</v>
      </c>
      <c r="F93" s="160">
        <v>1977</v>
      </c>
      <c r="G93" s="160">
        <v>2355</v>
      </c>
      <c r="H93" s="160">
        <v>2305</v>
      </c>
      <c r="I93" s="159">
        <f>_xll.XBRLFact($C$3,$C93,I$40)/$I$4</f>
        <v>3758</v>
      </c>
      <c r="J93" s="96"/>
      <c r="K93" s="96"/>
      <c r="L93" s="96"/>
    </row>
    <row r="94" spans="1:12" ht="14.25" customHeight="1">
      <c r="A94" s="96"/>
      <c r="B94" s="96"/>
      <c r="C94" s="96"/>
      <c r="D94" s="119"/>
      <c r="E94" s="256"/>
      <c r="F94" s="257"/>
      <c r="G94" s="257"/>
      <c r="H94" s="257"/>
      <c r="I94" s="257" t="str">
        <f>IFERROR(_xll.XBRLFact(#REF!,$C94,I$40,$I$3)/$I$4,"")</f>
        <v/>
      </c>
      <c r="J94" s="96"/>
      <c r="K94" s="96"/>
      <c r="L94" s="96"/>
    </row>
    <row r="95" spans="1:12" ht="14.25" customHeight="1">
      <c r="A95" s="96"/>
      <c r="B95" s="96"/>
      <c r="C95" s="149" t="s">
        <v>134</v>
      </c>
      <c r="D95" s="142" t="s">
        <v>95</v>
      </c>
      <c r="E95" s="236" t="e">
        <f t="array" ref="E95:H96">_xll.XBRLFact(C3,C95:C96,E40:H40)/$I$4</f>
        <v>#N/A</v>
      </c>
      <c r="F95" s="151" t="e">
        <v>#N/A</v>
      </c>
      <c r="G95" s="151" t="e">
        <v>#N/A</v>
      </c>
      <c r="H95" s="151" t="e">
        <v>#N/A</v>
      </c>
      <c r="I95" s="152" t="e">
        <f>_xll.XBRLFact($C$3,$C95,I$40)/$I$4</f>
        <v>#N/A</v>
      </c>
      <c r="J95" s="96"/>
      <c r="K95" s="96"/>
      <c r="L95" s="96"/>
    </row>
    <row r="96" spans="1:12" ht="14.25" customHeight="1">
      <c r="A96" s="96"/>
      <c r="B96" s="96"/>
      <c r="C96" s="327" t="s">
        <v>135</v>
      </c>
      <c r="D96" s="144" t="s">
        <v>95</v>
      </c>
      <c r="E96" s="237">
        <v>368</v>
      </c>
      <c r="F96" s="153">
        <v>411</v>
      </c>
      <c r="G96" s="153">
        <v>459</v>
      </c>
      <c r="H96" s="153">
        <v>402</v>
      </c>
      <c r="I96" s="154">
        <f>_xll.XBRLFact($C$3,$C96,I$40)/$I$4</f>
        <v>413</v>
      </c>
      <c r="J96" s="96"/>
      <c r="K96" s="96"/>
      <c r="L96" s="96"/>
    </row>
    <row r="97" spans="1:12" ht="14.25" customHeight="1">
      <c r="A97" s="96"/>
      <c r="B97" s="96"/>
      <c r="C97" s="327" t="s">
        <v>136</v>
      </c>
      <c r="D97" s="119"/>
      <c r="E97" s="258" t="e">
        <f>E76/(E96-E95)</f>
        <v>#N/A</v>
      </c>
      <c r="F97" s="155" t="e">
        <f t="shared" ref="F97:I97" si="3">F76/(F96-F95)</f>
        <v>#N/A</v>
      </c>
      <c r="G97" s="155" t="e">
        <f t="shared" si="3"/>
        <v>#N/A</v>
      </c>
      <c r="H97" s="155" t="e">
        <f t="shared" si="3"/>
        <v>#N/A</v>
      </c>
      <c r="I97" s="156" t="e">
        <f t="shared" si="3"/>
        <v>#N/A</v>
      </c>
      <c r="J97" s="96"/>
      <c r="K97" s="96"/>
      <c r="L97" s="96"/>
    </row>
    <row r="98" spans="1:12" ht="14.25" customHeight="1">
      <c r="A98" s="96"/>
      <c r="B98" s="96"/>
      <c r="C98" s="327" t="s">
        <v>137</v>
      </c>
      <c r="D98" s="144"/>
      <c r="E98" s="155">
        <f>IFERROR((E85+E86)/(E87+E88),"")</f>
        <v>0.25230275625600479</v>
      </c>
      <c r="F98" s="155">
        <f>IFERROR((F85+F86)/(F87+F88),"")</f>
        <v>0.26899590322331296</v>
      </c>
      <c r="G98" s="155">
        <f>IFERROR((G85+G86)/(G87+G88),"")</f>
        <v>0.27907191329804637</v>
      </c>
      <c r="H98" s="155">
        <f>IFERROR((H85+H86)/(H87+H88),"")</f>
        <v>0.31500721729613124</v>
      </c>
      <c r="I98" s="156">
        <f>IFERROR((I85+I86)/(I87+I88),"")</f>
        <v>0.35898231208116688</v>
      </c>
      <c r="J98" s="96"/>
      <c r="K98" s="96"/>
      <c r="L98" s="96"/>
    </row>
    <row r="99" spans="1:12" ht="14.25" customHeight="1">
      <c r="A99" s="96"/>
      <c r="B99" s="96"/>
      <c r="C99" s="329" t="s">
        <v>92</v>
      </c>
      <c r="D99" s="126"/>
      <c r="E99" s="259">
        <f>(E78+E74)/(E85+E86)</f>
        <v>0.64596143096702063</v>
      </c>
      <c r="F99" s="259">
        <f t="shared" ref="F99:I99" si="4">(F78+F74)/(F85+F86)</f>
        <v>0.62081736909323115</v>
      </c>
      <c r="G99" s="259">
        <f t="shared" si="4"/>
        <v>0.60104000721392292</v>
      </c>
      <c r="H99" s="259">
        <f t="shared" si="4"/>
        <v>0.49876630243214665</v>
      </c>
      <c r="I99" s="260">
        <f t="shared" si="4"/>
        <v>0.43524329240563892</v>
      </c>
      <c r="J99" s="96"/>
      <c r="K99" s="96"/>
      <c r="L99" s="96"/>
    </row>
    <row r="100" spans="1:12" ht="29.25" customHeight="1">
      <c r="A100" s="96"/>
      <c r="B100" s="96"/>
      <c r="C100" s="351" t="s">
        <v>138</v>
      </c>
      <c r="D100" s="352"/>
      <c r="E100" s="261"/>
      <c r="F100" s="262"/>
      <c r="G100" s="262"/>
      <c r="H100" s="262"/>
      <c r="I100" s="263"/>
      <c r="J100" s="96"/>
      <c r="K100" s="96"/>
      <c r="L100" s="96"/>
    </row>
    <row r="101" spans="1:12" ht="15.75">
      <c r="A101" s="96"/>
      <c r="B101" s="96"/>
      <c r="C101" s="141" t="s">
        <v>139</v>
      </c>
      <c r="D101" s="142" t="s">
        <v>95</v>
      </c>
      <c r="E101" s="236">
        <f t="array" ref="E101:H104">_xll.XBRLFact($C$3,C101:C104,E40:H40)/$I$4</f>
        <v>10661</v>
      </c>
      <c r="F101" s="151">
        <v>10412</v>
      </c>
      <c r="G101" s="151">
        <v>10412</v>
      </c>
      <c r="H101" s="151">
        <v>10716</v>
      </c>
      <c r="I101" s="152">
        <f>_xll.XBRLFact($C$3,$C101)/$I$4</f>
        <v>9409</v>
      </c>
      <c r="J101" s="96"/>
      <c r="K101" s="96"/>
      <c r="L101" s="96"/>
    </row>
    <row r="102" spans="1:12" ht="15.75">
      <c r="A102" s="96"/>
      <c r="B102" s="96"/>
      <c r="C102" s="143" t="s">
        <v>140</v>
      </c>
      <c r="D102" s="144" t="s">
        <v>95</v>
      </c>
      <c r="E102" s="237">
        <v>10834</v>
      </c>
      <c r="F102" s="153">
        <v>11179</v>
      </c>
      <c r="G102" s="153">
        <v>10667</v>
      </c>
      <c r="H102" s="153">
        <v>10465</v>
      </c>
      <c r="I102" s="154">
        <f>_xll.XBRLFact($C$3,$C102)/$I$4</f>
        <v>9682</v>
      </c>
      <c r="J102" s="96"/>
      <c r="K102" s="96"/>
      <c r="L102" s="96"/>
    </row>
    <row r="103" spans="1:12" ht="15.75">
      <c r="A103" s="96"/>
      <c r="B103" s="96"/>
      <c r="C103" s="143" t="s">
        <v>141</v>
      </c>
      <c r="D103" s="144" t="s">
        <v>95</v>
      </c>
      <c r="E103" s="237">
        <v>2450</v>
      </c>
      <c r="F103" s="153">
        <v>2595</v>
      </c>
      <c r="G103" s="153">
        <v>2287</v>
      </c>
      <c r="H103" s="153">
        <v>2310</v>
      </c>
      <c r="I103" s="154">
        <f>_xll.XBRLFact($C$3,$C103)/$I$4</f>
        <v>2456</v>
      </c>
      <c r="J103" s="96"/>
      <c r="K103" s="96"/>
      <c r="L103" s="96"/>
    </row>
    <row r="104" spans="1:12" ht="15.75">
      <c r="A104" s="96"/>
      <c r="B104" s="96"/>
      <c r="C104" s="143" t="s">
        <v>142</v>
      </c>
      <c r="D104" s="144" t="s">
        <v>95</v>
      </c>
      <c r="E104" s="237">
        <v>14096</v>
      </c>
      <c r="F104" s="153">
        <v>13883</v>
      </c>
      <c r="G104" s="153">
        <v>13996</v>
      </c>
      <c r="H104" s="153">
        <v>13821</v>
      </c>
      <c r="I104" s="154">
        <f>_xll.XBRLFact($C$3,$C104)/$I$4</f>
        <v>13683</v>
      </c>
      <c r="J104" s="96"/>
      <c r="K104" s="96"/>
      <c r="L104" s="96"/>
    </row>
    <row r="105" spans="1:12" ht="15.75">
      <c r="A105" s="96"/>
      <c r="B105" s="96"/>
      <c r="C105" s="143" t="s">
        <v>143</v>
      </c>
      <c r="D105" s="144" t="s">
        <v>95</v>
      </c>
      <c r="E105" s="264">
        <f>E$41/E102</f>
        <v>9.218201956802659</v>
      </c>
      <c r="F105" s="264">
        <f t="shared" ref="F105:I105" si="5">F$41/F102</f>
        <v>9.5640039359513374</v>
      </c>
      <c r="G105" s="264">
        <f t="shared" si="5"/>
        <v>9.7972250867160398</v>
      </c>
      <c r="H105" s="264">
        <f t="shared" si="5"/>
        <v>9.5318681318681318</v>
      </c>
      <c r="I105" s="265">
        <f t="shared" si="5"/>
        <v>10.207291881842595</v>
      </c>
      <c r="J105" s="96"/>
      <c r="K105" s="96"/>
      <c r="L105" s="96"/>
    </row>
    <row r="106" spans="1:12" ht="15.75">
      <c r="A106" s="96"/>
      <c r="B106" s="96"/>
      <c r="C106" s="150" t="s">
        <v>144</v>
      </c>
      <c r="D106" s="126" t="s">
        <v>95</v>
      </c>
      <c r="E106" s="259">
        <f>(E$41-E$43)/E103</f>
        <v>21.982448979591837</v>
      </c>
      <c r="F106" s="259">
        <f t="shared" ref="F106:I106" si="6">(F$41-F$43)/F103</f>
        <v>21.879768786127169</v>
      </c>
      <c r="G106" s="259">
        <f t="shared" si="6"/>
        <v>23.703104503716659</v>
      </c>
      <c r="H106" s="259">
        <f t="shared" si="6"/>
        <v>22.184415584415586</v>
      </c>
      <c r="I106" s="260">
        <f t="shared" si="6"/>
        <v>20.544381107491855</v>
      </c>
      <c r="J106" s="96"/>
      <c r="K106" s="96"/>
      <c r="L106" s="96"/>
    </row>
    <row r="107" spans="1:12" ht="9.75" customHeight="1">
      <c r="A107" s="96"/>
      <c r="B107" s="96"/>
      <c r="C107" s="96"/>
      <c r="D107" s="96"/>
      <c r="E107" s="266"/>
      <c r="F107" s="266"/>
      <c r="G107" s="266"/>
      <c r="H107" s="266"/>
      <c r="I107" s="266"/>
      <c r="J107" s="96"/>
      <c r="K107" s="96"/>
      <c r="L107" s="96"/>
    </row>
    <row r="108" spans="1:12" ht="18.75">
      <c r="A108" s="96"/>
      <c r="B108" s="96"/>
      <c r="C108" s="349" t="s">
        <v>145</v>
      </c>
      <c r="D108" s="350"/>
      <c r="E108" s="267"/>
      <c r="F108" s="268"/>
      <c r="G108" s="268"/>
      <c r="H108" s="279"/>
      <c r="I108" s="269"/>
      <c r="J108" s="96"/>
      <c r="K108" s="96"/>
      <c r="L108" s="96"/>
    </row>
    <row r="109" spans="1:12" ht="15.75">
      <c r="A109" s="96"/>
      <c r="B109" s="96"/>
      <c r="C109" s="141" t="s">
        <v>146</v>
      </c>
      <c r="D109" s="142" t="s">
        <v>95</v>
      </c>
      <c r="E109" s="277">
        <f t="array" ref="E109:G109">_xll.XBRLFact($C$3,$C109,E40:G40)/$I$4</f>
        <v>178979.13395231875</v>
      </c>
      <c r="F109" s="278">
        <v>213054.72139586858</v>
      </c>
      <c r="G109" s="278">
        <v>213484.34997857932</v>
      </c>
      <c r="H109" s="280">
        <f ca="1">$D$8*H54</f>
        <v>200530.9973950675</v>
      </c>
      <c r="I109" s="270">
        <f ca="1">$D$8*I54</f>
        <v>194916.17091369288</v>
      </c>
      <c r="J109" s="96"/>
      <c r="K109" s="96"/>
      <c r="L109" s="96"/>
    </row>
    <row r="110" spans="1:12" ht="15.75">
      <c r="A110" s="96"/>
      <c r="B110" s="96"/>
      <c r="C110" s="143" t="s">
        <v>147</v>
      </c>
      <c r="D110" s="144"/>
      <c r="E110" s="271">
        <f t="array" ref="E110:H112">_xll.XBRLFact($C$3,$C110:$C112,E$40:H$40)</f>
        <v>12.554319503849445</v>
      </c>
      <c r="F110" s="272">
        <v>13.877736226415095</v>
      </c>
      <c r="G110" s="272">
        <v>13.183069717825191</v>
      </c>
      <c r="H110" s="272">
        <v>12.454847742363878</v>
      </c>
      <c r="I110" s="273">
        <f ca="1">$D$8/I67</f>
        <v>13.253269602492688</v>
      </c>
      <c r="J110" s="96"/>
      <c r="K110" s="96"/>
      <c r="L110" s="96"/>
    </row>
    <row r="111" spans="1:12" ht="15.75">
      <c r="A111" s="96"/>
      <c r="B111" s="96"/>
      <c r="C111" s="143" t="s">
        <v>148</v>
      </c>
      <c r="D111" s="144"/>
      <c r="E111" s="271">
        <v>1.7921210969492216</v>
      </c>
      <c r="F111" s="272">
        <v>1.9927300066956168</v>
      </c>
      <c r="G111" s="272">
        <v>2.0427756033431188</v>
      </c>
      <c r="H111" s="272">
        <v>1.9581186481082427</v>
      </c>
      <c r="I111" s="273">
        <f ca="1">$D$8/I64</f>
        <v>1.9722967500146003</v>
      </c>
      <c r="J111" s="96"/>
      <c r="K111" s="96"/>
      <c r="L111" s="96"/>
    </row>
    <row r="112" spans="1:12" ht="15.75">
      <c r="A112" s="96"/>
      <c r="B112" s="96"/>
      <c r="C112" s="150" t="s">
        <v>149</v>
      </c>
      <c r="D112" s="126"/>
      <c r="E112" s="274">
        <v>7.7661691379119482</v>
      </c>
      <c r="F112" s="275">
        <v>10.579735892137679</v>
      </c>
      <c r="G112" s="275">
        <v>11.319424707241744</v>
      </c>
      <c r="H112" s="275">
        <v>8.5698619369710993</v>
      </c>
      <c r="I112" s="276">
        <f ca="1">$D$8/I69</f>
        <v>11.73698867427548</v>
      </c>
      <c r="J112" s="96"/>
      <c r="K112" s="96"/>
      <c r="L112" s="96"/>
    </row>
    <row r="113" spans="1:12" ht="15.75" thickBo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</row>
    <row r="114" spans="1:12">
      <c r="A114" s="96"/>
      <c r="B114" s="96"/>
      <c r="C114" s="325" t="str">
        <f>C3</f>
        <v>IBM</v>
      </c>
      <c r="D114" s="324" t="s">
        <v>69</v>
      </c>
      <c r="E114" s="322" t="s">
        <v>70</v>
      </c>
      <c r="F114" s="96"/>
      <c r="G114" s="96"/>
      <c r="H114" s="96"/>
      <c r="I114" s="96"/>
      <c r="J114" s="96"/>
      <c r="K114" s="96"/>
      <c r="L114" s="96"/>
    </row>
    <row r="115" spans="1:12">
      <c r="C115" s="60">
        <f ca="1">DATE(YEAR(C116),MONTH(C116)+1,1)</f>
        <v>41821</v>
      </c>
      <c r="D115" s="6"/>
      <c r="E115" s="61"/>
      <c r="F115" s="2"/>
      <c r="G115" s="2"/>
      <c r="H115" s="2"/>
      <c r="I115" s="2"/>
    </row>
    <row r="116" spans="1:12">
      <c r="C116" s="60">
        <f ca="1">DATE(YEAR(C117),MONTH(C117)+1,1)</f>
        <v>41791</v>
      </c>
      <c r="D116" s="6"/>
      <c r="E116" s="61"/>
      <c r="F116" s="2"/>
      <c r="G116" s="2"/>
      <c r="H116" s="2"/>
      <c r="I116" s="2"/>
    </row>
    <row r="117" spans="1:12">
      <c r="C117" s="65">
        <f ca="1">WORKDAY(TODAY(),-1)</f>
        <v>41771</v>
      </c>
      <c r="D117" s="6">
        <f t="array" aca="1" ref="D117:E165" ca="1">_xll.SharePrice(C114,C117:C165,"av,ac")</f>
        <v>3778611</v>
      </c>
      <c r="E117" s="61">
        <f ca="1"/>
        <v>192.57000732421875</v>
      </c>
      <c r="F117" s="2"/>
      <c r="G117" s="2"/>
      <c r="H117" s="2"/>
      <c r="I117" s="2"/>
    </row>
    <row r="118" spans="1:12">
      <c r="C118" s="60">
        <f t="shared" ref="C118:C165" ca="1" si="7">WORKDAY(DATE(YEAR(C117),MONTH(C117)-1,1),1)</f>
        <v>41731</v>
      </c>
      <c r="D118" s="6">
        <f ca="1"/>
        <v>4924133</v>
      </c>
      <c r="E118" s="61">
        <f ca="1"/>
        <v>193.55000305175781</v>
      </c>
      <c r="F118" s="2"/>
      <c r="G118" s="2"/>
      <c r="H118" s="2"/>
      <c r="I118" s="2"/>
    </row>
    <row r="119" spans="1:12">
      <c r="C119" s="60">
        <f t="shared" ca="1" si="7"/>
        <v>41701</v>
      </c>
      <c r="D119" s="6">
        <f ca="1"/>
        <v>3952704</v>
      </c>
      <c r="E119" s="61">
        <f ca="1"/>
        <v>184.25999450683594</v>
      </c>
      <c r="F119" s="2"/>
      <c r="G119" s="2"/>
      <c r="H119" s="2"/>
      <c r="I119" s="2"/>
    </row>
    <row r="120" spans="1:12">
      <c r="C120" s="60">
        <f t="shared" ca="1" si="7"/>
        <v>41673</v>
      </c>
      <c r="D120" s="6">
        <f ca="1"/>
        <v>7187767</v>
      </c>
      <c r="E120" s="61">
        <f ca="1"/>
        <v>172.89999389648437</v>
      </c>
      <c r="F120" s="2"/>
      <c r="G120" s="2"/>
      <c r="H120" s="2"/>
      <c r="I120" s="2"/>
    </row>
    <row r="121" spans="1:12">
      <c r="C121" s="60">
        <f t="shared" ca="1" si="7"/>
        <v>41641</v>
      </c>
      <c r="D121" s="6">
        <f ca="1"/>
        <v>4546799</v>
      </c>
      <c r="E121" s="61">
        <f ca="1"/>
        <v>185.52999877929687</v>
      </c>
      <c r="F121" s="2"/>
      <c r="G121" s="2"/>
      <c r="H121" s="2"/>
      <c r="I121" s="2"/>
    </row>
    <row r="122" spans="1:12">
      <c r="C122" s="60">
        <f t="shared" ca="1" si="7"/>
        <v>41610</v>
      </c>
      <c r="D122" s="6">
        <f ca="1"/>
        <v>4561500</v>
      </c>
      <c r="E122" s="61">
        <f ca="1"/>
        <v>177.47999572753906</v>
      </c>
      <c r="F122" s="2"/>
      <c r="G122" s="2"/>
      <c r="H122" s="2"/>
      <c r="I122" s="2"/>
    </row>
    <row r="123" spans="1:12">
      <c r="C123" s="60">
        <f t="shared" ca="1" si="7"/>
        <v>41582</v>
      </c>
      <c r="D123" s="6">
        <f ca="1"/>
        <v>3484300</v>
      </c>
      <c r="E123" s="61">
        <f ca="1"/>
        <v>180.27000427246094</v>
      </c>
      <c r="F123" s="2"/>
      <c r="G123" s="2"/>
      <c r="H123" s="2"/>
      <c r="I123" s="2"/>
    </row>
    <row r="124" spans="1:12">
      <c r="C124" s="60">
        <f t="shared" ca="1" si="7"/>
        <v>41549</v>
      </c>
      <c r="D124" s="6">
        <f ca="1"/>
        <v>3618400</v>
      </c>
      <c r="E124" s="61">
        <f ca="1"/>
        <v>184.96000671386719</v>
      </c>
      <c r="F124" s="2"/>
      <c r="G124" s="2"/>
      <c r="H124" s="2"/>
      <c r="I124" s="2"/>
    </row>
    <row r="125" spans="1:12">
      <c r="C125" s="60">
        <f t="shared" ca="1" si="7"/>
        <v>41519</v>
      </c>
      <c r="D125" s="6">
        <f ca="1"/>
        <v>0</v>
      </c>
      <c r="E125" s="61">
        <f ca="1"/>
        <v>182.27000427246094</v>
      </c>
      <c r="F125" s="2"/>
      <c r="G125" s="2"/>
      <c r="H125" s="2"/>
      <c r="I125" s="2"/>
    </row>
    <row r="126" spans="1:12">
      <c r="C126" s="60">
        <f t="shared" ca="1" si="7"/>
        <v>41488</v>
      </c>
      <c r="D126" s="6">
        <f ca="1"/>
        <v>3873900</v>
      </c>
      <c r="E126" s="61">
        <f ca="1"/>
        <v>195.16000366210937</v>
      </c>
      <c r="F126" s="2"/>
      <c r="G126" s="2"/>
      <c r="H126" s="2"/>
      <c r="I126" s="2"/>
    </row>
    <row r="127" spans="1:12">
      <c r="C127" s="60">
        <f t="shared" ca="1" si="7"/>
        <v>41457</v>
      </c>
      <c r="D127" s="6">
        <f ca="1"/>
        <v>3657800</v>
      </c>
      <c r="E127" s="61">
        <f ca="1"/>
        <v>191.5</v>
      </c>
      <c r="F127" s="2"/>
      <c r="G127" s="2"/>
      <c r="H127" s="2"/>
      <c r="I127" s="2"/>
    </row>
    <row r="128" spans="1:12">
      <c r="C128" s="60">
        <f t="shared" ca="1" si="7"/>
        <v>41428</v>
      </c>
      <c r="D128" s="6">
        <f ca="1"/>
        <v>3323600</v>
      </c>
      <c r="E128" s="61">
        <f ca="1"/>
        <v>208.94999694824219</v>
      </c>
      <c r="F128" s="2"/>
      <c r="G128" s="2"/>
      <c r="H128" s="2"/>
      <c r="I128" s="2"/>
    </row>
    <row r="129" spans="3:9">
      <c r="C129" s="65">
        <f t="shared" ca="1" si="7"/>
        <v>41396</v>
      </c>
      <c r="D129" s="4">
        <f ca="1"/>
        <v>3946500</v>
      </c>
      <c r="E129" s="67">
        <f ca="1"/>
        <v>202.38999938964844</v>
      </c>
      <c r="F129" s="2"/>
      <c r="G129" s="2"/>
      <c r="H129" s="2"/>
      <c r="I129" s="2"/>
    </row>
    <row r="130" spans="3:9">
      <c r="C130" s="70">
        <f t="shared" ca="1" si="7"/>
        <v>41366</v>
      </c>
      <c r="D130" s="4">
        <f ca="1"/>
        <v>3117100</v>
      </c>
      <c r="E130" s="67">
        <f ca="1"/>
        <v>214.36000061035156</v>
      </c>
      <c r="F130" s="2"/>
      <c r="G130" s="2"/>
      <c r="H130" s="2"/>
      <c r="I130" s="2"/>
    </row>
    <row r="131" spans="3:9">
      <c r="C131" s="60">
        <f t="shared" ca="1" si="7"/>
        <v>41337</v>
      </c>
      <c r="D131" s="6">
        <f ca="1"/>
        <v>3693300</v>
      </c>
      <c r="E131" s="61">
        <f ca="1"/>
        <v>205.19000244140625</v>
      </c>
      <c r="F131" s="2"/>
      <c r="G131" s="2"/>
      <c r="H131" s="2"/>
      <c r="I131" s="2"/>
    </row>
    <row r="132" spans="3:9">
      <c r="C132" s="60">
        <f t="shared" ca="1" si="7"/>
        <v>41309</v>
      </c>
      <c r="D132" s="6">
        <f ca="1"/>
        <v>3188800</v>
      </c>
      <c r="E132" s="61">
        <f ca="1"/>
        <v>203.78999328613281</v>
      </c>
      <c r="F132" s="2"/>
      <c r="G132" s="2"/>
      <c r="H132" s="2"/>
      <c r="I132" s="2"/>
    </row>
    <row r="133" spans="3:9">
      <c r="C133" s="60">
        <f t="shared" ca="1" si="7"/>
        <v>41276</v>
      </c>
      <c r="D133" s="6">
        <f ca="1"/>
        <v>4234200</v>
      </c>
      <c r="E133" s="61">
        <f ca="1"/>
        <v>196.35000610351562</v>
      </c>
      <c r="F133" s="2"/>
      <c r="G133" s="2"/>
      <c r="H133" s="2"/>
      <c r="I133" s="2"/>
    </row>
    <row r="134" spans="3:9">
      <c r="C134" s="60">
        <f t="shared" ca="1" si="7"/>
        <v>41246</v>
      </c>
      <c r="D134" s="6">
        <f ca="1"/>
        <v>3349600</v>
      </c>
      <c r="E134" s="61">
        <f ca="1"/>
        <v>189.47999572753906</v>
      </c>
      <c r="F134" s="2"/>
      <c r="G134" s="2"/>
      <c r="H134" s="2"/>
      <c r="I134" s="2"/>
    </row>
    <row r="135" spans="3:9">
      <c r="C135" s="60">
        <f t="shared" ca="1" si="7"/>
        <v>41215</v>
      </c>
      <c r="D135" s="6">
        <f ca="1"/>
        <v>4260700</v>
      </c>
      <c r="E135" s="61">
        <f ca="1"/>
        <v>193.42999267578125</v>
      </c>
      <c r="F135" s="2"/>
      <c r="G135" s="2"/>
      <c r="H135" s="2"/>
      <c r="I135" s="2"/>
    </row>
    <row r="136" spans="3:9">
      <c r="C136" s="60">
        <f t="shared" ca="1" si="7"/>
        <v>41184</v>
      </c>
      <c r="D136" s="6">
        <f ca="1"/>
        <v>3320900</v>
      </c>
      <c r="E136" s="61">
        <f ca="1"/>
        <v>209.83999633789062</v>
      </c>
      <c r="F136" s="2"/>
      <c r="G136" s="2"/>
      <c r="H136" s="2"/>
      <c r="I136" s="2"/>
    </row>
    <row r="137" spans="3:9">
      <c r="C137" s="60">
        <f t="shared" ca="1" si="7"/>
        <v>41155</v>
      </c>
      <c r="D137" s="6">
        <f ca="1"/>
        <v>0</v>
      </c>
      <c r="E137" s="61">
        <f ca="1"/>
        <v>194.85000610351562</v>
      </c>
      <c r="F137" s="2"/>
      <c r="G137" s="2"/>
      <c r="H137" s="2"/>
      <c r="I137" s="2"/>
    </row>
    <row r="138" spans="3:9">
      <c r="C138" s="60">
        <f t="shared" ca="1" si="7"/>
        <v>41123</v>
      </c>
      <c r="D138" s="6">
        <f ca="1"/>
        <v>2812500</v>
      </c>
      <c r="E138" s="61">
        <f ca="1"/>
        <v>194.44999694824219</v>
      </c>
      <c r="F138" s="2"/>
      <c r="G138" s="2"/>
      <c r="H138" s="2"/>
      <c r="I138" s="2"/>
    </row>
    <row r="139" spans="3:9">
      <c r="C139" s="60">
        <f t="shared" ca="1" si="7"/>
        <v>41092</v>
      </c>
      <c r="D139" s="6">
        <f ca="1"/>
        <v>2831600</v>
      </c>
      <c r="E139" s="61">
        <f ca="1"/>
        <v>195.83000183105469</v>
      </c>
      <c r="F139" s="2"/>
      <c r="G139" s="2"/>
      <c r="H139" s="2"/>
      <c r="I139" s="2"/>
    </row>
    <row r="140" spans="3:9">
      <c r="C140" s="60">
        <f t="shared" ca="1" si="7"/>
        <v>41064</v>
      </c>
      <c r="D140" s="6">
        <f ca="1"/>
        <v>4625000</v>
      </c>
      <c r="E140" s="61">
        <f ca="1"/>
        <v>188.53999328613281</v>
      </c>
      <c r="F140" s="2"/>
      <c r="G140" s="2"/>
      <c r="H140" s="2"/>
      <c r="I140" s="2"/>
    </row>
    <row r="141" spans="3:9">
      <c r="C141" s="60">
        <f t="shared" ca="1" si="7"/>
        <v>41031</v>
      </c>
      <c r="D141" s="6">
        <f ca="1"/>
        <v>2360200</v>
      </c>
      <c r="E141" s="61">
        <f ca="1"/>
        <v>208.05999755859375</v>
      </c>
      <c r="F141" s="2"/>
      <c r="G141" s="2"/>
      <c r="H141" s="2"/>
      <c r="I141" s="2"/>
    </row>
    <row r="142" spans="3:9">
      <c r="C142" s="60">
        <f t="shared" ca="1" si="7"/>
        <v>41001</v>
      </c>
      <c r="D142" s="6">
        <f ca="1"/>
        <v>3388000</v>
      </c>
      <c r="E142" s="61">
        <f ca="1"/>
        <v>209.47000122070312</v>
      </c>
      <c r="F142" s="2"/>
      <c r="G142" s="2"/>
      <c r="H142" s="2"/>
      <c r="I142" s="2"/>
    </row>
    <row r="143" spans="3:9">
      <c r="C143" s="60">
        <f t="shared" ca="1" si="7"/>
        <v>40970</v>
      </c>
      <c r="D143" s="6">
        <f ca="1"/>
        <v>3727900</v>
      </c>
      <c r="E143" s="61">
        <f ca="1"/>
        <v>198.80999755859375</v>
      </c>
      <c r="F143" s="2"/>
      <c r="G143" s="2"/>
      <c r="H143" s="2"/>
      <c r="I143" s="2"/>
    </row>
    <row r="144" spans="3:9">
      <c r="C144" s="60">
        <f t="shared" ca="1" si="7"/>
        <v>40941</v>
      </c>
      <c r="D144" s="6">
        <f ca="1"/>
        <v>3907300</v>
      </c>
      <c r="E144" s="61">
        <f ca="1"/>
        <v>191.52999877929687</v>
      </c>
      <c r="F144" s="2"/>
      <c r="G144" s="2"/>
      <c r="H144" s="2"/>
      <c r="I144" s="2"/>
    </row>
    <row r="145" spans="3:9">
      <c r="C145" s="60">
        <f t="shared" ca="1" si="7"/>
        <v>40910</v>
      </c>
      <c r="D145" s="6">
        <f ca="1"/>
        <v>0</v>
      </c>
      <c r="E145" s="61">
        <f ca="1"/>
        <v>183.8800048828125</v>
      </c>
      <c r="F145" s="2"/>
      <c r="G145" s="2"/>
      <c r="H145" s="2"/>
      <c r="I145" s="2"/>
    </row>
    <row r="146" spans="3:9">
      <c r="C146" s="60">
        <f t="shared" ca="1" si="7"/>
        <v>40879</v>
      </c>
      <c r="D146" s="6">
        <f ca="1"/>
        <v>4962400</v>
      </c>
      <c r="E146" s="61">
        <f ca="1"/>
        <v>189.66000366210937</v>
      </c>
      <c r="F146" s="2"/>
      <c r="G146" s="2"/>
      <c r="H146" s="2"/>
      <c r="I146" s="2"/>
    </row>
    <row r="147" spans="3:9">
      <c r="C147" s="60">
        <f t="shared" ca="1" si="7"/>
        <v>40849</v>
      </c>
      <c r="D147" s="6">
        <f ca="1"/>
        <v>4136700</v>
      </c>
      <c r="E147" s="61">
        <f ca="1"/>
        <v>183.91999816894531</v>
      </c>
      <c r="F147" s="2"/>
      <c r="G147" s="2"/>
      <c r="H147" s="2"/>
      <c r="I147" s="2"/>
    </row>
    <row r="148" spans="3:9">
      <c r="C148" s="60">
        <f t="shared" ca="1" si="7"/>
        <v>40819</v>
      </c>
      <c r="D148" s="6">
        <f ca="1"/>
        <v>9043200</v>
      </c>
      <c r="E148" s="61">
        <f ca="1"/>
        <v>173.28999328613281</v>
      </c>
      <c r="F148" s="2"/>
      <c r="G148" s="2"/>
      <c r="H148" s="2"/>
      <c r="I148" s="2"/>
    </row>
    <row r="149" spans="3:9">
      <c r="C149" s="60">
        <f t="shared" ca="1" si="7"/>
        <v>40788</v>
      </c>
      <c r="D149" s="6">
        <f ca="1"/>
        <v>4979000</v>
      </c>
      <c r="E149" s="61">
        <f ca="1"/>
        <v>166.97999572753906</v>
      </c>
      <c r="F149" s="2"/>
      <c r="G149" s="2"/>
      <c r="H149" s="2"/>
      <c r="I149" s="2"/>
    </row>
    <row r="150" spans="3:9">
      <c r="C150" s="60">
        <f t="shared" ca="1" si="7"/>
        <v>40757</v>
      </c>
      <c r="D150" s="6">
        <f ca="1"/>
        <v>5770300</v>
      </c>
      <c r="E150" s="61">
        <f ca="1"/>
        <v>178.05000305175781</v>
      </c>
      <c r="F150" s="2"/>
      <c r="G150" s="2"/>
      <c r="H150" s="2"/>
      <c r="I150" s="2"/>
    </row>
    <row r="151" spans="3:9">
      <c r="C151" s="60">
        <f t="shared" ca="1" si="7"/>
        <v>40728</v>
      </c>
      <c r="D151" s="6">
        <f ca="1"/>
        <v>0</v>
      </c>
      <c r="E151" s="61">
        <f ca="1"/>
        <v>174.53999328613281</v>
      </c>
      <c r="F151" s="2"/>
      <c r="G151" s="2"/>
      <c r="H151" s="2"/>
      <c r="I151" s="2"/>
    </row>
    <row r="152" spans="3:9">
      <c r="C152" s="60">
        <f t="shared" ca="1" si="7"/>
        <v>40696</v>
      </c>
      <c r="D152" s="6">
        <f ca="1"/>
        <v>3854000</v>
      </c>
      <c r="E152" s="61">
        <f ca="1"/>
        <v>166.08999633789062</v>
      </c>
      <c r="F152" s="2"/>
      <c r="G152" s="2"/>
      <c r="H152" s="2"/>
      <c r="I152" s="2"/>
    </row>
    <row r="153" spans="3:9">
      <c r="C153" s="60">
        <f t="shared" ca="1" si="7"/>
        <v>40665</v>
      </c>
      <c r="D153" s="6">
        <f ca="1"/>
        <v>5397900</v>
      </c>
      <c r="E153" s="61">
        <f ca="1"/>
        <v>172.14999389648437</v>
      </c>
      <c r="F153" s="2"/>
      <c r="G153" s="2"/>
      <c r="H153" s="2"/>
      <c r="I153" s="2"/>
    </row>
    <row r="154" spans="3:9">
      <c r="C154" s="60">
        <f t="shared" ca="1" si="7"/>
        <v>40637</v>
      </c>
      <c r="D154" s="6">
        <f ca="1"/>
        <v>3226400</v>
      </c>
      <c r="E154" s="61">
        <f ca="1"/>
        <v>164.25</v>
      </c>
      <c r="F154" s="2"/>
      <c r="G154" s="2"/>
      <c r="H154" s="2"/>
      <c r="I154" s="2"/>
    </row>
    <row r="155" spans="3:9">
      <c r="C155" s="60">
        <f t="shared" ca="1" si="7"/>
        <v>40604</v>
      </c>
      <c r="D155" s="6">
        <f ca="1"/>
        <v>3413100</v>
      </c>
      <c r="E155" s="61">
        <f ca="1"/>
        <v>160.16000366210937</v>
      </c>
      <c r="F155" s="2"/>
      <c r="G155" s="2"/>
      <c r="H155" s="2"/>
      <c r="I155" s="2"/>
    </row>
    <row r="156" spans="3:9">
      <c r="C156" s="60">
        <f t="shared" ca="1" si="7"/>
        <v>40576</v>
      </c>
      <c r="D156" s="6">
        <f ca="1"/>
        <v>3904800</v>
      </c>
      <c r="E156" s="61">
        <f ca="1"/>
        <v>163.30000305175781</v>
      </c>
      <c r="F156" s="2"/>
      <c r="G156" s="2"/>
      <c r="H156" s="2"/>
      <c r="I156" s="2"/>
    </row>
    <row r="157" spans="3:9">
      <c r="C157" s="60">
        <f t="shared" ca="1" si="7"/>
        <v>40546</v>
      </c>
      <c r="D157" s="6">
        <f ca="1"/>
        <v>4604900</v>
      </c>
      <c r="E157" s="61">
        <f ca="1"/>
        <v>147.47999572753906</v>
      </c>
      <c r="F157" s="2"/>
      <c r="G157" s="2"/>
      <c r="H157" s="2"/>
      <c r="I157" s="2"/>
    </row>
    <row r="158" spans="3:9">
      <c r="C158" s="60">
        <f t="shared" ca="1" si="7"/>
        <v>40514</v>
      </c>
      <c r="D158" s="6">
        <f ca="1"/>
        <v>5375500</v>
      </c>
      <c r="E158" s="61">
        <f ca="1"/>
        <v>145.17999267578125</v>
      </c>
      <c r="F158" s="2"/>
      <c r="G158" s="2"/>
      <c r="H158" s="2"/>
      <c r="I158" s="2"/>
    </row>
    <row r="159" spans="3:9">
      <c r="C159" s="60">
        <f t="shared" ca="1" si="7"/>
        <v>40484</v>
      </c>
      <c r="D159" s="6">
        <f ca="1"/>
        <v>4626400</v>
      </c>
      <c r="E159" s="61">
        <f ca="1"/>
        <v>143.83999633789063</v>
      </c>
      <c r="F159" s="2"/>
      <c r="G159" s="2"/>
      <c r="H159" s="2"/>
      <c r="I159" s="2"/>
    </row>
    <row r="160" spans="3:9">
      <c r="C160" s="60">
        <f t="shared" ca="1" si="7"/>
        <v>40455</v>
      </c>
      <c r="D160" s="6">
        <f ca="1"/>
        <v>4063800</v>
      </c>
      <c r="E160" s="61">
        <f ca="1"/>
        <v>135.25</v>
      </c>
      <c r="F160" s="2"/>
      <c r="G160" s="2"/>
      <c r="H160" s="2"/>
      <c r="I160" s="2"/>
    </row>
    <row r="161" spans="3:9">
      <c r="C161" s="60">
        <f t="shared" ca="1" si="7"/>
        <v>40423</v>
      </c>
      <c r="D161" s="6">
        <f ca="1"/>
        <v>5104500</v>
      </c>
      <c r="E161" s="61">
        <f ca="1"/>
        <v>125.04000091552734</v>
      </c>
      <c r="F161" s="2"/>
      <c r="G161" s="2"/>
      <c r="H161" s="2"/>
      <c r="I161" s="2"/>
    </row>
    <row r="162" spans="3:9">
      <c r="C162" s="60">
        <f t="shared" ca="1" si="7"/>
        <v>40392</v>
      </c>
      <c r="D162" s="6">
        <f ca="1"/>
        <v>6412600</v>
      </c>
      <c r="E162" s="61">
        <f ca="1"/>
        <v>130.75999450683594</v>
      </c>
      <c r="F162" s="2"/>
      <c r="G162" s="2"/>
      <c r="H162" s="2"/>
      <c r="I162" s="2"/>
    </row>
    <row r="163" spans="3:9">
      <c r="C163" s="60">
        <f t="shared" ca="1" si="7"/>
        <v>40361</v>
      </c>
      <c r="D163" s="6">
        <f ca="1"/>
        <v>6454400</v>
      </c>
      <c r="E163" s="61">
        <f ca="1"/>
        <v>121.86000061035156</v>
      </c>
      <c r="F163" s="2"/>
      <c r="G163" s="2"/>
      <c r="H163" s="2"/>
      <c r="I163" s="2"/>
    </row>
    <row r="164" spans="3:9">
      <c r="C164" s="60">
        <f t="shared" ca="1" si="7"/>
        <v>40331</v>
      </c>
      <c r="D164" s="6">
        <f ca="1"/>
        <v>7705500</v>
      </c>
      <c r="E164" s="61">
        <f ca="1"/>
        <v>127.41000366210937</v>
      </c>
      <c r="F164" s="2"/>
      <c r="G164" s="2"/>
      <c r="H164" s="2"/>
      <c r="I164" s="2"/>
    </row>
    <row r="165" spans="3:9" ht="15.75" thickBot="1">
      <c r="C165" s="71">
        <f t="shared" ca="1" si="7"/>
        <v>40301</v>
      </c>
      <c r="D165" s="72">
        <f ca="1"/>
        <v>4992000</v>
      </c>
      <c r="E165" s="73">
        <f ca="1"/>
        <v>129.60000610351562</v>
      </c>
      <c r="F165" s="2"/>
      <c r="G165" s="2"/>
      <c r="H165" s="2"/>
      <c r="I165" s="2"/>
    </row>
    <row r="166" spans="3:9">
      <c r="C166" s="2"/>
      <c r="D166" s="2"/>
      <c r="E166" s="2"/>
      <c r="F166" s="2"/>
      <c r="G166" s="2"/>
      <c r="H166" s="2"/>
      <c r="I166" s="2"/>
    </row>
    <row r="167" spans="3:9">
      <c r="C167" s="2"/>
      <c r="D167" s="2"/>
      <c r="E167" s="2"/>
      <c r="F167" s="2"/>
      <c r="G167" s="2"/>
      <c r="H167" s="2"/>
      <c r="I167" s="2"/>
    </row>
    <row r="168" spans="3:9">
      <c r="C168" s="2"/>
      <c r="D168" s="2"/>
      <c r="E168" s="2"/>
      <c r="F168" s="2"/>
      <c r="G168" s="2"/>
      <c r="H168" s="2"/>
      <c r="I168" s="2"/>
    </row>
    <row r="169" spans="3:9">
      <c r="C169" s="2"/>
      <c r="D169" s="2"/>
      <c r="E169" s="2"/>
      <c r="F169" s="2"/>
      <c r="G169" s="2"/>
      <c r="H169" s="2"/>
      <c r="I169" s="2"/>
    </row>
    <row r="170" spans="3:9">
      <c r="C170" s="2"/>
      <c r="D170" s="2"/>
      <c r="E170" s="2"/>
      <c r="F170" s="2"/>
      <c r="G170" s="2"/>
      <c r="H170" s="2"/>
      <c r="I170" s="2"/>
    </row>
    <row r="171" spans="3:9">
      <c r="C171" s="2"/>
      <c r="D171" s="2"/>
      <c r="E171" s="2"/>
      <c r="F171" s="2"/>
      <c r="G171" s="2"/>
      <c r="H171" s="2"/>
      <c r="I171" s="2"/>
    </row>
    <row r="172" spans="3:9">
      <c r="C172" s="2"/>
      <c r="D172" s="2"/>
      <c r="E172" s="2"/>
      <c r="F172" s="2"/>
      <c r="G172" s="2"/>
      <c r="H172" s="2"/>
      <c r="I172" s="2"/>
    </row>
    <row r="173" spans="3:9">
      <c r="C173" s="2"/>
      <c r="D173" s="2"/>
      <c r="E173" s="2"/>
      <c r="F173" s="2"/>
      <c r="G173" s="2"/>
      <c r="H173" s="2"/>
      <c r="I173" s="2"/>
    </row>
    <row r="174" spans="3:9">
      <c r="C174" s="2"/>
      <c r="D174" s="2"/>
      <c r="E174" s="2"/>
      <c r="F174" s="2"/>
      <c r="G174" s="2"/>
      <c r="H174" s="2"/>
      <c r="I174" s="2"/>
    </row>
    <row r="175" spans="3:9">
      <c r="C175" s="2"/>
      <c r="D175" s="2"/>
      <c r="E175" s="2"/>
      <c r="F175" s="2"/>
      <c r="G175" s="2"/>
      <c r="H175" s="2"/>
      <c r="I175" s="2"/>
    </row>
    <row r="176" spans="3:9">
      <c r="C176" s="2"/>
      <c r="D176" s="2"/>
      <c r="E176" s="2"/>
      <c r="F176" s="2"/>
      <c r="G176" s="2"/>
      <c r="H176" s="2"/>
      <c r="I176" s="2"/>
    </row>
    <row r="177" spans="3:9">
      <c r="C177" s="2"/>
      <c r="D177" s="2"/>
      <c r="E177" s="2"/>
      <c r="F177" s="2"/>
      <c r="G177" s="2"/>
      <c r="H177" s="2"/>
      <c r="I177" s="2"/>
    </row>
    <row r="178" spans="3:9">
      <c r="C178" s="2"/>
      <c r="D178" s="2"/>
      <c r="E178" s="2"/>
      <c r="F178" s="2"/>
      <c r="G178" s="2"/>
      <c r="H178" s="2"/>
      <c r="I178" s="2"/>
    </row>
    <row r="179" spans="3:9">
      <c r="C179" s="2"/>
      <c r="D179" s="2"/>
      <c r="E179" s="2"/>
      <c r="F179" s="2"/>
      <c r="G179" s="2"/>
      <c r="H179" s="2"/>
      <c r="I179" s="2"/>
    </row>
    <row r="180" spans="3:9">
      <c r="C180" s="2"/>
      <c r="D180" s="2"/>
      <c r="E180" s="2"/>
      <c r="F180" s="2"/>
      <c r="G180" s="2"/>
      <c r="H180" s="2"/>
      <c r="I180" s="2"/>
    </row>
    <row r="181" spans="3:9">
      <c r="C181" s="2"/>
      <c r="D181" s="2"/>
      <c r="E181" s="2"/>
      <c r="F181" s="2"/>
      <c r="G181" s="2"/>
      <c r="H181" s="2"/>
      <c r="I181" s="2"/>
    </row>
    <row r="182" spans="3:9">
      <c r="C182" s="2"/>
      <c r="D182" s="2"/>
      <c r="E182" s="2"/>
      <c r="F182" s="2"/>
      <c r="G182" s="2"/>
      <c r="H182" s="2"/>
      <c r="I182" s="2"/>
    </row>
    <row r="183" spans="3:9">
      <c r="C183" s="2"/>
      <c r="D183" s="2"/>
      <c r="E183" s="2"/>
      <c r="F183" s="2"/>
      <c r="G183" s="2"/>
      <c r="H183" s="2"/>
      <c r="I183" s="2"/>
    </row>
    <row r="184" spans="3:9">
      <c r="C184" s="2"/>
      <c r="D184" s="2"/>
      <c r="E184" s="2"/>
      <c r="F184" s="2"/>
      <c r="G184" s="2"/>
      <c r="H184" s="2"/>
      <c r="I184" s="2"/>
    </row>
    <row r="185" spans="3:9">
      <c r="C185" s="2"/>
      <c r="D185" s="2"/>
      <c r="E185" s="2"/>
      <c r="F185" s="2"/>
      <c r="G185" s="2"/>
      <c r="H185" s="2"/>
      <c r="I185" s="2"/>
    </row>
    <row r="186" spans="3:9">
      <c r="C186" s="2"/>
      <c r="D186" s="2"/>
      <c r="E186" s="2"/>
      <c r="F186" s="2"/>
      <c r="G186" s="2"/>
      <c r="H186" s="2"/>
      <c r="I186" s="2"/>
    </row>
    <row r="187" spans="3:9">
      <c r="C187" s="2"/>
      <c r="D187" s="2"/>
      <c r="E187" s="2"/>
      <c r="F187" s="2"/>
      <c r="G187" s="2"/>
      <c r="H187" s="2"/>
      <c r="I187" s="2"/>
    </row>
    <row r="188" spans="3:9">
      <c r="C188" s="2"/>
      <c r="D188" s="2"/>
      <c r="E188" s="2"/>
      <c r="F188" s="2"/>
      <c r="G188" s="2"/>
      <c r="H188" s="2"/>
      <c r="I188" s="2"/>
    </row>
    <row r="189" spans="3:9">
      <c r="C189" s="2"/>
      <c r="D189" s="2"/>
      <c r="E189" s="2"/>
      <c r="F189" s="2"/>
      <c r="G189" s="2"/>
      <c r="H189" s="2"/>
      <c r="I189" s="2"/>
    </row>
    <row r="190" spans="3:9">
      <c r="C190" s="2"/>
      <c r="D190" s="2"/>
      <c r="E190" s="2"/>
      <c r="F190" s="2"/>
      <c r="G190" s="2"/>
      <c r="H190" s="2"/>
      <c r="I190" s="2"/>
    </row>
    <row r="191" spans="3:9">
      <c r="C191" s="2"/>
      <c r="D191" s="2"/>
      <c r="E191" s="2"/>
      <c r="F191" s="2"/>
      <c r="G191" s="2"/>
      <c r="H191" s="2"/>
      <c r="I191" s="2"/>
    </row>
    <row r="192" spans="3:9">
      <c r="C192" s="2"/>
      <c r="D192" s="2"/>
      <c r="E192" s="2"/>
      <c r="F192" s="2"/>
      <c r="G192" s="2"/>
      <c r="H192" s="2"/>
      <c r="I192" s="2"/>
    </row>
    <row r="193" spans="3:9">
      <c r="C193" s="2"/>
      <c r="D193" s="2"/>
      <c r="E193" s="2"/>
      <c r="F193" s="2"/>
      <c r="G193" s="2"/>
      <c r="H193" s="2"/>
      <c r="I193" s="2"/>
    </row>
    <row r="194" spans="3:9">
      <c r="C194" s="2"/>
      <c r="D194" s="2"/>
      <c r="E194" s="2"/>
      <c r="F194" s="2"/>
      <c r="G194" s="2"/>
      <c r="H194" s="2"/>
      <c r="I194" s="2"/>
    </row>
    <row r="195" spans="3:9">
      <c r="C195" s="2"/>
      <c r="D195" s="2"/>
      <c r="E195" s="2"/>
      <c r="F195" s="2"/>
      <c r="G195" s="2"/>
      <c r="H195" s="2"/>
      <c r="I195" s="2"/>
    </row>
    <row r="196" spans="3:9">
      <c r="C196" s="2"/>
      <c r="D196" s="2"/>
      <c r="E196" s="2"/>
      <c r="F196" s="2"/>
      <c r="G196" s="2"/>
      <c r="H196" s="2"/>
      <c r="I196" s="2"/>
    </row>
    <row r="197" spans="3:9">
      <c r="C197" s="2"/>
      <c r="D197" s="2"/>
      <c r="E197" s="2"/>
      <c r="F197" s="2"/>
      <c r="G197" s="2"/>
      <c r="H197" s="2"/>
      <c r="I197" s="2"/>
    </row>
    <row r="198" spans="3:9">
      <c r="C198" s="2"/>
      <c r="D198" s="2"/>
      <c r="E198" s="2"/>
      <c r="F198" s="2"/>
      <c r="G198" s="2"/>
      <c r="H198" s="2"/>
      <c r="I198" s="2"/>
    </row>
    <row r="199" spans="3:9">
      <c r="C199" s="2"/>
      <c r="D199" s="2"/>
      <c r="E199" s="2"/>
      <c r="F199" s="2"/>
      <c r="G199" s="2"/>
      <c r="H199" s="2"/>
      <c r="I199" s="2"/>
    </row>
    <row r="200" spans="3:9">
      <c r="C200" s="2"/>
      <c r="D200" s="2"/>
      <c r="E200" s="2"/>
      <c r="F200" s="2"/>
      <c r="G200" s="2"/>
      <c r="H200" s="2"/>
      <c r="I200" s="2"/>
    </row>
    <row r="201" spans="3:9">
      <c r="C201" s="2"/>
      <c r="D201" s="2"/>
      <c r="E201" s="2"/>
      <c r="F201" s="2"/>
      <c r="G201" s="2"/>
      <c r="H201" s="2"/>
      <c r="I201" s="2"/>
    </row>
    <row r="202" spans="3:9">
      <c r="C202" s="2"/>
      <c r="D202" s="2"/>
      <c r="E202" s="2"/>
      <c r="F202" s="2"/>
      <c r="G202" s="2"/>
      <c r="H202" s="2"/>
      <c r="I202" s="2"/>
    </row>
    <row r="203" spans="3:9">
      <c r="C203" s="2"/>
      <c r="D203" s="2"/>
      <c r="E203" s="2"/>
      <c r="F203" s="2"/>
      <c r="G203" s="2"/>
      <c r="H203" s="2"/>
      <c r="I203" s="2"/>
    </row>
    <row r="204" spans="3:9">
      <c r="C204" s="2"/>
      <c r="D204" s="2"/>
      <c r="E204" s="2"/>
      <c r="F204" s="2"/>
      <c r="G204" s="2"/>
      <c r="H204" s="2"/>
      <c r="I204" s="2"/>
    </row>
    <row r="205" spans="3:9">
      <c r="C205" s="2"/>
      <c r="D205" s="2"/>
      <c r="E205" s="2"/>
      <c r="F205" s="2"/>
      <c r="G205" s="2"/>
      <c r="H205" s="2"/>
      <c r="I205" s="2"/>
    </row>
    <row r="206" spans="3:9">
      <c r="C206" s="2"/>
      <c r="D206" s="2"/>
      <c r="E206" s="2"/>
      <c r="F206" s="2"/>
      <c r="G206" s="2"/>
      <c r="H206" s="2"/>
      <c r="I206" s="2"/>
    </row>
    <row r="207" spans="3:9">
      <c r="C207" s="2"/>
      <c r="D207" s="2"/>
      <c r="E207" s="2"/>
      <c r="F207" s="2"/>
      <c r="G207" s="2"/>
      <c r="H207" s="2"/>
      <c r="I207" s="2"/>
    </row>
    <row r="208" spans="3:9">
      <c r="C208" s="2"/>
      <c r="D208" s="2"/>
      <c r="E208" s="2"/>
      <c r="F208" s="2"/>
      <c r="G208" s="2"/>
      <c r="H208" s="2"/>
      <c r="I208" s="2"/>
    </row>
    <row r="209" spans="3:9">
      <c r="C209" s="2"/>
      <c r="D209" s="2"/>
      <c r="E209" s="2"/>
      <c r="F209" s="2"/>
      <c r="G209" s="2"/>
      <c r="H209" s="2"/>
      <c r="I209" s="2"/>
    </row>
    <row r="210" spans="3:9">
      <c r="C210" s="2"/>
      <c r="D210" s="2"/>
      <c r="E210" s="2"/>
      <c r="F210" s="2"/>
      <c r="G210" s="2"/>
      <c r="H210" s="2"/>
      <c r="I210" s="2"/>
    </row>
    <row r="211" spans="3:9">
      <c r="C211" s="2"/>
      <c r="D211" s="2"/>
      <c r="E211" s="2"/>
      <c r="F211" s="2"/>
      <c r="G211" s="2"/>
      <c r="H211" s="2"/>
      <c r="I211" s="2"/>
    </row>
    <row r="212" spans="3:9">
      <c r="C212" s="2"/>
      <c r="D212" s="2"/>
      <c r="E212" s="2"/>
      <c r="F212" s="2"/>
      <c r="G212" s="2"/>
      <c r="H212" s="2"/>
      <c r="I212" s="2"/>
    </row>
    <row r="213" spans="3:9">
      <c r="C213" s="2"/>
      <c r="D213" s="2"/>
      <c r="E213" s="2"/>
      <c r="F213" s="2"/>
      <c r="G213" s="2"/>
      <c r="H213" s="2"/>
      <c r="I213" s="2"/>
    </row>
    <row r="214" spans="3:9">
      <c r="C214" s="2"/>
      <c r="D214" s="2"/>
      <c r="E214" s="2"/>
      <c r="F214" s="2"/>
      <c r="G214" s="2"/>
      <c r="H214" s="2"/>
      <c r="I214" s="2"/>
    </row>
    <row r="215" spans="3:9">
      <c r="C215" s="2"/>
      <c r="D215" s="2"/>
      <c r="E215" s="2"/>
      <c r="F215" s="2"/>
      <c r="G215" s="2"/>
      <c r="H215" s="2"/>
      <c r="I215" s="2"/>
    </row>
    <row r="216" spans="3:9">
      <c r="C216" s="2"/>
      <c r="D216" s="2"/>
      <c r="E216" s="2"/>
      <c r="F216" s="2"/>
      <c r="G216" s="2"/>
      <c r="H216" s="2"/>
      <c r="I216" s="2"/>
    </row>
    <row r="217" spans="3:9">
      <c r="C217" s="2"/>
      <c r="D217" s="2"/>
      <c r="E217" s="2"/>
      <c r="F217" s="2"/>
      <c r="G217" s="2"/>
      <c r="H217" s="2"/>
      <c r="I217" s="2"/>
    </row>
    <row r="218" spans="3:9">
      <c r="C218" s="2"/>
      <c r="D218" s="2"/>
      <c r="E218" s="2"/>
      <c r="F218" s="2"/>
      <c r="G218" s="2"/>
      <c r="H218" s="2"/>
      <c r="I218" s="2"/>
    </row>
    <row r="219" spans="3:9">
      <c r="C219" s="2"/>
      <c r="D219" s="2"/>
      <c r="E219" s="2"/>
      <c r="F219" s="2"/>
      <c r="G219" s="2"/>
      <c r="H219" s="2"/>
      <c r="I219" s="2"/>
    </row>
    <row r="220" spans="3:9">
      <c r="C220" s="2"/>
      <c r="D220" s="2"/>
      <c r="E220" s="2"/>
      <c r="F220" s="2"/>
      <c r="G220" s="2"/>
      <c r="H220" s="2"/>
      <c r="I220" s="2"/>
    </row>
    <row r="221" spans="3:9">
      <c r="C221" s="2"/>
      <c r="D221" s="2"/>
      <c r="E221" s="2"/>
      <c r="F221" s="2"/>
      <c r="G221" s="2"/>
      <c r="H221" s="2"/>
      <c r="I221" s="2"/>
    </row>
    <row r="222" spans="3:9">
      <c r="C222" s="2"/>
      <c r="D222" s="2"/>
      <c r="E222" s="2"/>
      <c r="F222" s="2"/>
      <c r="G222" s="2"/>
      <c r="H222" s="2"/>
      <c r="I222" s="2"/>
    </row>
    <row r="223" spans="3:9">
      <c r="C223" s="2"/>
      <c r="D223" s="2"/>
      <c r="E223" s="2"/>
      <c r="F223" s="2"/>
      <c r="G223" s="2"/>
      <c r="H223" s="2"/>
      <c r="I223" s="2"/>
    </row>
    <row r="224" spans="3:9">
      <c r="C224" s="2"/>
      <c r="D224" s="2"/>
      <c r="E224" s="2"/>
      <c r="F224" s="2"/>
      <c r="G224" s="2"/>
      <c r="H224" s="2"/>
      <c r="I224" s="2"/>
    </row>
    <row r="225" spans="3:9">
      <c r="C225" s="2"/>
      <c r="D225" s="2"/>
      <c r="E225" s="2"/>
      <c r="F225" s="2"/>
      <c r="G225" s="2"/>
      <c r="H225" s="2"/>
      <c r="I225" s="2"/>
    </row>
    <row r="226" spans="3:9">
      <c r="C226" s="2"/>
      <c r="D226" s="2"/>
      <c r="E226" s="2"/>
      <c r="F226" s="2"/>
      <c r="G226" s="2"/>
      <c r="H226" s="2"/>
      <c r="I226" s="2"/>
    </row>
    <row r="227" spans="3:9">
      <c r="C227" s="2"/>
      <c r="D227" s="2"/>
      <c r="E227" s="2"/>
      <c r="F227" s="2"/>
      <c r="G227" s="2"/>
      <c r="H227" s="2"/>
      <c r="I227" s="2"/>
    </row>
    <row r="228" spans="3:9">
      <c r="C228" s="2"/>
      <c r="D228" s="2"/>
      <c r="E228" s="2"/>
      <c r="F228" s="2"/>
      <c r="G228" s="2"/>
      <c r="H228" s="2"/>
      <c r="I228" s="2"/>
    </row>
    <row r="229" spans="3:9">
      <c r="C229" s="2"/>
      <c r="D229" s="2"/>
      <c r="E229" s="2"/>
      <c r="F229" s="2"/>
      <c r="G229" s="2"/>
      <c r="H229" s="2"/>
      <c r="I229" s="2"/>
    </row>
    <row r="230" spans="3:9">
      <c r="C230" s="2"/>
      <c r="D230" s="2"/>
      <c r="E230" s="2"/>
      <c r="F230" s="2"/>
      <c r="G230" s="2"/>
      <c r="H230" s="2"/>
      <c r="I230" s="2"/>
    </row>
    <row r="231" spans="3:9">
      <c r="C231" s="2"/>
      <c r="D231" s="2"/>
      <c r="E231" s="2"/>
      <c r="F231" s="2"/>
      <c r="G231" s="2"/>
      <c r="H231" s="2"/>
      <c r="I231" s="2"/>
    </row>
    <row r="232" spans="3:9">
      <c r="C232" s="2"/>
      <c r="D232" s="2"/>
      <c r="E232" s="2"/>
      <c r="F232" s="2"/>
      <c r="G232" s="2"/>
      <c r="H232" s="2"/>
      <c r="I232" s="2"/>
    </row>
    <row r="233" spans="3:9">
      <c r="C233" s="2"/>
      <c r="D233" s="2"/>
      <c r="E233" s="2"/>
      <c r="F233" s="2"/>
      <c r="G233" s="2"/>
      <c r="H233" s="2"/>
      <c r="I233" s="2"/>
    </row>
    <row r="234" spans="3:9">
      <c r="C234" s="2"/>
      <c r="D234" s="2"/>
      <c r="E234" s="2"/>
      <c r="F234" s="2"/>
      <c r="G234" s="2"/>
      <c r="H234" s="2"/>
      <c r="I234" s="2"/>
    </row>
    <row r="235" spans="3:9">
      <c r="C235" s="2"/>
      <c r="D235" s="2"/>
      <c r="E235" s="2"/>
      <c r="F235" s="2"/>
      <c r="G235" s="2"/>
      <c r="H235" s="2"/>
      <c r="I235" s="2"/>
    </row>
    <row r="236" spans="3:9">
      <c r="C236" s="2"/>
      <c r="D236" s="2"/>
      <c r="E236" s="2"/>
      <c r="F236" s="2"/>
      <c r="G236" s="2"/>
      <c r="H236" s="2"/>
      <c r="I236" s="2"/>
    </row>
    <row r="237" spans="3:9">
      <c r="C237" s="2"/>
      <c r="D237" s="2"/>
      <c r="E237" s="2"/>
      <c r="F237" s="2"/>
      <c r="G237" s="2"/>
      <c r="H237" s="2"/>
      <c r="I237" s="2"/>
    </row>
    <row r="238" spans="3:9">
      <c r="C238" s="2"/>
      <c r="D238" s="2"/>
      <c r="E238" s="2"/>
      <c r="F238" s="2"/>
      <c r="G238" s="2"/>
      <c r="H238" s="2"/>
      <c r="I238" s="2"/>
    </row>
    <row r="239" spans="3:9">
      <c r="C239" s="2"/>
      <c r="D239" s="2"/>
      <c r="E239" s="2"/>
      <c r="F239" s="2"/>
      <c r="G239" s="2"/>
      <c r="H239" s="2"/>
      <c r="I239" s="2"/>
    </row>
    <row r="240" spans="3:9">
      <c r="C240" s="2"/>
      <c r="D240" s="2"/>
      <c r="E240" s="2"/>
      <c r="F240" s="2"/>
      <c r="G240" s="2"/>
      <c r="H240" s="2"/>
      <c r="I240" s="2"/>
    </row>
    <row r="241" spans="3:9">
      <c r="C241" s="2"/>
      <c r="D241" s="2"/>
      <c r="E241" s="2"/>
      <c r="F241" s="2"/>
      <c r="G241" s="2"/>
      <c r="H241" s="2"/>
      <c r="I241" s="2"/>
    </row>
    <row r="242" spans="3:9">
      <c r="C242" s="2"/>
      <c r="D242" s="2"/>
      <c r="E242" s="2"/>
      <c r="F242" s="2"/>
      <c r="G242" s="2"/>
      <c r="H242" s="2"/>
      <c r="I242" s="2"/>
    </row>
    <row r="243" spans="3:9">
      <c r="C243" s="2"/>
      <c r="D243" s="2"/>
      <c r="E243" s="2"/>
      <c r="F243" s="2"/>
      <c r="G243" s="2"/>
      <c r="H243" s="2"/>
      <c r="I243" s="2"/>
    </row>
    <row r="244" spans="3:9">
      <c r="C244" s="2"/>
      <c r="D244" s="2"/>
      <c r="E244" s="2"/>
      <c r="F244" s="2"/>
      <c r="G244" s="2"/>
      <c r="H244" s="2"/>
      <c r="I244" s="2"/>
    </row>
    <row r="245" spans="3:9">
      <c r="C245" s="2"/>
      <c r="D245" s="2"/>
      <c r="E245" s="2"/>
      <c r="F245" s="2"/>
      <c r="G245" s="2"/>
      <c r="H245" s="2"/>
      <c r="I245" s="2"/>
    </row>
    <row r="246" spans="3:9">
      <c r="C246" s="2"/>
      <c r="D246" s="2"/>
      <c r="E246" s="2"/>
      <c r="F246" s="2"/>
      <c r="G246" s="2"/>
      <c r="H246" s="2"/>
      <c r="I246" s="2"/>
    </row>
    <row r="247" spans="3:9">
      <c r="C247" s="2"/>
      <c r="D247" s="2"/>
      <c r="E247" s="2"/>
      <c r="F247" s="2"/>
      <c r="G247" s="2"/>
      <c r="H247" s="2"/>
      <c r="I247" s="2"/>
    </row>
    <row r="248" spans="3:9">
      <c r="C248" s="2"/>
      <c r="D248" s="2"/>
      <c r="E248" s="2"/>
      <c r="F248" s="2"/>
      <c r="G248" s="2"/>
      <c r="H248" s="2"/>
      <c r="I248" s="2"/>
    </row>
    <row r="249" spans="3:9">
      <c r="C249" s="2"/>
      <c r="D249" s="2"/>
      <c r="E249" s="2"/>
      <c r="F249" s="2"/>
      <c r="G249" s="2"/>
      <c r="H249" s="2"/>
      <c r="I249" s="2"/>
    </row>
    <row r="250" spans="3:9">
      <c r="C250" s="2"/>
      <c r="D250" s="2"/>
      <c r="E250" s="2"/>
      <c r="F250" s="2"/>
      <c r="G250" s="2"/>
      <c r="H250" s="2"/>
      <c r="I250" s="2"/>
    </row>
    <row r="251" spans="3:9">
      <c r="C251" s="2"/>
      <c r="D251" s="2"/>
      <c r="E251" s="2"/>
      <c r="F251" s="2"/>
      <c r="G251" s="2"/>
      <c r="H251" s="2"/>
      <c r="I251" s="2"/>
    </row>
    <row r="252" spans="3:9">
      <c r="C252" s="2"/>
      <c r="D252" s="2"/>
      <c r="E252" s="2"/>
      <c r="F252" s="2"/>
      <c r="G252" s="2"/>
      <c r="H252" s="2"/>
      <c r="I252" s="2"/>
    </row>
    <row r="253" spans="3:9">
      <c r="C253" s="2"/>
      <c r="D253" s="2"/>
      <c r="E253" s="2"/>
      <c r="F253" s="2"/>
      <c r="G253" s="2"/>
      <c r="H253" s="2"/>
      <c r="I253" s="2"/>
    </row>
    <row r="254" spans="3:9">
      <c r="C254" s="2"/>
      <c r="D254" s="2"/>
      <c r="E254" s="2"/>
      <c r="F254" s="2"/>
      <c r="G254" s="2"/>
      <c r="H254" s="2"/>
      <c r="I254" s="2"/>
    </row>
    <row r="255" spans="3:9">
      <c r="C255" s="2"/>
      <c r="D255" s="2"/>
      <c r="E255" s="2"/>
      <c r="F255" s="2"/>
      <c r="G255" s="2"/>
      <c r="H255" s="2"/>
      <c r="I255" s="2"/>
    </row>
    <row r="256" spans="3:9">
      <c r="C256" s="2"/>
      <c r="D256" s="2"/>
      <c r="E256" s="2"/>
      <c r="F256" s="2"/>
      <c r="G256" s="2"/>
      <c r="H256" s="2"/>
      <c r="I256" s="2"/>
    </row>
    <row r="257" spans="3:9">
      <c r="C257" s="2"/>
      <c r="D257" s="2"/>
      <c r="E257" s="2"/>
      <c r="F257" s="2"/>
      <c r="G257" s="2"/>
      <c r="H257" s="2"/>
      <c r="I257" s="2"/>
    </row>
    <row r="258" spans="3:9">
      <c r="C258" s="2"/>
      <c r="D258" s="2"/>
      <c r="E258" s="2"/>
      <c r="F258" s="2"/>
      <c r="G258" s="2"/>
      <c r="H258" s="2"/>
      <c r="I258" s="2"/>
    </row>
    <row r="259" spans="3:9">
      <c r="C259" s="2"/>
      <c r="D259" s="2"/>
      <c r="E259" s="2"/>
      <c r="F259" s="2"/>
      <c r="G259" s="2"/>
      <c r="H259" s="2"/>
      <c r="I259" s="2"/>
    </row>
    <row r="260" spans="3:9">
      <c r="C260" s="2"/>
      <c r="D260" s="2"/>
      <c r="E260" s="2"/>
      <c r="F260" s="2"/>
      <c r="G260" s="2"/>
      <c r="H260" s="2"/>
      <c r="I260" s="2"/>
    </row>
    <row r="261" spans="3:9">
      <c r="C261" s="2"/>
      <c r="D261" s="2"/>
      <c r="E261" s="2"/>
      <c r="F261" s="2"/>
      <c r="G261" s="2"/>
      <c r="H261" s="2"/>
      <c r="I261" s="2"/>
    </row>
    <row r="262" spans="3:9">
      <c r="C262" s="2"/>
      <c r="D262" s="2"/>
      <c r="E262" s="2"/>
      <c r="F262" s="2"/>
      <c r="G262" s="2"/>
      <c r="H262" s="2"/>
      <c r="I262" s="2"/>
    </row>
    <row r="263" spans="3:9">
      <c r="C263" s="2"/>
      <c r="D263" s="2"/>
      <c r="E263" s="2"/>
      <c r="F263" s="2"/>
      <c r="G263" s="2"/>
      <c r="H263" s="2"/>
      <c r="I263" s="2"/>
    </row>
    <row r="264" spans="3:9">
      <c r="C264" s="2"/>
      <c r="D264" s="2"/>
      <c r="E264" s="2"/>
      <c r="F264" s="2"/>
      <c r="G264" s="2"/>
      <c r="H264" s="2"/>
      <c r="I264" s="2"/>
    </row>
    <row r="265" spans="3:9">
      <c r="C265" s="2"/>
      <c r="D265" s="2"/>
      <c r="E265" s="2"/>
      <c r="F265" s="2"/>
      <c r="G265" s="2"/>
      <c r="H265" s="2"/>
      <c r="I265" s="2"/>
    </row>
    <row r="266" spans="3:9">
      <c r="C266" s="2"/>
      <c r="D266" s="2"/>
      <c r="E266" s="2"/>
      <c r="F266" s="2"/>
      <c r="G266" s="2"/>
      <c r="H266" s="2"/>
      <c r="I266" s="2"/>
    </row>
    <row r="267" spans="3:9">
      <c r="C267" s="2"/>
      <c r="D267" s="2"/>
      <c r="E267" s="2"/>
      <c r="F267" s="2"/>
      <c r="G267" s="2"/>
      <c r="H267" s="2"/>
      <c r="I267" s="2"/>
    </row>
    <row r="268" spans="3:9">
      <c r="C268" s="2"/>
      <c r="D268" s="2"/>
      <c r="E268" s="2"/>
      <c r="F268" s="2"/>
      <c r="G268" s="2"/>
      <c r="H268" s="2"/>
      <c r="I268" s="2"/>
    </row>
    <row r="269" spans="3:9">
      <c r="C269" s="2"/>
      <c r="D269" s="2"/>
      <c r="E269" s="2"/>
      <c r="F269" s="2"/>
      <c r="G269" s="2"/>
      <c r="H269" s="2"/>
      <c r="I269" s="2"/>
    </row>
    <row r="270" spans="3:9">
      <c r="C270" s="2"/>
      <c r="D270" s="2"/>
      <c r="E270" s="2"/>
      <c r="F270" s="2"/>
      <c r="G270" s="2"/>
      <c r="H270" s="2"/>
      <c r="I270" s="2"/>
    </row>
    <row r="271" spans="3:9">
      <c r="C271" s="2"/>
      <c r="D271" s="2"/>
      <c r="E271" s="2"/>
      <c r="F271" s="2"/>
      <c r="G271" s="2"/>
      <c r="H271" s="2"/>
      <c r="I271" s="2"/>
    </row>
    <row r="272" spans="3:9">
      <c r="C272" s="2"/>
      <c r="D272" s="2"/>
      <c r="E272" s="2"/>
      <c r="F272" s="2"/>
      <c r="G272" s="2"/>
      <c r="H272" s="2"/>
      <c r="I272" s="2"/>
    </row>
    <row r="273" spans="3:9">
      <c r="C273" s="2"/>
      <c r="D273" s="2"/>
      <c r="E273" s="2"/>
      <c r="F273" s="2"/>
      <c r="G273" s="2"/>
      <c r="H273" s="2"/>
      <c r="I273" s="2"/>
    </row>
    <row r="274" spans="3:9">
      <c r="C274" s="2"/>
      <c r="D274" s="2"/>
      <c r="E274" s="2"/>
      <c r="F274" s="2"/>
      <c r="G274" s="2"/>
      <c r="H274" s="2"/>
      <c r="I274" s="2"/>
    </row>
    <row r="275" spans="3:9">
      <c r="C275" s="2"/>
      <c r="D275" s="2"/>
      <c r="E275" s="2"/>
      <c r="F275" s="2"/>
      <c r="G275" s="2"/>
      <c r="H275" s="2"/>
      <c r="I275" s="2"/>
    </row>
    <row r="276" spans="3:9">
      <c r="C276" s="2"/>
      <c r="D276" s="2"/>
      <c r="E276" s="2"/>
      <c r="F276" s="2"/>
      <c r="G276" s="2"/>
      <c r="H276" s="2"/>
      <c r="I276" s="2"/>
    </row>
    <row r="277" spans="3:9">
      <c r="C277" s="2"/>
      <c r="D277" s="2"/>
      <c r="E277" s="2"/>
      <c r="F277" s="2"/>
      <c r="G277" s="2"/>
      <c r="H277" s="2"/>
      <c r="I277" s="2"/>
    </row>
    <row r="278" spans="3:9">
      <c r="C278" s="2"/>
      <c r="D278" s="2"/>
      <c r="E278" s="2"/>
      <c r="F278" s="2"/>
      <c r="G278" s="2"/>
      <c r="H278" s="2"/>
      <c r="I278" s="2"/>
    </row>
    <row r="279" spans="3:9">
      <c r="C279" s="2"/>
      <c r="D279" s="2"/>
      <c r="E279" s="2"/>
      <c r="F279" s="2"/>
      <c r="G279" s="2"/>
      <c r="H279" s="2"/>
      <c r="I279" s="2"/>
    </row>
    <row r="280" spans="3:9">
      <c r="C280" s="2"/>
      <c r="D280" s="2"/>
      <c r="E280" s="2"/>
      <c r="F280" s="2"/>
      <c r="G280" s="2"/>
      <c r="H280" s="2"/>
      <c r="I280" s="2"/>
    </row>
    <row r="281" spans="3:9">
      <c r="C281" s="2"/>
      <c r="D281" s="2"/>
      <c r="E281" s="2"/>
      <c r="F281" s="2"/>
      <c r="G281" s="2"/>
      <c r="H281" s="2"/>
      <c r="I281" s="2"/>
    </row>
    <row r="282" spans="3:9">
      <c r="C282" s="2"/>
      <c r="D282" s="2"/>
      <c r="E282" s="2"/>
      <c r="F282" s="2"/>
      <c r="G282" s="2"/>
      <c r="H282" s="2"/>
      <c r="I282" s="2"/>
    </row>
    <row r="283" spans="3:9">
      <c r="C283" s="2"/>
      <c r="D283" s="2"/>
      <c r="E283" s="2"/>
      <c r="F283" s="2"/>
      <c r="G283" s="2"/>
      <c r="H283" s="2"/>
      <c r="I283" s="2"/>
    </row>
    <row r="284" spans="3:9">
      <c r="C284" s="2"/>
      <c r="D284" s="2"/>
      <c r="E284" s="2"/>
      <c r="F284" s="2"/>
      <c r="G284" s="2"/>
      <c r="H284" s="2"/>
      <c r="I284" s="2"/>
    </row>
    <row r="285" spans="3:9">
      <c r="C285" s="2"/>
      <c r="D285" s="2"/>
      <c r="E285" s="2"/>
      <c r="F285" s="2"/>
      <c r="G285" s="2"/>
      <c r="H285" s="2"/>
      <c r="I285" s="2"/>
    </row>
    <row r="286" spans="3:9">
      <c r="C286" s="2"/>
      <c r="D286" s="2"/>
      <c r="E286" s="2"/>
      <c r="F286" s="2"/>
      <c r="G286" s="2"/>
      <c r="H286" s="2"/>
      <c r="I286" s="2"/>
    </row>
    <row r="287" spans="3:9">
      <c r="C287" s="2"/>
      <c r="D287" s="2"/>
      <c r="E287" s="2"/>
      <c r="F287" s="2"/>
      <c r="G287" s="2"/>
      <c r="H287" s="2"/>
      <c r="I287" s="2"/>
    </row>
    <row r="288" spans="3:9">
      <c r="C288" s="2"/>
      <c r="D288" s="2"/>
      <c r="E288" s="2"/>
      <c r="F288" s="2"/>
      <c r="G288" s="2"/>
      <c r="H288" s="2"/>
      <c r="I288" s="2"/>
    </row>
    <row r="289" spans="3:9">
      <c r="C289" s="2"/>
      <c r="D289" s="2"/>
      <c r="E289" s="2"/>
      <c r="F289" s="2"/>
      <c r="G289" s="2"/>
      <c r="H289" s="2"/>
      <c r="I289" s="2"/>
    </row>
    <row r="290" spans="3:9">
      <c r="C290" s="2"/>
      <c r="D290" s="2"/>
      <c r="E290" s="2"/>
      <c r="F290" s="2"/>
      <c r="G290" s="2"/>
      <c r="H290" s="2"/>
      <c r="I290" s="2"/>
    </row>
    <row r="291" spans="3:9">
      <c r="C291" s="2"/>
      <c r="D291" s="2"/>
      <c r="E291" s="2"/>
      <c r="F291" s="2"/>
      <c r="G291" s="2"/>
      <c r="H291" s="2"/>
      <c r="I291" s="2"/>
    </row>
    <row r="292" spans="3:9">
      <c r="C292" s="2"/>
      <c r="D292" s="2"/>
      <c r="E292" s="2"/>
      <c r="F292" s="2"/>
      <c r="G292" s="2"/>
      <c r="H292" s="2"/>
      <c r="I292" s="2"/>
    </row>
    <row r="293" spans="3:9">
      <c r="C293" s="2"/>
      <c r="D293" s="2"/>
      <c r="E293" s="2"/>
      <c r="F293" s="2"/>
      <c r="G293" s="2"/>
      <c r="H293" s="2"/>
      <c r="I293" s="2"/>
    </row>
    <row r="294" spans="3:9">
      <c r="C294" s="2"/>
      <c r="D294" s="2"/>
      <c r="E294" s="2"/>
      <c r="F294" s="2"/>
      <c r="G294" s="2"/>
      <c r="H294" s="2"/>
      <c r="I294" s="2"/>
    </row>
    <row r="295" spans="3:9">
      <c r="C295" s="2"/>
      <c r="D295" s="2"/>
      <c r="E295" s="2"/>
      <c r="F295" s="2"/>
      <c r="G295" s="2"/>
      <c r="H295" s="2"/>
      <c r="I295" s="2"/>
    </row>
    <row r="296" spans="3:9">
      <c r="C296" s="2"/>
      <c r="D296" s="2"/>
      <c r="E296" s="2"/>
      <c r="F296" s="2"/>
      <c r="G296" s="2"/>
      <c r="H296" s="2"/>
      <c r="I296" s="2"/>
    </row>
    <row r="297" spans="3:9">
      <c r="C297" s="2"/>
      <c r="D297" s="2"/>
      <c r="E297" s="2"/>
      <c r="F297" s="2"/>
      <c r="G297" s="2"/>
      <c r="H297" s="2"/>
      <c r="I297" s="2"/>
    </row>
    <row r="298" spans="3:9">
      <c r="C298" s="2"/>
      <c r="D298" s="2"/>
      <c r="E298" s="2"/>
      <c r="F298" s="2"/>
      <c r="G298" s="2"/>
      <c r="H298" s="2"/>
      <c r="I298" s="2"/>
    </row>
    <row r="299" spans="3:9">
      <c r="C299" s="2"/>
      <c r="D299" s="2"/>
      <c r="E299" s="2"/>
      <c r="F299" s="2"/>
      <c r="G299" s="2"/>
      <c r="H299" s="2"/>
      <c r="I299" s="2"/>
    </row>
    <row r="300" spans="3:9">
      <c r="C300" s="2"/>
      <c r="D300" s="2"/>
      <c r="E300" s="2"/>
      <c r="F300" s="2"/>
      <c r="G300" s="2"/>
      <c r="H300" s="2"/>
      <c r="I300" s="2"/>
    </row>
    <row r="301" spans="3:9">
      <c r="C301" s="2"/>
      <c r="D301" s="2"/>
      <c r="E301" s="2"/>
      <c r="F301" s="2"/>
      <c r="G301" s="2"/>
      <c r="H301" s="2"/>
      <c r="I301" s="2"/>
    </row>
    <row r="302" spans="3:9">
      <c r="C302" s="2"/>
      <c r="D302" s="2"/>
      <c r="E302" s="2"/>
      <c r="F302" s="2"/>
      <c r="G302" s="2"/>
      <c r="H302" s="2"/>
      <c r="I302" s="2"/>
    </row>
    <row r="303" spans="3:9">
      <c r="C303" s="2"/>
      <c r="D303" s="2"/>
      <c r="E303" s="2"/>
      <c r="F303" s="2"/>
      <c r="G303" s="2"/>
      <c r="H303" s="2"/>
      <c r="I303" s="2"/>
    </row>
    <row r="304" spans="3:9">
      <c r="C304" s="2"/>
      <c r="D304" s="2"/>
      <c r="E304" s="2"/>
      <c r="F304" s="2"/>
      <c r="G304" s="2"/>
      <c r="H304" s="2"/>
      <c r="I304" s="2"/>
    </row>
    <row r="305" spans="3:9">
      <c r="C305" s="2"/>
      <c r="D305" s="2"/>
      <c r="E305" s="2"/>
      <c r="F305" s="2"/>
      <c r="G305" s="2"/>
      <c r="H305" s="2"/>
      <c r="I305" s="2"/>
    </row>
    <row r="306" spans="3:9">
      <c r="C306" s="2"/>
      <c r="D306" s="2"/>
      <c r="E306" s="2"/>
      <c r="F306" s="2"/>
      <c r="G306" s="2"/>
      <c r="H306" s="2"/>
      <c r="I306" s="2"/>
    </row>
    <row r="307" spans="3:9">
      <c r="C307" s="2"/>
      <c r="D307" s="2"/>
      <c r="E307" s="2"/>
      <c r="F307" s="2"/>
      <c r="G307" s="2"/>
      <c r="H307" s="2"/>
      <c r="I307" s="2"/>
    </row>
    <row r="308" spans="3:9">
      <c r="C308" s="2"/>
      <c r="D308" s="2"/>
      <c r="E308" s="2"/>
      <c r="F308" s="2"/>
      <c r="G308" s="2"/>
      <c r="H308" s="2"/>
      <c r="I308" s="2"/>
    </row>
    <row r="309" spans="3:9">
      <c r="C309" s="2"/>
      <c r="D309" s="2"/>
      <c r="E309" s="2"/>
      <c r="F309" s="2"/>
      <c r="G309" s="2"/>
      <c r="H309" s="2"/>
      <c r="I309" s="2"/>
    </row>
    <row r="310" spans="3:9">
      <c r="C310" s="2"/>
      <c r="D310" s="2"/>
      <c r="E310" s="2"/>
      <c r="F310" s="2"/>
      <c r="G310" s="2"/>
      <c r="H310" s="2"/>
      <c r="I310" s="2"/>
    </row>
    <row r="311" spans="3:9">
      <c r="C311" s="2"/>
      <c r="D311" s="2"/>
      <c r="E311" s="2"/>
      <c r="F311" s="2"/>
      <c r="G311" s="2"/>
      <c r="H311" s="2"/>
      <c r="I311" s="2"/>
    </row>
    <row r="312" spans="3:9">
      <c r="C312" s="2"/>
      <c r="D312" s="2"/>
      <c r="E312" s="2"/>
      <c r="F312" s="2"/>
      <c r="G312" s="2"/>
      <c r="H312" s="2"/>
      <c r="I312" s="2"/>
    </row>
    <row r="313" spans="3:9">
      <c r="C313" s="2"/>
      <c r="D313" s="2"/>
      <c r="E313" s="2"/>
      <c r="F313" s="2"/>
      <c r="G313" s="2"/>
      <c r="H313" s="2"/>
      <c r="I313" s="2"/>
    </row>
    <row r="314" spans="3:9">
      <c r="C314" s="2"/>
      <c r="D314" s="2"/>
      <c r="E314" s="2"/>
      <c r="F314" s="2"/>
      <c r="G314" s="2"/>
      <c r="H314" s="2"/>
      <c r="I314" s="2"/>
    </row>
    <row r="315" spans="3:9">
      <c r="C315" s="2"/>
      <c r="D315" s="2"/>
      <c r="E315" s="2"/>
      <c r="F315" s="2"/>
      <c r="G315" s="2"/>
      <c r="H315" s="2"/>
      <c r="I315" s="2"/>
    </row>
    <row r="316" spans="3:9">
      <c r="C316" s="2"/>
      <c r="D316" s="2"/>
      <c r="E316" s="2"/>
      <c r="F316" s="2"/>
      <c r="G316" s="2"/>
      <c r="H316" s="2"/>
      <c r="I316" s="2"/>
    </row>
    <row r="317" spans="3:9">
      <c r="C317" s="2"/>
      <c r="D317" s="2"/>
      <c r="E317" s="2"/>
      <c r="F317" s="2"/>
      <c r="G317" s="2"/>
      <c r="H317" s="2"/>
      <c r="I317" s="2"/>
    </row>
    <row r="318" spans="3:9">
      <c r="C318" s="2"/>
      <c r="D318" s="2"/>
      <c r="E318" s="2"/>
      <c r="F318" s="2"/>
      <c r="G318" s="2"/>
      <c r="H318" s="2"/>
      <c r="I318" s="2"/>
    </row>
    <row r="319" spans="3:9">
      <c r="C319" s="2"/>
      <c r="D319" s="2"/>
      <c r="E319" s="2"/>
      <c r="F319" s="2"/>
      <c r="G319" s="2"/>
      <c r="H319" s="2"/>
      <c r="I319" s="2"/>
    </row>
    <row r="320" spans="3:9">
      <c r="C320" s="2"/>
      <c r="D320" s="2"/>
      <c r="E320" s="2"/>
      <c r="F320" s="2"/>
      <c r="G320" s="2"/>
      <c r="H320" s="2"/>
      <c r="I320" s="2"/>
    </row>
    <row r="321" spans="3:9">
      <c r="C321" s="2"/>
      <c r="D321" s="2"/>
      <c r="E321" s="2"/>
      <c r="F321" s="2"/>
      <c r="G321" s="2"/>
      <c r="H321" s="2"/>
      <c r="I321" s="2"/>
    </row>
    <row r="322" spans="3:9">
      <c r="C322" s="2"/>
      <c r="D322" s="2"/>
      <c r="E322" s="2"/>
      <c r="F322" s="2"/>
      <c r="G322" s="2"/>
      <c r="H322" s="2"/>
      <c r="I322" s="2"/>
    </row>
    <row r="323" spans="3:9">
      <c r="C323" s="2"/>
      <c r="D323" s="2"/>
      <c r="E323" s="2"/>
      <c r="F323" s="2"/>
      <c r="G323" s="2"/>
      <c r="H323" s="2"/>
      <c r="I323" s="2"/>
    </row>
    <row r="324" spans="3:9">
      <c r="C324" s="2"/>
      <c r="D324" s="2"/>
      <c r="E324" s="2"/>
      <c r="F324" s="2"/>
      <c r="G324" s="2"/>
      <c r="H324" s="2"/>
      <c r="I324" s="2"/>
    </row>
    <row r="325" spans="3:9">
      <c r="C325" s="2"/>
      <c r="D325" s="2"/>
      <c r="E325" s="2"/>
      <c r="F325" s="2"/>
      <c r="G325" s="2"/>
      <c r="H325" s="2"/>
      <c r="I325" s="2"/>
    </row>
    <row r="326" spans="3:9">
      <c r="C326" s="2"/>
      <c r="D326" s="2"/>
      <c r="E326" s="2"/>
      <c r="F326" s="2"/>
      <c r="G326" s="2"/>
      <c r="H326" s="2"/>
      <c r="I326" s="2"/>
    </row>
    <row r="327" spans="3:9">
      <c r="C327" s="2"/>
      <c r="D327" s="2"/>
      <c r="E327" s="2"/>
      <c r="F327" s="2"/>
      <c r="G327" s="2"/>
      <c r="H327" s="2"/>
      <c r="I327" s="2"/>
    </row>
    <row r="328" spans="3:9">
      <c r="C328" s="2"/>
      <c r="D328" s="2"/>
      <c r="E328" s="2"/>
      <c r="F328" s="2"/>
      <c r="G328" s="2"/>
      <c r="H328" s="2"/>
      <c r="I328" s="2"/>
    </row>
    <row r="329" spans="3:9">
      <c r="C329" s="2"/>
      <c r="D329" s="2"/>
      <c r="E329" s="2"/>
      <c r="F329" s="2"/>
      <c r="G329" s="2"/>
      <c r="H329" s="2"/>
      <c r="I329" s="2"/>
    </row>
    <row r="330" spans="3:9">
      <c r="C330" s="2"/>
      <c r="D330" s="2"/>
      <c r="E330" s="2"/>
      <c r="F330" s="2"/>
      <c r="G330" s="2"/>
      <c r="H330" s="2"/>
      <c r="I330" s="2"/>
    </row>
    <row r="331" spans="3:9">
      <c r="C331" s="2"/>
      <c r="D331" s="2"/>
      <c r="E331" s="2"/>
      <c r="F331" s="2"/>
      <c r="G331" s="2"/>
      <c r="H331" s="2"/>
      <c r="I331" s="2"/>
    </row>
    <row r="332" spans="3:9">
      <c r="C332" s="2"/>
      <c r="D332" s="2"/>
      <c r="E332" s="2"/>
      <c r="F332" s="2"/>
      <c r="G332" s="2"/>
      <c r="H332" s="2"/>
      <c r="I332" s="2"/>
    </row>
    <row r="333" spans="3:9">
      <c r="C333" s="2"/>
      <c r="D333" s="2"/>
      <c r="E333" s="2"/>
      <c r="F333" s="2"/>
      <c r="G333" s="2"/>
      <c r="H333" s="2"/>
      <c r="I333" s="2"/>
    </row>
    <row r="334" spans="3:9">
      <c r="C334" s="2"/>
      <c r="D334" s="2"/>
      <c r="E334" s="2"/>
      <c r="F334" s="2"/>
      <c r="G334" s="2"/>
      <c r="H334" s="2"/>
      <c r="I334" s="2"/>
    </row>
    <row r="335" spans="3:9">
      <c r="C335" s="2"/>
      <c r="D335" s="2"/>
      <c r="E335" s="2"/>
      <c r="F335" s="2"/>
      <c r="G335" s="2"/>
      <c r="H335" s="2"/>
      <c r="I335" s="2"/>
    </row>
    <row r="336" spans="3:9">
      <c r="C336" s="2"/>
      <c r="D336" s="2"/>
      <c r="E336" s="2"/>
      <c r="F336" s="2"/>
      <c r="G336" s="2"/>
      <c r="H336" s="2"/>
      <c r="I336" s="2"/>
    </row>
    <row r="337" spans="3:9">
      <c r="C337" s="2"/>
      <c r="D337" s="2"/>
      <c r="E337" s="2"/>
      <c r="F337" s="2"/>
      <c r="G337" s="2"/>
      <c r="H337" s="2"/>
      <c r="I337" s="2"/>
    </row>
    <row r="338" spans="3:9">
      <c r="C338" s="2"/>
      <c r="D338" s="2"/>
      <c r="E338" s="2"/>
      <c r="F338" s="2"/>
      <c r="G338" s="2"/>
      <c r="H338" s="2"/>
      <c r="I338" s="2"/>
    </row>
    <row r="339" spans="3:9">
      <c r="C339" s="2"/>
      <c r="D339" s="2"/>
      <c r="E339" s="2"/>
      <c r="F339" s="2"/>
      <c r="G339" s="2"/>
      <c r="H339" s="2"/>
      <c r="I339" s="2"/>
    </row>
    <row r="340" spans="3:9">
      <c r="C340" s="2"/>
      <c r="D340" s="2"/>
      <c r="E340" s="2"/>
      <c r="F340" s="2"/>
      <c r="G340" s="2"/>
      <c r="H340" s="2"/>
      <c r="I340" s="2"/>
    </row>
    <row r="341" spans="3:9">
      <c r="C341" s="2"/>
      <c r="D341" s="2"/>
      <c r="E341" s="2"/>
      <c r="F341" s="2"/>
      <c r="G341" s="2"/>
      <c r="H341" s="2"/>
      <c r="I341" s="2"/>
    </row>
    <row r="342" spans="3:9">
      <c r="C342" s="2"/>
      <c r="D342" s="2"/>
      <c r="E342" s="2"/>
      <c r="F342" s="2"/>
      <c r="G342" s="2"/>
      <c r="H342" s="2"/>
      <c r="I342" s="2"/>
    </row>
    <row r="343" spans="3:9">
      <c r="C343" s="2"/>
      <c r="D343" s="2"/>
      <c r="E343" s="2"/>
      <c r="F343" s="2"/>
      <c r="G343" s="2"/>
      <c r="H343" s="2"/>
      <c r="I343" s="2"/>
    </row>
    <row r="344" spans="3:9">
      <c r="C344" s="2"/>
      <c r="D344" s="2"/>
      <c r="E344" s="2"/>
      <c r="F344" s="2"/>
      <c r="G344" s="2"/>
      <c r="H344" s="2"/>
      <c r="I344" s="2"/>
    </row>
    <row r="345" spans="3:9">
      <c r="C345" s="2"/>
      <c r="D345" s="2"/>
      <c r="E345" s="2"/>
      <c r="F345" s="2"/>
      <c r="G345" s="2"/>
      <c r="H345" s="2"/>
      <c r="I345" s="2"/>
    </row>
  </sheetData>
  <sheetProtection selectLockedCells="1" selectUnlockedCells="1"/>
  <mergeCells count="10">
    <mergeCell ref="C1:I2"/>
    <mergeCell ref="C108:D108"/>
    <mergeCell ref="C100:D100"/>
    <mergeCell ref="C66:D66"/>
    <mergeCell ref="C69:D69"/>
    <mergeCell ref="C64:D64"/>
    <mergeCell ref="C65:D65"/>
    <mergeCell ref="C67:D67"/>
    <mergeCell ref="C68:D68"/>
    <mergeCell ref="C56:D56"/>
  </mergeCells>
  <phoneticPr fontId="9" type="noConversion"/>
  <hyperlinks>
    <hyperlink ref="C5" r:id="rId1" tooltip="SEC XBRL" display="Q3-2013"/>
  </hyperlinks>
  <pageMargins left="0.25" right="0.25" top="0.75" bottom="0.75" header="0.3" footer="0.3"/>
  <pageSetup scale="55" orientation="landscape" horizontalDpi="4294967293" verticalDpi="4294967293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 Summary</vt:lpstr>
      <vt:lpstr>Holidays</vt:lpstr>
      <vt:lpstr>Reported Financials</vt:lpstr>
      <vt:lpstr>Stock Price</vt:lpstr>
      <vt:lpstr>Company 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FinDynamics</dc:creator>
  <cp:lastModifiedBy>FinDynamics</cp:lastModifiedBy>
  <dcterms:created xsi:type="dcterms:W3CDTF">2013-05-01T04:31:24Z</dcterms:created>
  <dcterms:modified xsi:type="dcterms:W3CDTF">2014-05-13T04:36:56Z</dcterms:modified>
</cp:coreProperties>
</file>