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D\GrabCAD\F_A-18C Simulator\CAD\ECAD\ABSIS\"/>
    </mc:Choice>
  </mc:AlternateContent>
  <bookViews>
    <workbookView xWindow="0" yWindow="0" windowWidth="28800" windowHeight="13275" activeTab="2"/>
  </bookViews>
  <sheets>
    <sheet name="NANO IO" sheetId="1" r:id="rId1"/>
    <sheet name="MEGA IO" sheetId="3" r:id="rId2"/>
    <sheet name="Tools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3" l="1"/>
  <c r="H34" i="3"/>
  <c r="I34" i="3"/>
  <c r="H32" i="3"/>
  <c r="I32" i="3" s="1"/>
  <c r="A36" i="3"/>
  <c r="F34" i="3"/>
  <c r="F32" i="3"/>
  <c r="F22" i="3"/>
  <c r="F19" i="3"/>
  <c r="F4" i="1"/>
  <c r="H4" i="1"/>
  <c r="I4" i="1"/>
  <c r="H11" i="3"/>
  <c r="I11" i="3" s="1"/>
  <c r="F11" i="3"/>
  <c r="H10" i="3"/>
  <c r="I10" i="3" s="1"/>
  <c r="F10" i="3"/>
  <c r="H9" i="3"/>
  <c r="I9" i="3" s="1"/>
  <c r="F9" i="3"/>
  <c r="H8" i="3"/>
  <c r="I8" i="3" s="1"/>
  <c r="F8" i="3"/>
  <c r="H7" i="3"/>
  <c r="I7" i="3" s="1"/>
  <c r="F7" i="3"/>
  <c r="H6" i="3"/>
  <c r="I6" i="3" s="1"/>
  <c r="F6" i="3"/>
  <c r="H5" i="3"/>
  <c r="I5" i="3" s="1"/>
  <c r="F5" i="3"/>
  <c r="I4" i="3"/>
  <c r="F4" i="3"/>
  <c r="H36" i="3"/>
  <c r="H35" i="3"/>
  <c r="I35" i="3" s="1"/>
  <c r="F35" i="3"/>
  <c r="H33" i="3"/>
  <c r="I33" i="3" s="1"/>
  <c r="F33" i="3"/>
  <c r="H31" i="3"/>
  <c r="I31" i="3" s="1"/>
  <c r="F31" i="3"/>
  <c r="F30" i="3"/>
  <c r="F29" i="3"/>
  <c r="F28" i="3"/>
  <c r="H23" i="3"/>
  <c r="I23" i="3" s="1"/>
  <c r="I24" i="3" s="1"/>
  <c r="F23" i="3"/>
  <c r="F21" i="3"/>
  <c r="H18" i="3"/>
  <c r="I18" i="3" s="1"/>
  <c r="F18" i="3"/>
  <c r="H17" i="3"/>
  <c r="I17" i="3" s="1"/>
  <c r="F17" i="3"/>
  <c r="H16" i="3"/>
  <c r="I16" i="3" s="1"/>
  <c r="F16" i="3"/>
  <c r="F24" i="3" l="1"/>
  <c r="I36" i="3"/>
  <c r="F12" i="3"/>
  <c r="I12" i="3"/>
  <c r="I37" i="3"/>
  <c r="F36" i="3"/>
  <c r="F37" i="3" s="1"/>
  <c r="I22" i="1"/>
  <c r="I33" i="1"/>
  <c r="I31" i="1"/>
  <c r="H31" i="1"/>
  <c r="I30" i="1"/>
  <c r="H30" i="1"/>
  <c r="I32" i="1"/>
  <c r="H32" i="1"/>
  <c r="I29" i="1"/>
  <c r="H29" i="1"/>
  <c r="H21" i="1"/>
  <c r="I21" i="1"/>
  <c r="I19" i="1"/>
  <c r="H19" i="1"/>
  <c r="I17" i="1"/>
  <c r="H17" i="1"/>
  <c r="I18" i="1"/>
  <c r="H18" i="1"/>
  <c r="I11" i="1"/>
  <c r="H11" i="1"/>
  <c r="I10" i="1"/>
  <c r="H10" i="1"/>
  <c r="I9" i="1"/>
  <c r="H9" i="1"/>
  <c r="I8" i="1"/>
  <c r="H8" i="1"/>
  <c r="I7" i="1"/>
  <c r="H7" i="1"/>
  <c r="I5" i="1"/>
  <c r="H5" i="1"/>
  <c r="F20" i="1"/>
  <c r="A32" i="1"/>
  <c r="F32" i="1" s="1"/>
  <c r="F30" i="1"/>
  <c r="F28" i="1"/>
  <c r="F31" i="1"/>
  <c r="F29" i="1"/>
  <c r="F27" i="1"/>
  <c r="F26" i="1"/>
  <c r="F21" i="1"/>
  <c r="F19" i="1"/>
  <c r="F18" i="1"/>
  <c r="F17" i="1"/>
  <c r="F11" i="1"/>
  <c r="F9" i="1"/>
  <c r="F10" i="1"/>
  <c r="F7" i="1"/>
  <c r="D40" i="3" l="1"/>
  <c r="G40" i="3"/>
  <c r="F33" i="1"/>
  <c r="F22" i="1"/>
  <c r="E5" i="7"/>
  <c r="E4" i="7" l="1"/>
  <c r="E8" i="7" s="1"/>
  <c r="H6" i="1" l="1"/>
  <c r="I6" i="1" s="1"/>
  <c r="I12" i="1" s="1"/>
  <c r="G46" i="1" s="1"/>
  <c r="F42" i="1"/>
  <c r="F40" i="1"/>
  <c r="F41" i="1"/>
  <c r="F39" i="1"/>
  <c r="F38" i="1"/>
  <c r="F37" i="1"/>
  <c r="F5" i="1"/>
  <c r="F6" i="1"/>
  <c r="F8" i="1"/>
  <c r="F12" i="1" l="1"/>
  <c r="D46" i="1" s="1"/>
  <c r="F43" i="1"/>
</calcChain>
</file>

<file path=xl/sharedStrings.xml><?xml version="1.0" encoding="utf-8"?>
<sst xmlns="http://schemas.openxmlformats.org/spreadsheetml/2006/main" count="371" uniqueCount="155">
  <si>
    <t>QTY</t>
  </si>
  <si>
    <t>P/N</t>
  </si>
  <si>
    <t>Ext. Price</t>
  </si>
  <si>
    <t>Price/Ea</t>
  </si>
  <si>
    <t>Link</t>
  </si>
  <si>
    <t>CON1-CON3</t>
  </si>
  <si>
    <t>C1</t>
  </si>
  <si>
    <t>R1</t>
  </si>
  <si>
    <t>NANO</t>
  </si>
  <si>
    <t>U1</t>
  </si>
  <si>
    <t>IRLB8721PBF</t>
  </si>
  <si>
    <t>MOSFET N-CH 30V 62A TO-220AB</t>
  </si>
  <si>
    <t>A000005</t>
  </si>
  <si>
    <t>ARDUINO NANO BOARD</t>
  </si>
  <si>
    <t>DIGIKEY</t>
  </si>
  <si>
    <t>22-01-3037</t>
  </si>
  <si>
    <t xml:space="preserve">08-50-0113 </t>
  </si>
  <si>
    <t xml:space="preserve">CONN TERM FEMALE 22-30AWG TIN </t>
  </si>
  <si>
    <t xml:space="preserve">CONN HOUS 3POS .100 W/RAMP/RIB </t>
  </si>
  <si>
    <t>M20-1060200</t>
  </si>
  <si>
    <t>SIL FEMALE CRIMP HOUSING 2POS</t>
  </si>
  <si>
    <t>M20-1160042</t>
  </si>
  <si>
    <t>FEMALE CRIMP CONTACT SELECTIVE</t>
  </si>
  <si>
    <t>Total</t>
  </si>
  <si>
    <t>M20-1071000</t>
  </si>
  <si>
    <t xml:space="preserve">M20-1070800 </t>
  </si>
  <si>
    <t>DIL FEMALE CRIMP HOUSING 2X8POS</t>
  </si>
  <si>
    <t xml:space="preserve">DIL FEMALE CRIMP HOUSING 2X10POS </t>
  </si>
  <si>
    <t>A0-A7</t>
  </si>
  <si>
    <t>D12</t>
  </si>
  <si>
    <t>D3-D13, A0-A7</t>
  </si>
  <si>
    <t>D3-D11, D13</t>
  </si>
  <si>
    <t>REF DESGN</t>
  </si>
  <si>
    <t>DESCRIPTION</t>
  </si>
  <si>
    <t>CH340</t>
  </si>
  <si>
    <t>http://www.ebay.com/itm/5PCS-USB-Nano-V3-0-ATmega328-16M-5V-Micro-controller-CH340G-board-For-Arduino/352089506545?_trksid=p2045573.c100505.m3226&amp;_trkparms=aid%3D555014%26algo%3DPL.DEFAULT%26ao%3D1%26asc%3D45397%26meid%3D518ac3f5427646a2b358b1d99e760fbf%26pid%3D100505%26rk%3D1%26rkt%3D1%26</t>
  </si>
  <si>
    <t>http://www.ebay.com/itm/10pcs-IRLB8721PBF-IRLB8721-8721-MOSFET-N-CH-30V-62A-TO-220-/262551258439?hash=item3d21464547:g:SlsAAOSw-YVXmuSo</t>
  </si>
  <si>
    <t>EBAY</t>
  </si>
  <si>
    <t>MEGA</t>
  </si>
  <si>
    <t>ABSIS NANO IO</t>
  </si>
  <si>
    <t>SIL FEMALE CRIMP HOUSING 3POS</t>
  </si>
  <si>
    <t>M20-1060300</t>
  </si>
  <si>
    <t>CORE COMPONENTS</t>
  </si>
  <si>
    <t>MAX DENSITY MATING CONNECTORS</t>
  </si>
  <si>
    <t>DISCRETE BOARD-SIDE CONNECTORS</t>
  </si>
  <si>
    <t>Total Price (Fully Populated)</t>
  </si>
  <si>
    <t>N/A</t>
  </si>
  <si>
    <t>Tools</t>
  </si>
  <si>
    <t xml:space="preserve">SN-28B </t>
  </si>
  <si>
    <t>http://www.ebay.com/itm/SN-28B-Pin-Crimping-Tool-2-54mm-3-96mm-28-18AWG-Crimper-0-1-1-0mm-Square-/132190611814?hash=item1ec72ca966:g:sJ4AAOSw6YtZP9nv</t>
  </si>
  <si>
    <t>IDC Crimping Pliers</t>
  </si>
  <si>
    <t>Header Pin Crimping Pliers</t>
  </si>
  <si>
    <t>122535168868</t>
  </si>
  <si>
    <t>http://www.ebay.com/itm/214-Line-Clamp-FC-Crimping-Pliers-IDC-Computer-Cable-Crimping-Pliers-IDC-/122535168868?hash=item1c87aa4b64:g:ZyoAAOSwJH1ZNmmI</t>
  </si>
  <si>
    <t>MAX487EESA+</t>
  </si>
  <si>
    <t>IC TXRX RS487/RS422 8-DIP</t>
  </si>
  <si>
    <t>D1, D2, D3</t>
  </si>
  <si>
    <t>CAP CER 0.1UF 10V X7R 0603</t>
  </si>
  <si>
    <t xml:space="preserve">C0603C104K8RACTU </t>
  </si>
  <si>
    <t xml:space="preserve">SD1206T020S1R0 </t>
  </si>
  <si>
    <t xml:space="preserve">DIODE SCHOTTKY 20V 1A 1206 </t>
  </si>
  <si>
    <t>RES SMD 120 OHM 5% 1/4W 0603</t>
  </si>
  <si>
    <t xml:space="preserve">ESR03EZPJ121 </t>
  </si>
  <si>
    <t>R2-R7</t>
  </si>
  <si>
    <t xml:space="preserve">RES SMD 1K OHM 5% 1/4W 0603 </t>
  </si>
  <si>
    <t>ERJ-PA3J102V</t>
  </si>
  <si>
    <t>Q1, Q2, Q3</t>
  </si>
  <si>
    <t xml:space="preserve">SWITCH SLIDE DIP SPST 25MA 24V </t>
  </si>
  <si>
    <t>SW1</t>
  </si>
  <si>
    <t xml:space="preserve">A6HF-4102 </t>
  </si>
  <si>
    <t>PWR</t>
  </si>
  <si>
    <t>CONN HEADER 4POS .100 VERT GOLD POLARIZED</t>
  </si>
  <si>
    <t>CONN HEADER 3POS .100 VERT GOLD POLARIZED</t>
  </si>
  <si>
    <t>BUS IN, BUS OUT</t>
  </si>
  <si>
    <t>DIGITAL, 12V OUT</t>
  </si>
  <si>
    <t>A0 - A7</t>
  </si>
  <si>
    <t>PREC024SAAN-RC</t>
  </si>
  <si>
    <t>CONN HEADER .100" SNGL STR 24POS</t>
  </si>
  <si>
    <t>BREAK INTO 1X3 STRIPS</t>
  </si>
  <si>
    <t>MATING CONNECTORS</t>
  </si>
  <si>
    <t>22-01-2047</t>
  </si>
  <si>
    <t xml:space="preserve">CONN HOUSING 4POS .100 W/RAMP </t>
  </si>
  <si>
    <t>PWR, BUS IN/OUT</t>
  </si>
  <si>
    <t>CONN TERM FEMALE 22-30AWG TIN CRIMP</t>
  </si>
  <si>
    <t xml:space="preserve">CONN HOUSING 3POS .100 W/RAMP </t>
  </si>
  <si>
    <t>DIGITAL</t>
  </si>
  <si>
    <t>12V OUT</t>
  </si>
  <si>
    <t>CONN HEADER .100" DUAL STR 22POS (2x11)</t>
  </si>
  <si>
    <t>CONN HEADER .100" DUAL STR 6POS (2x3)</t>
  </si>
  <si>
    <t xml:space="preserve">65239-011LF </t>
  </si>
  <si>
    <t>CONN HOUSING 22POS .100" DUAL</t>
  </si>
  <si>
    <t xml:space="preserve">M20-1070300 </t>
  </si>
  <si>
    <t>DIL FEMALE CRIMP HOUSING 2X3POS</t>
  </si>
  <si>
    <t xml:space="preserve">M20-1180042 </t>
  </si>
  <si>
    <t xml:space="preserve">FEMALE CRIMP CONTACT SELECTIVE, 22-30 AWG </t>
  </si>
  <si>
    <t>DIGITAL, 12V OUT, A0 - A7</t>
  </si>
  <si>
    <t xml:space="preserve">PREC011DAAN-RC </t>
  </si>
  <si>
    <t xml:space="preserve">PREC003DAAN-RC </t>
  </si>
  <si>
    <t>https://www.ebay.com/itm/10pcs-lot-MAX487EESA-SOP8-15kV-ESD-Protected-Low-Power-RS485-RS422-Transceiver/252819163385?hash=item3add3248f9:g:UEQAAOSwXYtYzLfK</t>
  </si>
  <si>
    <t>https://www.ebay.com/itm/Ceramic-Capacitor-SMD-1uF-50V-0603-Samsung-CL10B104KB8NNND-Buy2Get1FREE-500pcs/132007955338?epid=1918386356&amp;hash=item1ebc498b8a:g:WUQAAOSwCGVX~f5M</t>
  </si>
  <si>
    <t xml:space="preserve">CL10B104KB8NNND </t>
  </si>
  <si>
    <t>https://www.ebay.com/itm/100pcs-0603-SMD-Resistor-120-ohm-120R-Tol-5-RoHS-1-10W/291817480414?epid=874203477&amp;hash=item43f1ad60de:g:TlAAAOSwnipWWySJ</t>
  </si>
  <si>
    <t>https://www.ebay.com/itm/5000-Pcs-Communication-1K-Ohm-Thick-Film-0603-SMD-SMT-Resistor-Kit-Reel/321979994850?epid=1354612818&amp;hash=item4af780d2e2:g:8BMAAOSwWv5aRXVr</t>
  </si>
  <si>
    <t>1N5817</t>
  </si>
  <si>
    <t>https://www.ebay.com/itm/100PCS-1206-1N5817-1N5817W-B5817W-SJ-SOD-123-Schottky-diode/292170235413?hash=item4406b3fe15:g:ma8AAOSw~XpZWRej</t>
  </si>
  <si>
    <t xml:space="preserve">D3-1 </t>
  </si>
  <si>
    <t>https://www.ebay.com/itm/4-POS-SMD-Slide-DIP-Switch-1-27mm-Pitch-Tape-Seal-Pack-of-5-D3-1/381396510961?hash=item58cd00e8f1:g:VNUAAOSwEetV8aoE</t>
  </si>
  <si>
    <t>NOTES</t>
  </si>
  <si>
    <t>22-29-2041</t>
  </si>
  <si>
    <t>22-29-2031</t>
  </si>
  <si>
    <t>22-01-2037</t>
  </si>
  <si>
    <t>KF2510-3P</t>
  </si>
  <si>
    <t>INCLUDES MATING CONNECTOR AND PINS</t>
  </si>
  <si>
    <t>https://www.ebay.com/itm/50PCS-KF2510-3P-2-54mm-Pin-Header-50-Terminal-50-Housing-Connector-Kits/311747075117?hash=item489592dc2d:g:8MwAAOSwEzxYNgDe</t>
  </si>
  <si>
    <t>https://www.ebay.com/itm/50PCS-KF2510-4P-2-54mm-Pin-Header-Terminal-Housing-Connector-Kits/201726148721?hash=item2ef7d0c071:g:-MkAAOSwHMJYNGbn</t>
  </si>
  <si>
    <t>KF2510-4P</t>
  </si>
  <si>
    <t>NOT REQUIRED</t>
  </si>
  <si>
    <t>https://www.ebay.com/itm/2-54mm-Pitch-2-Row-80-Pin-Male-Through-Hole-Pin-Header-Strip-20-Pcs/231340247929?epid=1239241998&amp;hash=item35dcf40b79:g:vpEAAOSwZW5aRWI2</t>
  </si>
  <si>
    <t>MAKE FROM ABOVE</t>
  </si>
  <si>
    <t>SOCKET FOR NANO</t>
  </si>
  <si>
    <t>NOT REQUIRED - INCLUDED WITH ABOVE</t>
  </si>
  <si>
    <t>710-22-90</t>
  </si>
  <si>
    <t>https://www.ebay.com/itm/25pc-Dupont-Connector-Housing-Female-2-54mm-2x11P-2x11-UL-RoHS-Taiwan-710-22-90/140368809808?hash=item20aea20f50:m:m0eJiFgVgjjWBixgFidjY6w</t>
  </si>
  <si>
    <t>701-T-870</t>
  </si>
  <si>
    <t>https://www.ebay.com/itm/100pc-Dupont-Pin-Pitch-2mm-2-0mm-Female-Half-Glod-plated-RoHS-Taiwan-701-T-870/141106755622?hash=item20da9e3826:g:Oe4AAOSw4YdY0J24</t>
  </si>
  <si>
    <t>710-06-90</t>
  </si>
  <si>
    <t>https://www.ebay.com/itm/100pc-Dupont-Connector-Housing-Female-2-54mm-2x3P-2x3-UL-RoHS-Taiwan-710-06-90/140368741726?hash=item20aea1055e:m:mvR_22aOugSSFSsBYv6Bo5A</t>
  </si>
  <si>
    <t>https://www.ebay.com/itm/200pcs-Dupont-Connector-Housing-Female-2-54mm-1x3P/400341119284?hash=item5d3630b134:g:qG0AAMXQDfdRuowa</t>
  </si>
  <si>
    <t>ARDUINO MEGA 2560 R3</t>
  </si>
  <si>
    <t>https://www.ebay.com/itm/323108258773</t>
  </si>
  <si>
    <t>DFR0191</t>
  </si>
  <si>
    <t>PWM</t>
  </si>
  <si>
    <t>DIG 1, DIG 2</t>
  </si>
  <si>
    <t>CONN HEADER .100" DUAL STR 32POS (2x16)</t>
  </si>
  <si>
    <t xml:space="preserve">PREC016DAAN-RC </t>
  </si>
  <si>
    <t>A0 - A15</t>
  </si>
  <si>
    <t>COMM</t>
  </si>
  <si>
    <t>CONN HEADER .100" DUAL STR 14POS (2x7)</t>
  </si>
  <si>
    <t xml:space="preserve">PREC007DAAN-RC </t>
  </si>
  <si>
    <t>CONN HOUSING 32POS .100" DUAL</t>
  </si>
  <si>
    <t>65239-016LF</t>
  </si>
  <si>
    <t>DIL FEMALE CRIMP HOUSING 6POS (2X3)</t>
  </si>
  <si>
    <t>CONN HOUSING 14POS .100" DUAL</t>
  </si>
  <si>
    <t xml:space="preserve">65239-007LF </t>
  </si>
  <si>
    <t xml:space="preserve">710-32-90 </t>
  </si>
  <si>
    <t xml:space="preserve">710-14-90 </t>
  </si>
  <si>
    <t>https://www.ebay.com/itm/100pc-Dupont-Connector-Housing-Female-2-54mm-2x16P-2x16-UL-RoHS-Taiwan-710-32-90/142037313960?hash=item21121569a8:m:mTNfqPw_kcRP58H97-gW3Mg</t>
  </si>
  <si>
    <t>https://www.ebay.com/itm/50pc-Dupont-Connector-Housing-Female-2-54mm-2x7P-2x7-UL-RoHS-Taiwan-710-14-90/140368805503?hash=item20aea1fe7f:g:QzwAAOxy~iJQ9uyZ</t>
  </si>
  <si>
    <t>MEGA DIGITAL</t>
  </si>
  <si>
    <t>CONN HEADER .100" DUAL STR 36POS (2x18)</t>
  </si>
  <si>
    <t>PREC018DAAN-RC</t>
  </si>
  <si>
    <t>CONN HEADER .100" SNGL STR 50POS</t>
  </si>
  <si>
    <t>PREC050SAAN-RC</t>
  </si>
  <si>
    <t>BREAK INTO 16x 1X3, 1x 1X10, 5x 1X8 STRIPS</t>
  </si>
  <si>
    <t>A0 - A15, MEGA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</si>
</sst>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3">
    <xf numFmtId="0" fontId="0" fillId="0" borderId="0" xfId="0"/>
    <xf numFmtId="44" fontId="0" fillId="0" borderId="0" xfId="0" applyNumberFormat="1"/>
    <xf numFmtId="0" fontId="0" fillId="0" borderId="0" xfId="0" applyNumberFormat="1"/>
    <xf numFmtId="0" fontId="1" fillId="0" borderId="1" xfId="0" applyFont="1" applyBorder="1"/>
    <xf numFmtId="44" fontId="1" fillId="0" borderId="1" xfId="0" applyNumberFormat="1" applyFont="1" applyBorder="1"/>
    <xf numFmtId="0" fontId="0" fillId="0" borderId="1" xfId="0" applyBorder="1"/>
    <xf numFmtId="44" fontId="0" fillId="0" borderId="1" xfId="0" applyNumberFormat="1" applyBorder="1"/>
    <xf numFmtId="0" fontId="1" fillId="0" borderId="8" xfId="0" applyFont="1" applyBorder="1"/>
    <xf numFmtId="0" fontId="1" fillId="0" borderId="9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4" fontId="1" fillId="0" borderId="9" xfId="0" applyNumberFormat="1" applyFont="1" applyBorder="1"/>
    <xf numFmtId="44" fontId="0" fillId="0" borderId="9" xfId="0" applyNumberFormat="1" applyBorder="1"/>
    <xf numFmtId="44" fontId="1" fillId="0" borderId="11" xfId="0" applyNumberFormat="1" applyFont="1" applyBorder="1"/>
    <xf numFmtId="44" fontId="1" fillId="0" borderId="12" xfId="0" applyNumberFormat="1" applyFont="1" applyBorder="1"/>
    <xf numFmtId="0" fontId="1" fillId="0" borderId="8" xfId="0" applyNumberFormat="1" applyFont="1" applyBorder="1"/>
    <xf numFmtId="0" fontId="0" fillId="0" borderId="8" xfId="0" applyNumberFormat="1" applyBorder="1"/>
    <xf numFmtId="0" fontId="2" fillId="0" borderId="9" xfId="1" applyBorder="1"/>
    <xf numFmtId="0" fontId="0" fillId="0" borderId="8" xfId="0" applyNumberFormat="1" applyBorder="1" applyAlignment="1">
      <alignment wrapText="1"/>
    </xf>
    <xf numFmtId="0" fontId="1" fillId="0" borderId="10" xfId="0" applyNumberFormat="1" applyFont="1" applyBorder="1"/>
    <xf numFmtId="44" fontId="0" fillId="0" borderId="11" xfId="0" applyNumberFormat="1" applyBorder="1"/>
    <xf numFmtId="0" fontId="0" fillId="0" borderId="21" xfId="0" applyBorder="1"/>
    <xf numFmtId="0" fontId="0" fillId="0" borderId="22" xfId="0" applyBorder="1"/>
    <xf numFmtId="0" fontId="0" fillId="0" borderId="8" xfId="0" applyBorder="1" applyAlignment="1">
      <alignment horizontal="left"/>
    </xf>
    <xf numFmtId="0" fontId="0" fillId="0" borderId="8" xfId="0" applyFill="1" applyBorder="1"/>
    <xf numFmtId="0" fontId="0" fillId="0" borderId="9" xfId="0" applyFill="1" applyBorder="1"/>
    <xf numFmtId="44" fontId="0" fillId="0" borderId="1" xfId="0" applyNumberFormat="1" applyFill="1" applyBorder="1"/>
    <xf numFmtId="44" fontId="0" fillId="0" borderId="9" xfId="0" applyNumberFormat="1" applyFill="1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2" fontId="0" fillId="0" borderId="8" xfId="0" quotePrefix="1" applyNumberFormat="1" applyBorder="1"/>
    <xf numFmtId="0" fontId="0" fillId="0" borderId="8" xfId="0" quotePrefix="1" applyNumberFormat="1" applyBorder="1" applyAlignment="1">
      <alignment wrapText="1"/>
    </xf>
    <xf numFmtId="0" fontId="0" fillId="0" borderId="0" xfId="0" applyBorder="1"/>
    <xf numFmtId="44" fontId="0" fillId="0" borderId="21" xfId="0" applyNumberFormat="1" applyBorder="1"/>
    <xf numFmtId="165" fontId="0" fillId="0" borderId="1" xfId="0" applyNumberFormat="1" applyBorder="1"/>
    <xf numFmtId="165" fontId="0" fillId="0" borderId="9" xfId="0" applyNumberFormat="1" applyBorder="1"/>
    <xf numFmtId="0" fontId="0" fillId="0" borderId="8" xfId="0" applyFill="1" applyBorder="1" applyAlignment="1">
      <alignment horizontal="left"/>
    </xf>
    <xf numFmtId="0" fontId="2" fillId="0" borderId="21" xfId="1" applyBorder="1"/>
    <xf numFmtId="0" fontId="2" fillId="0" borderId="1" xfId="1" applyNumberFormat="1" applyBorder="1" applyAlignment="1"/>
    <xf numFmtId="0" fontId="0" fillId="0" borderId="31" xfId="0" applyBorder="1"/>
    <xf numFmtId="0" fontId="0" fillId="0" borderId="19" xfId="0" applyBorder="1"/>
    <xf numFmtId="0" fontId="0" fillId="0" borderId="32" xfId="0" applyBorder="1"/>
    <xf numFmtId="44" fontId="1" fillId="0" borderId="19" xfId="0" applyNumberFormat="1" applyFont="1" applyBorder="1"/>
    <xf numFmtId="44" fontId="1" fillId="0" borderId="32" xfId="0" applyNumberFormat="1" applyFont="1" applyBorder="1"/>
    <xf numFmtId="0" fontId="0" fillId="0" borderId="31" xfId="0" applyNumberFormat="1" applyBorder="1" applyAlignment="1">
      <alignment wrapText="1"/>
    </xf>
    <xf numFmtId="0" fontId="2" fillId="0" borderId="33" xfId="1" applyBorder="1"/>
    <xf numFmtId="0" fontId="0" fillId="0" borderId="34" xfId="0" applyBorder="1"/>
    <xf numFmtId="0" fontId="0" fillId="0" borderId="28" xfId="0" applyBorder="1"/>
    <xf numFmtId="0" fontId="0" fillId="0" borderId="34" xfId="0" applyBorder="1" applyAlignment="1">
      <alignment horizontal="left"/>
    </xf>
    <xf numFmtId="44" fontId="0" fillId="0" borderId="28" xfId="0" applyNumberFormat="1" applyBorder="1"/>
    <xf numFmtId="44" fontId="0" fillId="0" borderId="35" xfId="0" applyNumberFormat="1" applyBorder="1"/>
    <xf numFmtId="0" fontId="0" fillId="0" borderId="34" xfId="0" applyNumberFormat="1" applyBorder="1"/>
    <xf numFmtId="164" fontId="0" fillId="0" borderId="28" xfId="0" applyNumberFormat="1" applyBorder="1"/>
    <xf numFmtId="0" fontId="2" fillId="0" borderId="28" xfId="1" applyNumberFormat="1" applyBorder="1" applyAlignment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44" fontId="1" fillId="0" borderId="22" xfId="0" applyNumberFormat="1" applyFont="1" applyBorder="1"/>
    <xf numFmtId="0" fontId="0" fillId="0" borderId="38" xfId="0" applyBorder="1"/>
    <xf numFmtId="44" fontId="0" fillId="0" borderId="38" xfId="0" applyNumberFormat="1" applyBorder="1"/>
    <xf numFmtId="0" fontId="2" fillId="0" borderId="35" xfId="1" applyBorder="1"/>
    <xf numFmtId="0" fontId="0" fillId="0" borderId="33" xfId="0" applyBorder="1"/>
    <xf numFmtId="44" fontId="0" fillId="0" borderId="19" xfId="0" applyNumberFormat="1" applyBorder="1"/>
    <xf numFmtId="44" fontId="0" fillId="0" borderId="32" xfId="0" applyNumberFormat="1" applyBorder="1"/>
    <xf numFmtId="2" fontId="0" fillId="0" borderId="31" xfId="0" quotePrefix="1" applyNumberFormat="1" applyBorder="1"/>
    <xf numFmtId="164" fontId="0" fillId="0" borderId="19" xfId="0" applyNumberFormat="1" applyBorder="1"/>
    <xf numFmtId="0" fontId="0" fillId="0" borderId="15" xfId="0" applyBorder="1"/>
    <xf numFmtId="165" fontId="0" fillId="0" borderId="1" xfId="0" applyNumberFormat="1" applyBorder="1" applyAlignment="1">
      <alignment horizontal="left" indent="2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23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center" vertical="center"/>
    </xf>
    <xf numFmtId="0" fontId="1" fillId="0" borderId="29" xfId="0" applyNumberFormat="1" applyFont="1" applyBorder="1" applyAlignment="1">
      <alignment horizontal="center" vertical="center"/>
    </xf>
    <xf numFmtId="0" fontId="1" fillId="0" borderId="30" xfId="0" applyNumberFormat="1" applyFont="1" applyBorder="1" applyAlignment="1">
      <alignment horizontal="center" vertical="center"/>
    </xf>
    <xf numFmtId="0" fontId="1" fillId="0" borderId="41" xfId="0" applyNumberFormat="1" applyFont="1" applyBorder="1" applyAlignment="1">
      <alignment horizontal="center" vertical="center"/>
    </xf>
    <xf numFmtId="44" fontId="5" fillId="0" borderId="25" xfId="0" applyNumberFormat="1" applyFont="1" applyBorder="1" applyAlignment="1">
      <alignment horizontal="center"/>
    </xf>
    <xf numFmtId="44" fontId="5" fillId="0" borderId="26" xfId="0" applyNumberFormat="1" applyFont="1" applyBorder="1" applyAlignment="1">
      <alignment horizontal="center"/>
    </xf>
    <xf numFmtId="44" fontId="5" fillId="0" borderId="27" xfId="0" applyNumberFormat="1" applyFont="1" applyBorder="1" applyAlignment="1">
      <alignment horizontal="center"/>
    </xf>
    <xf numFmtId="44" fontId="1" fillId="0" borderId="16" xfId="0" applyNumberFormat="1" applyFont="1" applyBorder="1" applyAlignment="1">
      <alignment horizontal="center"/>
    </xf>
    <xf numFmtId="44" fontId="1" fillId="0" borderId="17" xfId="0" applyNumberFormat="1" applyFont="1" applyBorder="1" applyAlignment="1">
      <alignment horizontal="center"/>
    </xf>
    <xf numFmtId="44" fontId="1" fillId="0" borderId="18" xfId="0" applyNumberFormat="1" applyFont="1" applyBorder="1" applyAlignment="1">
      <alignment horizontal="center"/>
    </xf>
    <xf numFmtId="44" fontId="3" fillId="0" borderId="8" xfId="0" applyNumberFormat="1" applyFon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3" fillId="0" borderId="9" xfId="0" applyNumberFormat="1" applyFont="1" applyBorder="1" applyAlignment="1">
      <alignment horizontal="center"/>
    </xf>
    <xf numFmtId="44" fontId="1" fillId="0" borderId="13" xfId="0" applyNumberFormat="1" applyFont="1" applyBorder="1" applyAlignment="1">
      <alignment horizontal="center"/>
    </xf>
    <xf numFmtId="44" fontId="1" fillId="0" borderId="14" xfId="0" applyNumberFormat="1" applyFont="1" applyBorder="1" applyAlignment="1">
      <alignment horizontal="center"/>
    </xf>
    <xf numFmtId="44" fontId="1" fillId="0" borderId="15" xfId="0" applyNumberFormat="1" applyFont="1" applyBorder="1" applyAlignment="1">
      <alignment horizontal="center"/>
    </xf>
    <xf numFmtId="44" fontId="3" fillId="0" borderId="5" xfId="0" applyNumberFormat="1" applyFont="1" applyBorder="1" applyAlignment="1">
      <alignment horizontal="center"/>
    </xf>
    <xf numFmtId="44" fontId="3" fillId="0" borderId="6" xfId="0" applyNumberFormat="1" applyFont="1" applyBorder="1" applyAlignment="1">
      <alignment horizontal="center"/>
    </xf>
    <xf numFmtId="44" fontId="3" fillId="0" borderId="20" xfId="0" applyNumberFormat="1" applyFont="1" applyBorder="1" applyAlignment="1">
      <alignment horizontal="center"/>
    </xf>
    <xf numFmtId="44" fontId="3" fillId="0" borderId="7" xfId="0" applyNumberFormat="1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4" fontId="0" fillId="2" borderId="9" xfId="0" applyNumberFormat="1" applyFill="1" applyBorder="1"/>
    <xf numFmtId="44" fontId="0" fillId="2" borderId="1" xfId="0" applyNumberFormat="1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9" xfId="0" applyFill="1" applyBorder="1"/>
    <xf numFmtId="0" fontId="4" fillId="2" borderId="0" xfId="0" applyFont="1" applyFill="1" applyBorder="1"/>
    <xf numFmtId="0" fontId="0" fillId="2" borderId="8" xfId="0" applyNumberFormat="1" applyFill="1" applyBorder="1"/>
    <xf numFmtId="164" fontId="0" fillId="2" borderId="1" xfId="0" applyNumberFormat="1" applyFill="1" applyBorder="1"/>
    <xf numFmtId="0" fontId="2" fillId="2" borderId="21" xfId="1" applyFill="1" applyBorder="1"/>
    <xf numFmtId="0" fontId="0" fillId="2" borderId="8" xfId="0" applyNumberFormat="1" applyFill="1" applyBorder="1" applyAlignment="1">
      <alignment wrapText="1"/>
    </xf>
    <xf numFmtId="0" fontId="0" fillId="2" borderId="9" xfId="0" applyFill="1" applyBorder="1" applyAlignment="1">
      <alignment wrapText="1"/>
    </xf>
    <xf numFmtId="44" fontId="1" fillId="2" borderId="1" xfId="0" applyNumberFormat="1" applyFont="1" applyFill="1" applyBorder="1"/>
    <xf numFmtId="44" fontId="1" fillId="2" borderId="9" xfId="0" applyNumberFormat="1" applyFont="1" applyFill="1" applyBorder="1"/>
    <xf numFmtId="0" fontId="6" fillId="0" borderId="8" xfId="0" applyFont="1" applyFill="1" applyBorder="1"/>
    <xf numFmtId="44" fontId="6" fillId="0" borderId="1" xfId="0" applyNumberFormat="1" applyFont="1" applyFill="1" applyBorder="1"/>
    <xf numFmtId="44" fontId="6" fillId="0" borderId="9" xfId="0" applyNumberFormat="1" applyFont="1" applyFill="1" applyBorder="1"/>
    <xf numFmtId="0" fontId="0" fillId="0" borderId="1" xfId="0" applyFill="1" applyBorder="1"/>
    <xf numFmtId="0" fontId="0" fillId="0" borderId="0" xfId="0" applyFill="1" applyBorder="1"/>
    <xf numFmtId="44" fontId="0" fillId="0" borderId="21" xfId="0" applyNumberFormat="1" applyFill="1" applyBorder="1"/>
    <xf numFmtId="0" fontId="0" fillId="0" borderId="8" xfId="0" applyNumberFormat="1" applyFill="1" applyBorder="1"/>
    <xf numFmtId="164" fontId="0" fillId="0" borderId="1" xfId="0" applyNumberFormat="1" applyFill="1" applyBorder="1"/>
    <xf numFmtId="0" fontId="2" fillId="0" borderId="1" xfId="1" applyNumberFormat="1" applyFill="1" applyBorder="1" applyAlignment="1"/>
    <xf numFmtId="0" fontId="0" fillId="0" borderId="21" xfId="0" applyFill="1" applyBorder="1"/>
    <xf numFmtId="0" fontId="2" fillId="0" borderId="21" xfId="1" applyFill="1" applyBorder="1"/>
    <xf numFmtId="44" fontId="5" fillId="0" borderId="25" xfId="0" applyNumberFormat="1" applyFont="1" applyFill="1" applyBorder="1" applyAlignment="1">
      <alignment horizontal="center"/>
    </xf>
    <xf numFmtId="44" fontId="5" fillId="0" borderId="26" xfId="0" applyNumberFormat="1" applyFont="1" applyFill="1" applyBorder="1" applyAlignment="1">
      <alignment horizontal="center"/>
    </xf>
    <xf numFmtId="44" fontId="5" fillId="0" borderId="27" xfId="0" applyNumberFormat="1" applyFont="1" applyFill="1" applyBorder="1" applyAlignment="1">
      <alignment horizontal="center"/>
    </xf>
    <xf numFmtId="2" fontId="0" fillId="0" borderId="8" xfId="0" quotePrefix="1" applyNumberFormat="1" applyFill="1" applyBorder="1"/>
    <xf numFmtId="165" fontId="0" fillId="0" borderId="1" xfId="0" applyNumberFormat="1" applyFill="1" applyBorder="1"/>
    <xf numFmtId="0" fontId="0" fillId="0" borderId="34" xfId="0" applyFill="1" applyBorder="1"/>
    <xf numFmtId="0" fontId="0" fillId="0" borderId="28" xfId="0" applyFill="1" applyBorder="1"/>
    <xf numFmtId="0" fontId="0" fillId="0" borderId="38" xfId="0" applyFill="1" applyBorder="1"/>
    <xf numFmtId="44" fontId="0" fillId="0" borderId="28" xfId="0" applyNumberFormat="1" applyFill="1" applyBorder="1"/>
    <xf numFmtId="0" fontId="0" fillId="0" borderId="34" xfId="0" applyNumberFormat="1" applyFill="1" applyBorder="1"/>
    <xf numFmtId="164" fontId="0" fillId="0" borderId="28" xfId="0" applyNumberFormat="1" applyFill="1" applyBorder="1"/>
    <xf numFmtId="0" fontId="2" fillId="0" borderId="35" xfId="1" applyFill="1" applyBorder="1"/>
    <xf numFmtId="0" fontId="4" fillId="0" borderId="0" xfId="0" applyFont="1" applyFill="1" applyBorder="1"/>
    <xf numFmtId="0" fontId="0" fillId="0" borderId="8" xfId="0" applyNumberFormat="1" applyFill="1" applyBorder="1" applyAlignment="1">
      <alignment wrapText="1"/>
    </xf>
    <xf numFmtId="0" fontId="0" fillId="0" borderId="9" xfId="0" applyFill="1" applyBorder="1" applyAlignment="1">
      <alignment wrapText="1"/>
    </xf>
    <xf numFmtId="44" fontId="1" fillId="0" borderId="1" xfId="0" applyNumberFormat="1" applyFont="1" applyFill="1" applyBorder="1"/>
    <xf numFmtId="44" fontId="1" fillId="0" borderId="9" xfId="0" applyNumberFormat="1" applyFont="1" applyFill="1" applyBorder="1"/>
    <xf numFmtId="44" fontId="1" fillId="0" borderId="28" xfId="0" applyNumberFormat="1" applyFont="1" applyFill="1" applyBorder="1"/>
    <xf numFmtId="44" fontId="1" fillId="0" borderId="38" xfId="0" applyNumberFormat="1" applyFont="1" applyFill="1" applyBorder="1"/>
    <xf numFmtId="0" fontId="0" fillId="0" borderId="34" xfId="0" applyNumberFormat="1" applyFill="1" applyBorder="1" applyAlignment="1">
      <alignment wrapText="1"/>
    </xf>
    <xf numFmtId="0" fontId="0" fillId="0" borderId="42" xfId="0" applyFill="1" applyBorder="1"/>
    <xf numFmtId="44" fontId="0" fillId="0" borderId="38" xfId="0" applyNumberFormat="1" applyFill="1" applyBorder="1"/>
    <xf numFmtId="0" fontId="1" fillId="0" borderId="2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24" xfId="0" applyNumberFormat="1" applyFont="1" applyFill="1" applyBorder="1" applyAlignment="1">
      <alignment horizontal="center" vertical="center"/>
    </xf>
    <xf numFmtId="0" fontId="1" fillId="0" borderId="29" xfId="0" applyNumberFormat="1" applyFont="1" applyFill="1" applyBorder="1" applyAlignment="1">
      <alignment horizontal="center" vertical="center"/>
    </xf>
    <xf numFmtId="0" fontId="1" fillId="0" borderId="30" xfId="0" applyNumberFormat="1" applyFont="1" applyFill="1" applyBorder="1" applyAlignment="1">
      <alignment horizontal="center" vertical="center"/>
    </xf>
    <xf numFmtId="0" fontId="1" fillId="0" borderId="41" xfId="0" applyNumberFormat="1" applyFont="1" applyFill="1" applyBorder="1" applyAlignment="1">
      <alignment horizontal="center" vertical="center"/>
    </xf>
    <xf numFmtId="0" fontId="6" fillId="0" borderId="9" xfId="0" applyFont="1" applyFill="1" applyBorder="1"/>
    <xf numFmtId="0" fontId="6" fillId="0" borderId="8" xfId="0" applyNumberFormat="1" applyFont="1" applyFill="1" applyBorder="1"/>
    <xf numFmtId="0" fontId="0" fillId="0" borderId="1" xfId="0" applyFill="1" applyBorder="1" applyAlignment="1">
      <alignment wrapText="1"/>
    </xf>
    <xf numFmtId="165" fontId="0" fillId="0" borderId="9" xfId="0" applyNumberFormat="1" applyFill="1" applyBorder="1"/>
    <xf numFmtId="165" fontId="0" fillId="0" borderId="1" xfId="0" applyNumberFormat="1" applyFill="1" applyBorder="1" applyAlignment="1">
      <alignment horizontal="left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50PCS-KF2510-3P-2-54mm-Pin-Header-50-Terminal-50-Housing-Connector-Kits/311747075117?hash=item489592dc2d:g:8MwAAOSwEzxYNgDe" TargetMode="External"/><Relationship Id="rId13" Type="http://schemas.openxmlformats.org/officeDocument/2006/relationships/hyperlink" Target="https://www.ebay.com/itm/100pc-Dupont-Connector-Housing-Female-2-54mm-2x3P-2x3-UL-RoHS-Taiwan-710-06-90/140368741726?hash=item20aea1055e:m:mvR_22aOugSSFSsBYv6Bo5A" TargetMode="External"/><Relationship Id="rId3" Type="http://schemas.openxmlformats.org/officeDocument/2006/relationships/hyperlink" Target="https://www.ebay.com/itm/Ceramic-Capacitor-SMD-1uF-50V-0603-Samsung-CL10B104KB8NNND-Buy2Get1FREE-500pcs/132007955338?epid=1918386356&amp;hash=item1ebc498b8a:g:WUQAAOSwCGVX~f5M" TargetMode="External"/><Relationship Id="rId7" Type="http://schemas.openxmlformats.org/officeDocument/2006/relationships/hyperlink" Target="https://www.ebay.com/itm/4-POS-SMD-Slide-DIP-Switch-1-27mm-Pitch-Tape-Seal-Pack-of-5-D3-1/381396510961?hash=item58cd00e8f1:g:VNUAAOSwEetV8aoE" TargetMode="External"/><Relationship Id="rId12" Type="http://schemas.openxmlformats.org/officeDocument/2006/relationships/hyperlink" Target="https://www.ebay.com/itm/100pc-Dupont-Pin-Pitch-2mm-2-0mm-Female-Half-Glod-plated-RoHS-Taiwan-701-T-870/141106755622?hash=item20da9e3826:g:Oe4AAOSw4YdY0J24" TargetMode="External"/><Relationship Id="rId2" Type="http://schemas.openxmlformats.org/officeDocument/2006/relationships/hyperlink" Target="https://www.ebay.com/itm/10pcs-lot-MAX487EESA-SOP8-15kV-ESD-Protected-Low-Power-RS485-RS422-Transceiver/252819163385?hash=item3add3248f9:g:UEQAAOSwXYtYzLfK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ebay.com/itm/10pcs-IRLB8721PBF-IRLB8721-8721-MOSFET-N-CH-30V-62A-TO-220-/262551258439?hash=item3d21464547:g:SlsAAOSw-YVXmuSo" TargetMode="External"/><Relationship Id="rId6" Type="http://schemas.openxmlformats.org/officeDocument/2006/relationships/hyperlink" Target="https://www.ebay.com/itm/100PCS-1206-1N5817-1N5817W-B5817W-SJ-SOD-123-Schottky-diode/292170235413?hash=item4406b3fe15:g:ma8AAOSw~XpZWRej" TargetMode="External"/><Relationship Id="rId11" Type="http://schemas.openxmlformats.org/officeDocument/2006/relationships/hyperlink" Target="https://www.ebay.com/itm/25pc-Dupont-Connector-Housing-Female-2-54mm-2x11P-2x11-UL-RoHS-Taiwan-710-22-90/140368809808?hash=item20aea20f50:m:m0eJiFgVgjjWBixgFidjY6w" TargetMode="External"/><Relationship Id="rId5" Type="http://schemas.openxmlformats.org/officeDocument/2006/relationships/hyperlink" Target="https://www.ebay.com/itm/5000-Pcs-Communication-1K-Ohm-Thick-Film-0603-SMD-SMT-Resistor-Kit-Reel/321979994850?epid=1354612818&amp;hash=item4af780d2e2:g:8BMAAOSwWv5aRXVr" TargetMode="External"/><Relationship Id="rId15" Type="http://schemas.openxmlformats.org/officeDocument/2006/relationships/hyperlink" Target="http://www.ebay.com/itm/5PCS-USB-Nano-V3-0-ATmega328-16M-5V-Micro-controller-CH340G-board-For-Arduino/352089506545?_trksid=p2045573.c100505.m3226&amp;_trkparms=aid%3D555014%26algo%3DPL.DEFAULT%26ao%3D1%26asc%3D45397%26meid%3D518ac3f5427646a2b358b1d99e760fbf%26pid%3D100505%26rk%3D1%26rkt%3D1%26" TargetMode="External"/><Relationship Id="rId10" Type="http://schemas.openxmlformats.org/officeDocument/2006/relationships/hyperlink" Target="https://www.ebay.com/itm/2-54mm-Pitch-2-Row-80-Pin-Male-Through-Hole-Pin-Header-Strip-20-Pcs/231340247929?epid=1239241998&amp;hash=item35dcf40b79:g:vpEAAOSwZW5aRWI2" TargetMode="External"/><Relationship Id="rId4" Type="http://schemas.openxmlformats.org/officeDocument/2006/relationships/hyperlink" Target="https://www.ebay.com/itm/100pcs-0603-SMD-Resistor-120-ohm-120R-Tol-5-RoHS-1-10W/291817480414?epid=874203477&amp;hash=item43f1ad60de:g:TlAAAOSwnipWWySJ" TargetMode="External"/><Relationship Id="rId9" Type="http://schemas.openxmlformats.org/officeDocument/2006/relationships/hyperlink" Target="https://www.ebay.com/itm/50PCS-KF2510-4P-2-54mm-Pin-Header-Terminal-Housing-Connector-Kits/201726148721?hash=item2ef7d0c071:g:-MkAAOSwHMJYNGbn" TargetMode="External"/><Relationship Id="rId14" Type="http://schemas.openxmlformats.org/officeDocument/2006/relationships/hyperlink" Target="https://www.ebay.com/itm/200pcs-Dupont-Connector-Housing-Female-2-54mm-1x3P/400341119284?hash=item5d3630b134:g:qG0AAMXQDfdRuow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/itm/10pcs-IRLB8721PBF-IRLB8721-8721-MOSFET-N-CH-30V-62A-TO-220-/262551258439?hash=item3d21464547:g:SlsAAOSw-YVXmuSo" TargetMode="External"/><Relationship Id="rId13" Type="http://schemas.openxmlformats.org/officeDocument/2006/relationships/hyperlink" Target="https://www.ebay.com/itm/100PCS-1206-1N5817-1N5817W-B5817W-SJ-SOD-123-Schottky-diode/292170235413?hash=item4406b3fe15:g:ma8AAOSw~XpZWRej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ebay.com/itm/2-54mm-Pitch-2-Row-80-Pin-Male-Through-Hole-Pin-Header-Strip-20-Pcs/231340247929?epid=1239241998&amp;hash=item35dcf40b79:g:vpEAAOSwZW5aRWI2" TargetMode="External"/><Relationship Id="rId7" Type="http://schemas.openxmlformats.org/officeDocument/2006/relationships/hyperlink" Target="https://www.ebay.com/itm/200pcs-Dupont-Connector-Housing-Female-2-54mm-1x3P/400341119284?hash=item5d3630b134:g:qG0AAMXQDfdRuowa" TargetMode="External"/><Relationship Id="rId12" Type="http://schemas.openxmlformats.org/officeDocument/2006/relationships/hyperlink" Target="https://www.ebay.com/itm/5000-Pcs-Communication-1K-Ohm-Thick-Film-0603-SMD-SMT-Resistor-Kit-Reel/321979994850?epid=1354612818&amp;hash=item4af780d2e2:g:8BMAAOSwWv5aRXVr" TargetMode="External"/><Relationship Id="rId17" Type="http://schemas.openxmlformats.org/officeDocument/2006/relationships/hyperlink" Target="https://www.ebay.com/itm/100pc-Dupont-Connector-Housing-Female-2-54mm-2x16P-2x16-UL-RoHS-Taiwan-710-32-90/142037313960?hash=item21121569a8:m:mTNfqPw_kcRP58H97-gW3Mg" TargetMode="External"/><Relationship Id="rId2" Type="http://schemas.openxmlformats.org/officeDocument/2006/relationships/hyperlink" Target="https://www.ebay.com/itm/50PCS-KF2510-4P-2-54mm-Pin-Header-Terminal-Housing-Connector-Kits/201726148721?hash=item2ef7d0c071:g:-MkAAOSwHMJYNGbn" TargetMode="External"/><Relationship Id="rId16" Type="http://schemas.openxmlformats.org/officeDocument/2006/relationships/hyperlink" Target="https://www.ebay.com/itm/50pc-Dupont-Connector-Housing-Female-2-54mm-2x7P-2x7-UL-RoHS-Taiwan-710-14-90/140368805503?hash=item20aea1fe7f:g:QzwAAOxy~iJQ9uyZ" TargetMode="External"/><Relationship Id="rId1" Type="http://schemas.openxmlformats.org/officeDocument/2006/relationships/hyperlink" Target="https://www.ebay.com/itm/50PCS-KF2510-3P-2-54mm-Pin-Header-50-Terminal-50-Housing-Connector-Kits/311747075117?hash=item489592dc2d:g:8MwAAOSwEzxYNgDe" TargetMode="External"/><Relationship Id="rId6" Type="http://schemas.openxmlformats.org/officeDocument/2006/relationships/hyperlink" Target="https://www.ebay.com/itm/100pc-Dupont-Connector-Housing-Female-2-54mm-2x3P-2x3-UL-RoHS-Taiwan-710-06-90/140368741726?hash=item20aea1055e:m:mvR_22aOugSSFSsBYv6Bo5A" TargetMode="External"/><Relationship Id="rId11" Type="http://schemas.openxmlformats.org/officeDocument/2006/relationships/hyperlink" Target="https://www.ebay.com/itm/100pcs-0603-SMD-Resistor-120-ohm-120R-Tol-5-RoHS-1-10W/291817480414?epid=874203477&amp;hash=item43f1ad60de:g:TlAAAOSwnipWWySJ" TargetMode="External"/><Relationship Id="rId5" Type="http://schemas.openxmlformats.org/officeDocument/2006/relationships/hyperlink" Target="https://www.ebay.com/itm/100pc-Dupont-Pin-Pitch-2mm-2-0mm-Female-Half-Glod-plated-RoHS-Taiwan-701-T-870/141106755622?hash=item20da9e3826:g:Oe4AAOSw4YdY0J24" TargetMode="External"/><Relationship Id="rId15" Type="http://schemas.openxmlformats.org/officeDocument/2006/relationships/hyperlink" Target="https://www.ebay.com/itm/323108258773" TargetMode="External"/><Relationship Id="rId10" Type="http://schemas.openxmlformats.org/officeDocument/2006/relationships/hyperlink" Target="https://www.ebay.com/itm/Ceramic-Capacitor-SMD-1uF-50V-0603-Samsung-CL10B104KB8NNND-Buy2Get1FREE-500pcs/132007955338?epid=1918386356&amp;hash=item1ebc498b8a:g:WUQAAOSwCGVX~f5M" TargetMode="External"/><Relationship Id="rId4" Type="http://schemas.openxmlformats.org/officeDocument/2006/relationships/hyperlink" Target="https://www.ebay.com/itm/25pc-Dupont-Connector-Housing-Female-2-54mm-2x11P-2x11-UL-RoHS-Taiwan-710-22-90/140368809808?hash=item20aea20f50:m:m0eJiFgVgjjWBixgFidjY6w" TargetMode="External"/><Relationship Id="rId9" Type="http://schemas.openxmlformats.org/officeDocument/2006/relationships/hyperlink" Target="https://www.ebay.com/itm/10pcs-lot-MAX487EESA-SOP8-15kV-ESD-Protected-Low-Power-RS485-RS422-Transceiver/252819163385?hash=item3add3248f9:g:UEQAAOSwXYtYzLfK" TargetMode="External"/><Relationship Id="rId14" Type="http://schemas.openxmlformats.org/officeDocument/2006/relationships/hyperlink" Target="https://www.ebay.com/itm/4-POS-SMD-Slide-DIP-Switch-1-27mm-Pitch-Tape-Seal-Pack-of-5-D3-1/381396510961?hash=item58cd00e8f1:g:VNUAAOSwEetV8ao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bay.com/itm/214-Line-Clamp-FC-Crimping-Pliers-IDC-Computer-Cable-Crimping-Pliers-IDC-/122535168868?hash=item1c87aa4b64:g:ZyoAAOSwJH1ZNmmI" TargetMode="External"/><Relationship Id="rId1" Type="http://schemas.openxmlformats.org/officeDocument/2006/relationships/hyperlink" Target="http://www.ebay.com/itm/SN-28B-Pin-Crimping-Tool-2-54mm-3-96mm-28-18AWG-Crimper-0-1-1-0mm-Square-/132190611814?hash=item1ec72ca966:g:sJ4AAOSw6YtZP9n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J21" sqref="J21"/>
    </sheetView>
  </sheetViews>
  <sheetFormatPr defaultRowHeight="15" x14ac:dyDescent="0.25"/>
  <cols>
    <col min="2" max="2" width="17.5703125" customWidth="1"/>
    <col min="3" max="3" width="55.85546875" bestFit="1" customWidth="1"/>
    <col min="4" max="4" width="18.140625" bestFit="1" customWidth="1"/>
    <col min="5" max="6" width="9.140625" style="1"/>
    <col min="7" max="7" width="17.42578125" style="2" bestFit="1" customWidth="1"/>
    <col min="8" max="8" width="10" style="1" bestFit="1" customWidth="1"/>
    <col min="9" max="9" width="12.5703125" style="1" bestFit="1" customWidth="1"/>
    <col min="11" max="11" width="39.42578125" customWidth="1"/>
  </cols>
  <sheetData>
    <row r="1" spans="1:11" ht="15.75" thickBot="1" x14ac:dyDescent="0.3">
      <c r="A1" s="95" t="s">
        <v>39</v>
      </c>
      <c r="B1" s="96"/>
      <c r="C1" s="96"/>
      <c r="D1" s="96"/>
      <c r="E1" s="96"/>
      <c r="F1" s="96"/>
      <c r="G1" s="96"/>
      <c r="H1" s="96"/>
      <c r="I1" s="96"/>
      <c r="J1" s="96"/>
      <c r="K1" s="69"/>
    </row>
    <row r="2" spans="1:11" x14ac:dyDescent="0.25">
      <c r="A2" s="97" t="s">
        <v>42</v>
      </c>
      <c r="B2" s="98"/>
      <c r="C2" s="99"/>
      <c r="D2" s="91" t="s">
        <v>14</v>
      </c>
      <c r="E2" s="92"/>
      <c r="F2" s="94"/>
      <c r="G2" s="91" t="s">
        <v>37</v>
      </c>
      <c r="H2" s="92"/>
      <c r="I2" s="92"/>
      <c r="J2" s="93"/>
      <c r="K2" s="71" t="s">
        <v>107</v>
      </c>
    </row>
    <row r="3" spans="1:11" ht="15.75" thickBot="1" x14ac:dyDescent="0.3">
      <c r="A3" s="57" t="s">
        <v>0</v>
      </c>
      <c r="B3" s="58" t="s">
        <v>32</v>
      </c>
      <c r="C3" s="59" t="s">
        <v>33</v>
      </c>
      <c r="D3" s="57" t="s">
        <v>1</v>
      </c>
      <c r="E3" s="16" t="s">
        <v>3</v>
      </c>
      <c r="F3" s="17" t="s">
        <v>2</v>
      </c>
      <c r="G3" s="22" t="s">
        <v>1</v>
      </c>
      <c r="H3" s="16" t="s">
        <v>3</v>
      </c>
      <c r="I3" s="16" t="s">
        <v>2</v>
      </c>
      <c r="J3" s="60" t="s">
        <v>4</v>
      </c>
      <c r="K3" s="72"/>
    </row>
    <row r="4" spans="1:11" x14ac:dyDescent="0.25">
      <c r="A4" s="49">
        <v>1</v>
      </c>
      <c r="B4" s="50" t="s">
        <v>8</v>
      </c>
      <c r="C4" s="61" t="s">
        <v>13</v>
      </c>
      <c r="D4" s="49" t="s">
        <v>12</v>
      </c>
      <c r="E4" s="52">
        <v>21.49</v>
      </c>
      <c r="F4" s="62">
        <f>A4*E4</f>
        <v>21.49</v>
      </c>
      <c r="G4" s="54" t="s">
        <v>34</v>
      </c>
      <c r="H4" s="55">
        <f>13.22/5</f>
        <v>2.6440000000000001</v>
      </c>
      <c r="I4" s="52">
        <f>A4*H4</f>
        <v>2.6440000000000001</v>
      </c>
      <c r="J4" s="63" t="s">
        <v>35</v>
      </c>
      <c r="K4" s="61"/>
    </row>
    <row r="5" spans="1:11" x14ac:dyDescent="0.25">
      <c r="A5" s="108">
        <v>1</v>
      </c>
      <c r="B5" s="109" t="s">
        <v>9</v>
      </c>
      <c r="C5" s="110" t="s">
        <v>55</v>
      </c>
      <c r="D5" s="111" t="s">
        <v>54</v>
      </c>
      <c r="E5" s="107">
        <v>3.52</v>
      </c>
      <c r="F5" s="106">
        <f>A5*E5</f>
        <v>3.52</v>
      </c>
      <c r="G5" s="112" t="s">
        <v>54</v>
      </c>
      <c r="H5" s="113">
        <f>1.99/10</f>
        <v>0.19900000000000001</v>
      </c>
      <c r="I5" s="107">
        <f t="shared" ref="I4:I11" si="0">A5*H5</f>
        <v>0.19900000000000001</v>
      </c>
      <c r="J5" s="114" t="s">
        <v>98</v>
      </c>
      <c r="K5" s="110"/>
    </row>
    <row r="6" spans="1:11" x14ac:dyDescent="0.25">
      <c r="A6" s="108">
        <v>1</v>
      </c>
      <c r="B6" s="109" t="s">
        <v>66</v>
      </c>
      <c r="C6" s="110" t="s">
        <v>11</v>
      </c>
      <c r="D6" s="108" t="s">
        <v>10</v>
      </c>
      <c r="E6" s="107">
        <v>1.02</v>
      </c>
      <c r="F6" s="106">
        <f t="shared" ref="F6:F21" si="1">A6*E6</f>
        <v>1.02</v>
      </c>
      <c r="G6" s="112" t="s">
        <v>10</v>
      </c>
      <c r="H6" s="113">
        <f>4.7/10</f>
        <v>0.47000000000000003</v>
      </c>
      <c r="I6" s="107">
        <f t="shared" si="0"/>
        <v>0.47000000000000003</v>
      </c>
      <c r="J6" s="114" t="s">
        <v>36</v>
      </c>
      <c r="K6" s="110"/>
    </row>
    <row r="7" spans="1:11" x14ac:dyDescent="0.25">
      <c r="A7" s="108">
        <v>1</v>
      </c>
      <c r="B7" s="109" t="s">
        <v>6</v>
      </c>
      <c r="C7" s="110" t="s">
        <v>57</v>
      </c>
      <c r="D7" s="108" t="s">
        <v>58</v>
      </c>
      <c r="E7" s="107">
        <v>0.1</v>
      </c>
      <c r="F7" s="106">
        <f t="shared" si="1"/>
        <v>0.1</v>
      </c>
      <c r="G7" s="112" t="s">
        <v>100</v>
      </c>
      <c r="H7" s="113">
        <f>5.45/500</f>
        <v>1.09E-2</v>
      </c>
      <c r="I7" s="107">
        <f t="shared" si="0"/>
        <v>1.09E-2</v>
      </c>
      <c r="J7" s="114" t="s">
        <v>99</v>
      </c>
      <c r="K7" s="110"/>
    </row>
    <row r="8" spans="1:11" x14ac:dyDescent="0.25">
      <c r="A8" s="108">
        <v>1</v>
      </c>
      <c r="B8" s="109" t="s">
        <v>7</v>
      </c>
      <c r="C8" s="110" t="s">
        <v>61</v>
      </c>
      <c r="D8" s="108" t="s">
        <v>62</v>
      </c>
      <c r="E8" s="107">
        <v>0.1</v>
      </c>
      <c r="F8" s="106">
        <f t="shared" si="1"/>
        <v>0.1</v>
      </c>
      <c r="G8" s="115" t="s">
        <v>46</v>
      </c>
      <c r="H8" s="113">
        <f>1.22/100</f>
        <v>1.2199999999999999E-2</v>
      </c>
      <c r="I8" s="107">
        <f t="shared" si="0"/>
        <v>1.2199999999999999E-2</v>
      </c>
      <c r="J8" s="114" t="s">
        <v>101</v>
      </c>
      <c r="K8" s="110"/>
    </row>
    <row r="9" spans="1:11" x14ac:dyDescent="0.25">
      <c r="A9" s="108">
        <v>6</v>
      </c>
      <c r="B9" s="109" t="s">
        <v>63</v>
      </c>
      <c r="C9" s="110" t="s">
        <v>64</v>
      </c>
      <c r="D9" s="108" t="s">
        <v>65</v>
      </c>
      <c r="E9" s="107">
        <v>0.11</v>
      </c>
      <c r="F9" s="106">
        <f t="shared" si="1"/>
        <v>0.66</v>
      </c>
      <c r="G9" s="115" t="s">
        <v>46</v>
      </c>
      <c r="H9" s="113">
        <f>9.88/5000</f>
        <v>1.9760000000000003E-3</v>
      </c>
      <c r="I9" s="107">
        <f t="shared" si="0"/>
        <v>1.1856000000000002E-2</v>
      </c>
      <c r="J9" s="114" t="s">
        <v>102</v>
      </c>
      <c r="K9" s="110"/>
    </row>
    <row r="10" spans="1:11" x14ac:dyDescent="0.25">
      <c r="A10" s="108">
        <v>3</v>
      </c>
      <c r="B10" s="109" t="s">
        <v>56</v>
      </c>
      <c r="C10" s="110" t="s">
        <v>60</v>
      </c>
      <c r="D10" s="108" t="s">
        <v>59</v>
      </c>
      <c r="E10" s="107">
        <v>0.49</v>
      </c>
      <c r="F10" s="106">
        <f t="shared" si="1"/>
        <v>1.47</v>
      </c>
      <c r="G10" s="115" t="s">
        <v>103</v>
      </c>
      <c r="H10" s="113">
        <f>1.71/100</f>
        <v>1.7100000000000001E-2</v>
      </c>
      <c r="I10" s="107">
        <f t="shared" si="0"/>
        <v>5.1299999999999998E-2</v>
      </c>
      <c r="J10" s="114" t="s">
        <v>104</v>
      </c>
      <c r="K10" s="110"/>
    </row>
    <row r="11" spans="1:11" x14ac:dyDescent="0.25">
      <c r="A11" s="108">
        <v>1</v>
      </c>
      <c r="B11" s="109" t="s">
        <v>68</v>
      </c>
      <c r="C11" s="116" t="s">
        <v>67</v>
      </c>
      <c r="D11" s="108" t="s">
        <v>69</v>
      </c>
      <c r="E11" s="107">
        <v>2.7</v>
      </c>
      <c r="F11" s="106">
        <f t="shared" si="1"/>
        <v>2.7</v>
      </c>
      <c r="G11" s="115" t="s">
        <v>105</v>
      </c>
      <c r="H11" s="113">
        <f>1.99/5</f>
        <v>0.39800000000000002</v>
      </c>
      <c r="I11" s="107">
        <f t="shared" si="0"/>
        <v>0.39800000000000002</v>
      </c>
      <c r="J11" s="114" t="s">
        <v>106</v>
      </c>
      <c r="K11" s="110"/>
    </row>
    <row r="12" spans="1:11" x14ac:dyDescent="0.25">
      <c r="A12" s="108"/>
      <c r="B12" s="109"/>
      <c r="C12" s="110"/>
      <c r="D12" s="108"/>
      <c r="E12" s="117" t="s">
        <v>23</v>
      </c>
      <c r="F12" s="118">
        <f>SUM(F3:F11)</f>
        <v>31.06</v>
      </c>
      <c r="G12" s="115"/>
      <c r="H12" s="117" t="s">
        <v>23</v>
      </c>
      <c r="I12" s="117">
        <f>SUM(I3:I11)</f>
        <v>3.797256</v>
      </c>
      <c r="J12" s="114"/>
      <c r="K12" s="110"/>
    </row>
    <row r="13" spans="1:11" ht="15.75" thickBot="1" x14ac:dyDescent="0.3">
      <c r="A13" s="42"/>
      <c r="B13" s="43"/>
      <c r="C13" s="44"/>
      <c r="D13" s="42"/>
      <c r="E13" s="45"/>
      <c r="F13" s="46"/>
      <c r="G13" s="47"/>
      <c r="H13" s="45"/>
      <c r="I13" s="45"/>
      <c r="J13" s="48"/>
      <c r="K13" s="44"/>
    </row>
    <row r="14" spans="1:11" x14ac:dyDescent="0.25">
      <c r="A14" s="97" t="s">
        <v>44</v>
      </c>
      <c r="B14" s="98"/>
      <c r="C14" s="99"/>
      <c r="D14" s="91" t="s">
        <v>14</v>
      </c>
      <c r="E14" s="92"/>
      <c r="F14" s="94"/>
      <c r="G14" s="91" t="s">
        <v>37</v>
      </c>
      <c r="H14" s="92"/>
      <c r="I14" s="92"/>
      <c r="J14" s="93"/>
      <c r="K14" s="71" t="s">
        <v>107</v>
      </c>
    </row>
    <row r="15" spans="1:11" ht="15.75" thickBot="1" x14ac:dyDescent="0.3">
      <c r="A15" s="57" t="s">
        <v>0</v>
      </c>
      <c r="B15" s="58" t="s">
        <v>32</v>
      </c>
      <c r="C15" s="59" t="s">
        <v>33</v>
      </c>
      <c r="D15" s="57" t="s">
        <v>1</v>
      </c>
      <c r="E15" s="16" t="s">
        <v>3</v>
      </c>
      <c r="F15" s="17" t="s">
        <v>2</v>
      </c>
      <c r="G15" s="22" t="s">
        <v>1</v>
      </c>
      <c r="H15" s="16" t="s">
        <v>3</v>
      </c>
      <c r="I15" s="16" t="s">
        <v>2</v>
      </c>
      <c r="J15" s="60" t="s">
        <v>4</v>
      </c>
      <c r="K15" s="72"/>
    </row>
    <row r="16" spans="1:11" x14ac:dyDescent="0.25">
      <c r="A16" s="49">
        <v>2</v>
      </c>
      <c r="B16" s="50" t="s">
        <v>8</v>
      </c>
      <c r="C16" s="35" t="s">
        <v>119</v>
      </c>
      <c r="D16" s="51"/>
      <c r="E16" s="52"/>
      <c r="F16" s="53"/>
      <c r="G16" s="54"/>
      <c r="H16" s="55"/>
      <c r="I16" s="52"/>
      <c r="J16" s="56"/>
      <c r="K16" s="61"/>
    </row>
    <row r="17" spans="1:11" x14ac:dyDescent="0.25">
      <c r="A17" s="9">
        <v>1</v>
      </c>
      <c r="B17" s="5" t="s">
        <v>70</v>
      </c>
      <c r="C17" s="35" t="s">
        <v>71</v>
      </c>
      <c r="D17" s="26" t="s">
        <v>108</v>
      </c>
      <c r="E17" s="6">
        <v>0.66</v>
      </c>
      <c r="F17" s="36">
        <f t="shared" si="1"/>
        <v>0.66</v>
      </c>
      <c r="G17" s="19" t="s">
        <v>115</v>
      </c>
      <c r="H17" s="31">
        <f>3.27/50</f>
        <v>6.54E-2</v>
      </c>
      <c r="I17" s="6">
        <f>A17*H17</f>
        <v>6.54E-2</v>
      </c>
      <c r="J17" s="41" t="s">
        <v>114</v>
      </c>
      <c r="K17" s="10" t="s">
        <v>112</v>
      </c>
    </row>
    <row r="18" spans="1:11" x14ac:dyDescent="0.25">
      <c r="A18" s="9">
        <v>2</v>
      </c>
      <c r="B18" s="5" t="s">
        <v>73</v>
      </c>
      <c r="C18" s="24" t="s">
        <v>72</v>
      </c>
      <c r="D18" s="26" t="s">
        <v>109</v>
      </c>
      <c r="E18" s="6">
        <v>0.64</v>
      </c>
      <c r="F18" s="15">
        <f t="shared" si="1"/>
        <v>1.28</v>
      </c>
      <c r="G18" s="19" t="s">
        <v>111</v>
      </c>
      <c r="H18" s="31">
        <f>2.15/50</f>
        <v>4.2999999999999997E-2</v>
      </c>
      <c r="I18" s="6">
        <f>A18*H18</f>
        <v>8.5999999999999993E-2</v>
      </c>
      <c r="J18" s="40" t="s">
        <v>113</v>
      </c>
      <c r="K18" s="10" t="s">
        <v>112</v>
      </c>
    </row>
    <row r="19" spans="1:11" x14ac:dyDescent="0.25">
      <c r="A19" s="9">
        <v>1</v>
      </c>
      <c r="B19" s="5" t="s">
        <v>74</v>
      </c>
      <c r="C19" s="24" t="s">
        <v>87</v>
      </c>
      <c r="D19" s="39" t="s">
        <v>96</v>
      </c>
      <c r="E19" s="29">
        <v>0.48</v>
      </c>
      <c r="F19" s="30">
        <f t="shared" si="1"/>
        <v>0.48</v>
      </c>
      <c r="G19" s="19" t="s">
        <v>46</v>
      </c>
      <c r="H19" s="31">
        <f>11.26/72</f>
        <v>0.15638888888888888</v>
      </c>
      <c r="I19" s="6">
        <f>A19*H19</f>
        <v>0.15638888888888888</v>
      </c>
      <c r="J19" s="40" t="s">
        <v>117</v>
      </c>
      <c r="K19" s="10"/>
    </row>
    <row r="20" spans="1:11" x14ac:dyDescent="0.25">
      <c r="A20" s="9">
        <v>1</v>
      </c>
      <c r="B20" s="5" t="s">
        <v>86</v>
      </c>
      <c r="C20" s="24" t="s">
        <v>88</v>
      </c>
      <c r="D20" s="39" t="s">
        <v>97</v>
      </c>
      <c r="E20" s="29">
        <v>0.28000000000000003</v>
      </c>
      <c r="F20" s="30">
        <f t="shared" si="1"/>
        <v>0.28000000000000003</v>
      </c>
      <c r="G20" s="79" t="s">
        <v>116</v>
      </c>
      <c r="H20" s="80"/>
      <c r="I20" s="80"/>
      <c r="J20" s="81"/>
      <c r="K20" s="10" t="s">
        <v>118</v>
      </c>
    </row>
    <row r="21" spans="1:11" x14ac:dyDescent="0.25">
      <c r="A21" s="9">
        <v>1</v>
      </c>
      <c r="B21" s="5" t="s">
        <v>75</v>
      </c>
      <c r="C21" s="24" t="s">
        <v>77</v>
      </c>
      <c r="D21" s="9" t="s">
        <v>76</v>
      </c>
      <c r="E21" s="6">
        <v>0.41</v>
      </c>
      <c r="F21" s="15">
        <f t="shared" si="1"/>
        <v>0.41</v>
      </c>
      <c r="G21" s="33" t="s">
        <v>46</v>
      </c>
      <c r="H21" s="31">
        <f>1.59/400</f>
        <v>3.9750000000000002E-3</v>
      </c>
      <c r="I21" s="37">
        <f t="shared" ref="I21" si="2">A21*H21</f>
        <v>3.9750000000000002E-3</v>
      </c>
      <c r="J21" s="40"/>
      <c r="K21" s="10" t="s">
        <v>78</v>
      </c>
    </row>
    <row r="22" spans="1:11" x14ac:dyDescent="0.25">
      <c r="A22" s="9"/>
      <c r="B22" s="5"/>
      <c r="C22" s="24"/>
      <c r="D22" s="9"/>
      <c r="E22" s="4" t="s">
        <v>23</v>
      </c>
      <c r="F22" s="14">
        <f>SUM(F17:F21)</f>
        <v>3.1100000000000003</v>
      </c>
      <c r="G22" s="18"/>
      <c r="H22" s="4" t="s">
        <v>23</v>
      </c>
      <c r="I22" s="14">
        <f>SUM(I17:I21)</f>
        <v>0.3117638888888889</v>
      </c>
      <c r="J22" s="24"/>
      <c r="K22" s="10"/>
    </row>
    <row r="23" spans="1:11" ht="15.75" thickBot="1" x14ac:dyDescent="0.3">
      <c r="A23" s="42"/>
      <c r="B23" s="43"/>
      <c r="C23" s="64"/>
      <c r="D23" s="42"/>
      <c r="E23" s="65"/>
      <c r="F23" s="66"/>
      <c r="G23" s="67"/>
      <c r="H23" s="68"/>
      <c r="I23" s="65"/>
      <c r="J23" s="48"/>
      <c r="K23" s="44"/>
    </row>
    <row r="24" spans="1:11" x14ac:dyDescent="0.25">
      <c r="A24" s="97" t="s">
        <v>79</v>
      </c>
      <c r="B24" s="98"/>
      <c r="C24" s="99"/>
      <c r="D24" s="91" t="s">
        <v>14</v>
      </c>
      <c r="E24" s="92"/>
      <c r="F24" s="94"/>
      <c r="G24" s="91" t="s">
        <v>37</v>
      </c>
      <c r="H24" s="92"/>
      <c r="I24" s="92"/>
      <c r="J24" s="93"/>
      <c r="K24" s="71" t="s">
        <v>107</v>
      </c>
    </row>
    <row r="25" spans="1:11" ht="15.75" thickBot="1" x14ac:dyDescent="0.3">
      <c r="A25" s="57" t="s">
        <v>0</v>
      </c>
      <c r="B25" s="58" t="s">
        <v>32</v>
      </c>
      <c r="C25" s="59" t="s">
        <v>33</v>
      </c>
      <c r="D25" s="57" t="s">
        <v>1</v>
      </c>
      <c r="E25" s="16" t="s">
        <v>3</v>
      </c>
      <c r="F25" s="17" t="s">
        <v>2</v>
      </c>
      <c r="G25" s="22" t="s">
        <v>1</v>
      </c>
      <c r="H25" s="16" t="s">
        <v>3</v>
      </c>
      <c r="I25" s="16" t="s">
        <v>2</v>
      </c>
      <c r="J25" s="60" t="s">
        <v>4</v>
      </c>
      <c r="K25" s="72"/>
    </row>
    <row r="26" spans="1:11" x14ac:dyDescent="0.25">
      <c r="A26" s="49">
        <v>1</v>
      </c>
      <c r="B26" s="50" t="s">
        <v>70</v>
      </c>
      <c r="C26" s="61" t="s">
        <v>81</v>
      </c>
      <c r="D26" s="49" t="s">
        <v>80</v>
      </c>
      <c r="E26" s="52">
        <v>0.17</v>
      </c>
      <c r="F26" s="62">
        <f t="shared" ref="F26:F31" si="3">A26*E26</f>
        <v>0.17</v>
      </c>
      <c r="G26" s="73" t="s">
        <v>120</v>
      </c>
      <c r="H26" s="74"/>
      <c r="I26" s="74"/>
      <c r="J26" s="74"/>
      <c r="K26" s="75"/>
    </row>
    <row r="27" spans="1:11" x14ac:dyDescent="0.25">
      <c r="A27" s="9">
        <v>2</v>
      </c>
      <c r="B27" s="5" t="s">
        <v>73</v>
      </c>
      <c r="C27" s="10" t="s">
        <v>84</v>
      </c>
      <c r="D27" s="26" t="s">
        <v>110</v>
      </c>
      <c r="E27" s="6">
        <v>0.17</v>
      </c>
      <c r="F27" s="15">
        <f t="shared" si="3"/>
        <v>0.34</v>
      </c>
      <c r="G27" s="73"/>
      <c r="H27" s="74"/>
      <c r="I27" s="74"/>
      <c r="J27" s="74"/>
      <c r="K27" s="75"/>
    </row>
    <row r="28" spans="1:11" x14ac:dyDescent="0.25">
      <c r="A28" s="9">
        <v>10</v>
      </c>
      <c r="B28" s="5" t="s">
        <v>82</v>
      </c>
      <c r="C28" s="10" t="s">
        <v>83</v>
      </c>
      <c r="D28" s="9" t="s">
        <v>16</v>
      </c>
      <c r="E28" s="6">
        <v>7.4999999999999997E-2</v>
      </c>
      <c r="F28" s="15">
        <f t="shared" si="3"/>
        <v>0.75</v>
      </c>
      <c r="G28" s="76"/>
      <c r="H28" s="77"/>
      <c r="I28" s="77"/>
      <c r="J28" s="77"/>
      <c r="K28" s="78"/>
    </row>
    <row r="29" spans="1:11" x14ac:dyDescent="0.25">
      <c r="A29" s="9">
        <v>1</v>
      </c>
      <c r="B29" s="5" t="s">
        <v>85</v>
      </c>
      <c r="C29" s="10" t="s">
        <v>90</v>
      </c>
      <c r="D29" s="27" t="s">
        <v>89</v>
      </c>
      <c r="E29" s="29">
        <v>1.37</v>
      </c>
      <c r="F29" s="30">
        <f t="shared" si="3"/>
        <v>1.37</v>
      </c>
      <c r="G29" s="19" t="s">
        <v>121</v>
      </c>
      <c r="H29" s="6">
        <f>2.5/25</f>
        <v>0.1</v>
      </c>
      <c r="I29" s="37">
        <f t="shared" ref="I29:I31" si="4">A29*H29</f>
        <v>0.1</v>
      </c>
      <c r="J29" s="40" t="s">
        <v>122</v>
      </c>
      <c r="K29" s="10"/>
    </row>
    <row r="30" spans="1:11" x14ac:dyDescent="0.25">
      <c r="A30" s="9">
        <v>1</v>
      </c>
      <c r="B30" s="5" t="s">
        <v>86</v>
      </c>
      <c r="C30" s="10" t="s">
        <v>92</v>
      </c>
      <c r="D30" s="27" t="s">
        <v>91</v>
      </c>
      <c r="E30" s="29">
        <v>0.27</v>
      </c>
      <c r="F30" s="30">
        <f t="shared" si="3"/>
        <v>0.27</v>
      </c>
      <c r="G30" s="19" t="s">
        <v>125</v>
      </c>
      <c r="H30" s="6">
        <f>2.7/100</f>
        <v>2.7000000000000003E-2</v>
      </c>
      <c r="I30" s="37">
        <f t="shared" si="4"/>
        <v>2.7000000000000003E-2</v>
      </c>
      <c r="J30" s="40" t="s">
        <v>126</v>
      </c>
      <c r="K30" s="10"/>
    </row>
    <row r="31" spans="1:11" x14ac:dyDescent="0.25">
      <c r="A31" s="9">
        <v>8</v>
      </c>
      <c r="B31" s="5" t="s">
        <v>75</v>
      </c>
      <c r="C31" s="10" t="s">
        <v>40</v>
      </c>
      <c r="D31" s="9" t="s">
        <v>41</v>
      </c>
      <c r="E31" s="6">
        <v>0.17</v>
      </c>
      <c r="F31" s="15">
        <f t="shared" si="3"/>
        <v>1.36</v>
      </c>
      <c r="G31" s="19" t="s">
        <v>46</v>
      </c>
      <c r="H31" s="6">
        <f>5.22/200</f>
        <v>2.6099999999999998E-2</v>
      </c>
      <c r="I31" s="37">
        <f t="shared" si="4"/>
        <v>0.20879999999999999</v>
      </c>
      <c r="J31" s="40" t="s">
        <v>127</v>
      </c>
      <c r="K31" s="10"/>
    </row>
    <row r="32" spans="1:11" ht="30" x14ac:dyDescent="0.25">
      <c r="A32" s="9">
        <f>3*8+6+22</f>
        <v>52</v>
      </c>
      <c r="B32" s="32" t="s">
        <v>95</v>
      </c>
      <c r="C32" s="10" t="s">
        <v>94</v>
      </c>
      <c r="D32" s="27" t="s">
        <v>93</v>
      </c>
      <c r="E32" s="37">
        <v>0.10199999999999999</v>
      </c>
      <c r="F32" s="38">
        <f>A32*E32</f>
        <v>5.3039999999999994</v>
      </c>
      <c r="G32" s="19" t="s">
        <v>123</v>
      </c>
      <c r="H32" s="37">
        <f>1.5/100</f>
        <v>1.4999999999999999E-2</v>
      </c>
      <c r="I32" s="70">
        <f t="shared" ref="I32" si="5">A32*H32</f>
        <v>0.78</v>
      </c>
      <c r="J32" s="40" t="s">
        <v>124</v>
      </c>
      <c r="K32" s="10"/>
    </row>
    <row r="33" spans="1:11" ht="15.75" thickBot="1" x14ac:dyDescent="0.3">
      <c r="A33" s="11"/>
      <c r="B33" s="12"/>
      <c r="C33" s="13"/>
      <c r="D33" s="11"/>
      <c r="E33" s="16" t="s">
        <v>23</v>
      </c>
      <c r="F33" s="17">
        <f>SUM(F26:F32)</f>
        <v>9.5640000000000001</v>
      </c>
      <c r="G33" s="22"/>
      <c r="H33" s="16" t="s">
        <v>23</v>
      </c>
      <c r="I33" s="17">
        <f>SUM(I29:I32)</f>
        <v>1.1158000000000001</v>
      </c>
      <c r="J33" s="25"/>
      <c r="K33" s="13"/>
    </row>
    <row r="34" spans="1:11" hidden="1" x14ac:dyDescent="0.25">
      <c r="A34" s="49"/>
      <c r="B34" s="50"/>
      <c r="C34" s="61"/>
      <c r="D34" s="49"/>
      <c r="E34" s="52"/>
      <c r="F34" s="62"/>
      <c r="G34" s="54"/>
      <c r="H34" s="52"/>
      <c r="I34" s="52"/>
      <c r="J34" s="61"/>
    </row>
    <row r="35" spans="1:11" hidden="1" x14ac:dyDescent="0.25">
      <c r="A35" s="100" t="s">
        <v>43</v>
      </c>
      <c r="B35" s="101"/>
      <c r="C35" s="102"/>
      <c r="D35" s="85" t="s">
        <v>14</v>
      </c>
      <c r="E35" s="86"/>
      <c r="F35" s="87"/>
      <c r="G35" s="85" t="s">
        <v>37</v>
      </c>
      <c r="H35" s="86"/>
      <c r="I35" s="86"/>
      <c r="J35" s="87"/>
    </row>
    <row r="36" spans="1:11" hidden="1" x14ac:dyDescent="0.25">
      <c r="A36" s="7" t="s">
        <v>0</v>
      </c>
      <c r="B36" s="3" t="s">
        <v>32</v>
      </c>
      <c r="C36" s="8" t="s">
        <v>33</v>
      </c>
      <c r="D36" s="7" t="s">
        <v>1</v>
      </c>
      <c r="E36" s="4" t="s">
        <v>3</v>
      </c>
      <c r="F36" s="14" t="s">
        <v>2</v>
      </c>
      <c r="G36" s="18" t="s">
        <v>1</v>
      </c>
      <c r="H36" s="4" t="s">
        <v>3</v>
      </c>
      <c r="I36" s="4" t="s">
        <v>2</v>
      </c>
      <c r="J36" s="14" t="s">
        <v>4</v>
      </c>
    </row>
    <row r="37" spans="1:11" hidden="1" x14ac:dyDescent="0.25">
      <c r="A37" s="9">
        <v>3</v>
      </c>
      <c r="B37" s="5" t="s">
        <v>5</v>
      </c>
      <c r="C37" s="10" t="s">
        <v>18</v>
      </c>
      <c r="D37" s="9" t="s">
        <v>15</v>
      </c>
      <c r="E37" s="6">
        <v>0.19</v>
      </c>
      <c r="F37" s="15">
        <f t="shared" ref="F37:F42" si="6">A37*E37</f>
        <v>0.57000000000000006</v>
      </c>
      <c r="G37" s="19"/>
      <c r="H37" s="6"/>
      <c r="I37" s="6"/>
      <c r="J37" s="10"/>
    </row>
    <row r="38" spans="1:11" hidden="1" x14ac:dyDescent="0.25">
      <c r="A38" s="9">
        <v>10</v>
      </c>
      <c r="B38" s="5" t="s">
        <v>5</v>
      </c>
      <c r="C38" s="10" t="s">
        <v>17</v>
      </c>
      <c r="D38" s="9" t="s">
        <v>16</v>
      </c>
      <c r="E38" s="6">
        <v>6.6000000000000003E-2</v>
      </c>
      <c r="F38" s="15">
        <f t="shared" si="6"/>
        <v>0.66</v>
      </c>
      <c r="G38" s="19"/>
      <c r="H38" s="6"/>
      <c r="I38" s="6"/>
      <c r="J38" s="10"/>
    </row>
    <row r="39" spans="1:11" hidden="1" x14ac:dyDescent="0.25">
      <c r="A39" s="9">
        <v>1</v>
      </c>
      <c r="B39" s="5" t="s">
        <v>29</v>
      </c>
      <c r="C39" s="10" t="s">
        <v>20</v>
      </c>
      <c r="D39" s="9" t="s">
        <v>19</v>
      </c>
      <c r="E39" s="6">
        <v>0.16</v>
      </c>
      <c r="F39" s="15">
        <f t="shared" si="6"/>
        <v>0.16</v>
      </c>
      <c r="G39" s="19"/>
      <c r="H39" s="6"/>
      <c r="I39" s="6"/>
      <c r="J39" s="10"/>
    </row>
    <row r="40" spans="1:11" hidden="1" x14ac:dyDescent="0.25">
      <c r="A40" s="9">
        <v>1</v>
      </c>
      <c r="B40" s="5" t="s">
        <v>31</v>
      </c>
      <c r="C40" s="10" t="s">
        <v>27</v>
      </c>
      <c r="D40" s="9" t="s">
        <v>24</v>
      </c>
      <c r="E40" s="6">
        <v>0.79</v>
      </c>
      <c r="F40" s="15">
        <f t="shared" si="6"/>
        <v>0.79</v>
      </c>
      <c r="G40" s="19"/>
      <c r="H40" s="6"/>
      <c r="I40" s="6"/>
      <c r="J40" s="10"/>
    </row>
    <row r="41" spans="1:11" hidden="1" x14ac:dyDescent="0.25">
      <c r="A41" s="9">
        <v>1</v>
      </c>
      <c r="B41" s="5" t="s">
        <v>28</v>
      </c>
      <c r="C41" s="10" t="s">
        <v>26</v>
      </c>
      <c r="D41" s="9" t="s">
        <v>25</v>
      </c>
      <c r="E41" s="6">
        <v>0.6</v>
      </c>
      <c r="F41" s="15">
        <f t="shared" si="6"/>
        <v>0.6</v>
      </c>
      <c r="G41" s="19"/>
      <c r="H41" s="6"/>
      <c r="I41" s="6"/>
      <c r="J41" s="10"/>
    </row>
    <row r="42" spans="1:11" hidden="1" x14ac:dyDescent="0.25">
      <c r="A42" s="9">
        <v>50</v>
      </c>
      <c r="B42" s="5" t="s">
        <v>30</v>
      </c>
      <c r="C42" s="10" t="s">
        <v>22</v>
      </c>
      <c r="D42" s="9" t="s">
        <v>21</v>
      </c>
      <c r="E42" s="6">
        <v>5.9400000000000001E-2</v>
      </c>
      <c r="F42" s="15">
        <f t="shared" si="6"/>
        <v>2.97</v>
      </c>
      <c r="G42" s="19"/>
      <c r="H42" s="6"/>
      <c r="I42" s="6"/>
      <c r="J42" s="10"/>
    </row>
    <row r="43" spans="1:11" ht="15.75" hidden="1" thickBot="1" x14ac:dyDescent="0.3">
      <c r="A43" s="11"/>
      <c r="B43" s="12"/>
      <c r="C43" s="13"/>
      <c r="D43" s="11"/>
      <c r="E43" s="16" t="s">
        <v>23</v>
      </c>
      <c r="F43" s="17">
        <f>SUM(F37:F42)</f>
        <v>5.75</v>
      </c>
      <c r="G43" s="22"/>
      <c r="H43" s="23"/>
      <c r="I43" s="23"/>
      <c r="J43" s="13"/>
    </row>
    <row r="44" spans="1:11" ht="15.75" thickBot="1" x14ac:dyDescent="0.3"/>
    <row r="45" spans="1:11" x14ac:dyDescent="0.25">
      <c r="D45" s="88" t="s">
        <v>45</v>
      </c>
      <c r="E45" s="89"/>
      <c r="F45" s="90"/>
      <c r="G45" s="88" t="s">
        <v>45</v>
      </c>
      <c r="H45" s="89"/>
      <c r="I45" s="90"/>
    </row>
    <row r="46" spans="1:11" ht="15.75" thickBot="1" x14ac:dyDescent="0.3">
      <c r="D46" s="82">
        <f>F22+F12+F33</f>
        <v>43.734000000000002</v>
      </c>
      <c r="E46" s="83"/>
      <c r="F46" s="84"/>
      <c r="G46" s="82">
        <f>I22+I12+I33</f>
        <v>5.2248198888888888</v>
      </c>
      <c r="H46" s="83"/>
      <c r="I46" s="84"/>
    </row>
  </sheetData>
  <mergeCells count="22">
    <mergeCell ref="A1:J1"/>
    <mergeCell ref="A2:C2"/>
    <mergeCell ref="D2:F2"/>
    <mergeCell ref="G2:J2"/>
    <mergeCell ref="G45:I45"/>
    <mergeCell ref="A35:C35"/>
    <mergeCell ref="A24:C24"/>
    <mergeCell ref="A14:C14"/>
    <mergeCell ref="D14:F14"/>
    <mergeCell ref="G46:I46"/>
    <mergeCell ref="G35:J35"/>
    <mergeCell ref="D45:F45"/>
    <mergeCell ref="G14:J14"/>
    <mergeCell ref="D35:F35"/>
    <mergeCell ref="D24:F24"/>
    <mergeCell ref="G24:J24"/>
    <mergeCell ref="D46:F46"/>
    <mergeCell ref="K2:K3"/>
    <mergeCell ref="K14:K15"/>
    <mergeCell ref="K24:K25"/>
    <mergeCell ref="G26:K28"/>
    <mergeCell ref="G20:J20"/>
  </mergeCells>
  <hyperlinks>
    <hyperlink ref="J6" r:id="rId1"/>
    <hyperlink ref="J5" r:id="rId2"/>
    <hyperlink ref="J7" r:id="rId3"/>
    <hyperlink ref="J8" r:id="rId4"/>
    <hyperlink ref="J9" r:id="rId5"/>
    <hyperlink ref="J10" r:id="rId6"/>
    <hyperlink ref="J11" r:id="rId7"/>
    <hyperlink ref="J18" r:id="rId8"/>
    <hyperlink ref="J17" r:id="rId9"/>
    <hyperlink ref="J19" r:id="rId10"/>
    <hyperlink ref="J29" r:id="rId11"/>
    <hyperlink ref="J32" r:id="rId12"/>
    <hyperlink ref="J30" r:id="rId13"/>
    <hyperlink ref="J31" r:id="rId14"/>
    <hyperlink ref="J4" r:id="rId15" display="http://www.ebay.com/itm/5PCS-USB-Nano-V3-0-ATmega328-16M-5V-Micro-controller-CH340G-board-For-Arduino/352089506545?_trksid=p2045573.c100505.m3226&amp;_trkparms=aid%3D555014%26algo%3DPL.DEFAULT%26ao%3D1%26asc%3D45397%26meid%3D518ac3f5427646a2b358b1d99e760fbf%26pid%3D100505%26rk%3D1%26rkt%3D1%26"/>
  </hyperlinks>
  <pageMargins left="0.7" right="0.7" top="0.75" bottom="0.75" header="0.3" footer="0.3"/>
  <pageSetup orientation="landscape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I24" sqref="I24"/>
    </sheetView>
  </sheetViews>
  <sheetFormatPr defaultRowHeight="15" x14ac:dyDescent="0.25"/>
  <cols>
    <col min="2" max="2" width="13.28515625" bestFit="1" customWidth="1"/>
    <col min="3" max="3" width="55.85546875" bestFit="1" customWidth="1"/>
    <col min="4" max="4" width="18.140625" bestFit="1" customWidth="1"/>
    <col min="5" max="6" width="9.140625" style="1"/>
    <col min="7" max="7" width="17.42578125" style="2" bestFit="1" customWidth="1"/>
    <col min="8" max="8" width="9.7109375" style="1" bestFit="1" customWidth="1"/>
    <col min="9" max="9" width="10.5703125" style="1" bestFit="1" customWidth="1"/>
    <col min="11" max="11" width="38.85546875" bestFit="1" customWidth="1"/>
  </cols>
  <sheetData>
    <row r="1" spans="1:11" ht="15.75" thickBot="1" x14ac:dyDescent="0.3">
      <c r="A1" s="95" t="s">
        <v>39</v>
      </c>
      <c r="B1" s="96"/>
      <c r="C1" s="96"/>
      <c r="D1" s="96"/>
      <c r="E1" s="96"/>
      <c r="F1" s="96"/>
      <c r="G1" s="96"/>
      <c r="H1" s="96"/>
      <c r="I1" s="96"/>
      <c r="J1" s="96"/>
      <c r="K1" s="69"/>
    </row>
    <row r="2" spans="1:11" x14ac:dyDescent="0.25">
      <c r="A2" s="97" t="s">
        <v>42</v>
      </c>
      <c r="B2" s="98"/>
      <c r="C2" s="99"/>
      <c r="D2" s="91" t="s">
        <v>14</v>
      </c>
      <c r="E2" s="92"/>
      <c r="F2" s="94"/>
      <c r="G2" s="91" t="s">
        <v>37</v>
      </c>
      <c r="H2" s="92"/>
      <c r="I2" s="92"/>
      <c r="J2" s="93"/>
      <c r="K2" s="71" t="s">
        <v>107</v>
      </c>
    </row>
    <row r="3" spans="1:11" ht="15.75" thickBot="1" x14ac:dyDescent="0.3">
      <c r="A3" s="57" t="s">
        <v>0</v>
      </c>
      <c r="B3" s="58" t="s">
        <v>32</v>
      </c>
      <c r="C3" s="59" t="s">
        <v>33</v>
      </c>
      <c r="D3" s="57" t="s">
        <v>1</v>
      </c>
      <c r="E3" s="16" t="s">
        <v>3</v>
      </c>
      <c r="F3" s="17" t="s">
        <v>2</v>
      </c>
      <c r="G3" s="22" t="s">
        <v>1</v>
      </c>
      <c r="H3" s="16" t="s">
        <v>3</v>
      </c>
      <c r="I3" s="16" t="s">
        <v>2</v>
      </c>
      <c r="J3" s="60" t="s">
        <v>4</v>
      </c>
      <c r="K3" s="72"/>
    </row>
    <row r="4" spans="1:11" x14ac:dyDescent="0.25">
      <c r="A4" s="135">
        <v>1</v>
      </c>
      <c r="B4" s="136" t="s">
        <v>38</v>
      </c>
      <c r="C4" s="137" t="s">
        <v>128</v>
      </c>
      <c r="D4" s="135" t="s">
        <v>130</v>
      </c>
      <c r="E4" s="138">
        <v>34.049999999999997</v>
      </c>
      <c r="F4" s="30">
        <f>A4*E4</f>
        <v>34.049999999999997</v>
      </c>
      <c r="G4" s="139" t="s">
        <v>46</v>
      </c>
      <c r="H4" s="140">
        <v>8.5399999999999991</v>
      </c>
      <c r="I4" s="29">
        <f>A4*H4</f>
        <v>8.5399999999999991</v>
      </c>
      <c r="J4" s="141" t="s">
        <v>129</v>
      </c>
      <c r="K4" s="137"/>
    </row>
    <row r="5" spans="1:11" x14ac:dyDescent="0.25">
      <c r="A5" s="27">
        <v>1</v>
      </c>
      <c r="B5" s="122" t="s">
        <v>9</v>
      </c>
      <c r="C5" s="28" t="s">
        <v>55</v>
      </c>
      <c r="D5" s="142" t="s">
        <v>54</v>
      </c>
      <c r="E5" s="29">
        <v>3.52</v>
      </c>
      <c r="F5" s="30">
        <f>A5*E5</f>
        <v>3.52</v>
      </c>
      <c r="G5" s="125" t="s">
        <v>54</v>
      </c>
      <c r="H5" s="126">
        <f>1.99/10</f>
        <v>0.19900000000000001</v>
      </c>
      <c r="I5" s="29">
        <f>A5*H5</f>
        <v>0.19900000000000001</v>
      </c>
      <c r="J5" s="129" t="s">
        <v>98</v>
      </c>
      <c r="K5" s="28"/>
    </row>
    <row r="6" spans="1:11" x14ac:dyDescent="0.25">
      <c r="A6" s="27">
        <v>1</v>
      </c>
      <c r="B6" s="122" t="s">
        <v>66</v>
      </c>
      <c r="C6" s="28" t="s">
        <v>11</v>
      </c>
      <c r="D6" s="27" t="s">
        <v>10</v>
      </c>
      <c r="E6" s="29">
        <v>1.02</v>
      </c>
      <c r="F6" s="30">
        <f t="shared" ref="F6:F12" si="0">A6*E6</f>
        <v>1.02</v>
      </c>
      <c r="G6" s="125" t="s">
        <v>10</v>
      </c>
      <c r="H6" s="126">
        <f>4.7/10</f>
        <v>0.47000000000000003</v>
      </c>
      <c r="I6" s="29">
        <f>A6*H6</f>
        <v>0.47000000000000003</v>
      </c>
      <c r="J6" s="129" t="s">
        <v>36</v>
      </c>
      <c r="K6" s="28"/>
    </row>
    <row r="7" spans="1:11" x14ac:dyDescent="0.25">
      <c r="A7" s="27">
        <v>1</v>
      </c>
      <c r="B7" s="122" t="s">
        <v>6</v>
      </c>
      <c r="C7" s="28" t="s">
        <v>57</v>
      </c>
      <c r="D7" s="27" t="s">
        <v>58</v>
      </c>
      <c r="E7" s="29">
        <v>0.1</v>
      </c>
      <c r="F7" s="30">
        <f t="shared" si="0"/>
        <v>0.1</v>
      </c>
      <c r="G7" s="125" t="s">
        <v>100</v>
      </c>
      <c r="H7" s="126">
        <f>5.45/500</f>
        <v>1.09E-2</v>
      </c>
      <c r="I7" s="29">
        <f>A7*H7</f>
        <v>1.09E-2</v>
      </c>
      <c r="J7" s="129" t="s">
        <v>99</v>
      </c>
      <c r="K7" s="28"/>
    </row>
    <row r="8" spans="1:11" x14ac:dyDescent="0.25">
      <c r="A8" s="27">
        <v>1</v>
      </c>
      <c r="B8" s="122" t="s">
        <v>7</v>
      </c>
      <c r="C8" s="28" t="s">
        <v>61</v>
      </c>
      <c r="D8" s="27" t="s">
        <v>62</v>
      </c>
      <c r="E8" s="29">
        <v>0.1</v>
      </c>
      <c r="F8" s="30">
        <f t="shared" si="0"/>
        <v>0.1</v>
      </c>
      <c r="G8" s="143" t="s">
        <v>46</v>
      </c>
      <c r="H8" s="126">
        <f>1.22/100</f>
        <v>1.2199999999999999E-2</v>
      </c>
      <c r="I8" s="29">
        <f>A8*H8</f>
        <v>1.2199999999999999E-2</v>
      </c>
      <c r="J8" s="129" t="s">
        <v>101</v>
      </c>
      <c r="K8" s="28"/>
    </row>
    <row r="9" spans="1:11" x14ac:dyDescent="0.25">
      <c r="A9" s="27">
        <v>6</v>
      </c>
      <c r="B9" s="122" t="s">
        <v>63</v>
      </c>
      <c r="C9" s="28" t="s">
        <v>64</v>
      </c>
      <c r="D9" s="27" t="s">
        <v>65</v>
      </c>
      <c r="E9" s="29">
        <v>0.11</v>
      </c>
      <c r="F9" s="30">
        <f t="shared" si="0"/>
        <v>0.66</v>
      </c>
      <c r="G9" s="143" t="s">
        <v>46</v>
      </c>
      <c r="H9" s="126">
        <f>9.88/5000</f>
        <v>1.9760000000000003E-3</v>
      </c>
      <c r="I9" s="29">
        <f>A9*H9</f>
        <v>1.1856000000000002E-2</v>
      </c>
      <c r="J9" s="129" t="s">
        <v>102</v>
      </c>
      <c r="K9" s="28"/>
    </row>
    <row r="10" spans="1:11" x14ac:dyDescent="0.25">
      <c r="A10" s="27">
        <v>3</v>
      </c>
      <c r="B10" s="122" t="s">
        <v>56</v>
      </c>
      <c r="C10" s="28" t="s">
        <v>60</v>
      </c>
      <c r="D10" s="27" t="s">
        <v>59</v>
      </c>
      <c r="E10" s="29">
        <v>0.49</v>
      </c>
      <c r="F10" s="30">
        <f t="shared" si="0"/>
        <v>1.47</v>
      </c>
      <c r="G10" s="143" t="s">
        <v>103</v>
      </c>
      <c r="H10" s="126">
        <f>1.71/100</f>
        <v>1.7100000000000001E-2</v>
      </c>
      <c r="I10" s="29">
        <f>A10*H10</f>
        <v>5.1299999999999998E-2</v>
      </c>
      <c r="J10" s="129" t="s">
        <v>104</v>
      </c>
      <c r="K10" s="28"/>
    </row>
    <row r="11" spans="1:11" x14ac:dyDescent="0.25">
      <c r="A11" s="27">
        <v>1</v>
      </c>
      <c r="B11" s="122" t="s">
        <v>68</v>
      </c>
      <c r="C11" s="144" t="s">
        <v>67</v>
      </c>
      <c r="D11" s="27" t="s">
        <v>69</v>
      </c>
      <c r="E11" s="29">
        <v>2.7</v>
      </c>
      <c r="F11" s="30">
        <f t="shared" si="0"/>
        <v>2.7</v>
      </c>
      <c r="G11" s="143" t="s">
        <v>105</v>
      </c>
      <c r="H11" s="126">
        <f>1.99/5</f>
        <v>0.39800000000000002</v>
      </c>
      <c r="I11" s="29">
        <f>A11*H11</f>
        <v>0.39800000000000002</v>
      </c>
      <c r="J11" s="129" t="s">
        <v>106</v>
      </c>
      <c r="K11" s="28"/>
    </row>
    <row r="12" spans="1:11" x14ac:dyDescent="0.25">
      <c r="A12" s="27"/>
      <c r="B12" s="122"/>
      <c r="C12" s="28"/>
      <c r="D12" s="27"/>
      <c r="E12" s="145" t="s">
        <v>23</v>
      </c>
      <c r="F12" s="146">
        <f>SUM(F4:F11)</f>
        <v>43.620000000000005</v>
      </c>
      <c r="G12" s="143"/>
      <c r="H12" s="145" t="s">
        <v>23</v>
      </c>
      <c r="I12" s="145">
        <f>SUM(I4:I11)</f>
        <v>9.6932559999999981</v>
      </c>
      <c r="J12" s="129"/>
      <c r="K12" s="28"/>
    </row>
    <row r="13" spans="1:11" ht="15.75" thickBot="1" x14ac:dyDescent="0.3">
      <c r="A13" s="135"/>
      <c r="B13" s="136"/>
      <c r="C13" s="137"/>
      <c r="D13" s="135"/>
      <c r="E13" s="147"/>
      <c r="F13" s="148"/>
      <c r="G13" s="149"/>
      <c r="H13" s="147"/>
      <c r="I13" s="147"/>
      <c r="J13" s="141"/>
      <c r="K13" s="150"/>
    </row>
    <row r="14" spans="1:11" x14ac:dyDescent="0.25">
      <c r="A14" s="97" t="s">
        <v>44</v>
      </c>
      <c r="B14" s="98"/>
      <c r="C14" s="99"/>
      <c r="D14" s="91" t="s">
        <v>14</v>
      </c>
      <c r="E14" s="92"/>
      <c r="F14" s="94"/>
      <c r="G14" s="91" t="s">
        <v>37</v>
      </c>
      <c r="H14" s="92"/>
      <c r="I14" s="92"/>
      <c r="J14" s="93"/>
      <c r="K14" s="71" t="s">
        <v>107</v>
      </c>
    </row>
    <row r="15" spans="1:11" ht="15.75" thickBot="1" x14ac:dyDescent="0.3">
      <c r="A15" s="57" t="s">
        <v>0</v>
      </c>
      <c r="B15" s="58" t="s">
        <v>32</v>
      </c>
      <c r="C15" s="59" t="s">
        <v>33</v>
      </c>
      <c r="D15" s="57" t="s">
        <v>1</v>
      </c>
      <c r="E15" s="16" t="s">
        <v>3</v>
      </c>
      <c r="F15" s="17" t="s">
        <v>2</v>
      </c>
      <c r="G15" s="22" t="s">
        <v>1</v>
      </c>
      <c r="H15" s="16" t="s">
        <v>3</v>
      </c>
      <c r="I15" s="16" t="s">
        <v>2</v>
      </c>
      <c r="J15" s="60" t="s">
        <v>4</v>
      </c>
      <c r="K15" s="72"/>
    </row>
    <row r="16" spans="1:11" x14ac:dyDescent="0.25">
      <c r="A16" s="27">
        <v>1</v>
      </c>
      <c r="B16" s="122" t="s">
        <v>70</v>
      </c>
      <c r="C16" s="123" t="s">
        <v>71</v>
      </c>
      <c r="D16" s="39" t="s">
        <v>108</v>
      </c>
      <c r="E16" s="29">
        <v>0.66</v>
      </c>
      <c r="F16" s="124">
        <f t="shared" ref="F16:F23" si="1">A16*E16</f>
        <v>0.66</v>
      </c>
      <c r="G16" s="125" t="s">
        <v>115</v>
      </c>
      <c r="H16" s="126">
        <f>3.27/50</f>
        <v>6.54E-2</v>
      </c>
      <c r="I16" s="29">
        <f>A16*H16</f>
        <v>6.54E-2</v>
      </c>
      <c r="J16" s="127" t="s">
        <v>114</v>
      </c>
      <c r="K16" s="28" t="s">
        <v>112</v>
      </c>
    </row>
    <row r="17" spans="1:11" x14ac:dyDescent="0.25">
      <c r="A17" s="27">
        <v>2</v>
      </c>
      <c r="B17" s="122" t="s">
        <v>73</v>
      </c>
      <c r="C17" s="128" t="s">
        <v>72</v>
      </c>
      <c r="D17" s="39" t="s">
        <v>109</v>
      </c>
      <c r="E17" s="29">
        <v>0.64</v>
      </c>
      <c r="F17" s="30">
        <f t="shared" si="1"/>
        <v>1.28</v>
      </c>
      <c r="G17" s="125" t="s">
        <v>111</v>
      </c>
      <c r="H17" s="126">
        <f>2.15/50</f>
        <v>4.2999999999999997E-2</v>
      </c>
      <c r="I17" s="29">
        <f>A17*H17</f>
        <v>8.5999999999999993E-2</v>
      </c>
      <c r="J17" s="129" t="s">
        <v>113</v>
      </c>
      <c r="K17" s="28" t="s">
        <v>112</v>
      </c>
    </row>
    <row r="18" spans="1:11" x14ac:dyDescent="0.25">
      <c r="A18" s="27">
        <v>1</v>
      </c>
      <c r="B18" s="122" t="s">
        <v>131</v>
      </c>
      <c r="C18" s="128" t="s">
        <v>87</v>
      </c>
      <c r="D18" s="39" t="s">
        <v>96</v>
      </c>
      <c r="E18" s="29">
        <v>0.48</v>
      </c>
      <c r="F18" s="30">
        <f t="shared" si="1"/>
        <v>0.48</v>
      </c>
      <c r="G18" s="125" t="s">
        <v>46</v>
      </c>
      <c r="H18" s="126">
        <f>11.26/72</f>
        <v>0.15638888888888888</v>
      </c>
      <c r="I18" s="29">
        <f>A18*H18</f>
        <v>0.15638888888888888</v>
      </c>
      <c r="J18" s="129" t="s">
        <v>117</v>
      </c>
      <c r="K18" s="28"/>
    </row>
    <row r="19" spans="1:11" x14ac:dyDescent="0.25">
      <c r="A19" s="27">
        <v>2</v>
      </c>
      <c r="B19" s="122" t="s">
        <v>132</v>
      </c>
      <c r="C19" s="128" t="s">
        <v>133</v>
      </c>
      <c r="D19" s="39" t="s">
        <v>134</v>
      </c>
      <c r="E19" s="29">
        <v>0.61</v>
      </c>
      <c r="F19" s="124">
        <f t="shared" si="1"/>
        <v>1.22</v>
      </c>
      <c r="G19" s="130" t="s">
        <v>116</v>
      </c>
      <c r="H19" s="131"/>
      <c r="I19" s="131"/>
      <c r="J19" s="132"/>
      <c r="K19" s="28" t="s">
        <v>118</v>
      </c>
    </row>
    <row r="20" spans="1:11" x14ac:dyDescent="0.25">
      <c r="A20" s="27">
        <v>1</v>
      </c>
      <c r="B20" s="122" t="s">
        <v>148</v>
      </c>
      <c r="C20" s="128" t="s">
        <v>149</v>
      </c>
      <c r="D20" s="39" t="s">
        <v>150</v>
      </c>
      <c r="E20" s="29">
        <v>0.66</v>
      </c>
      <c r="F20" s="124">
        <f t="shared" si="1"/>
        <v>0.66</v>
      </c>
      <c r="G20" s="130" t="s">
        <v>116</v>
      </c>
      <c r="H20" s="131"/>
      <c r="I20" s="131"/>
      <c r="J20" s="132"/>
      <c r="K20" s="28" t="s">
        <v>118</v>
      </c>
    </row>
    <row r="21" spans="1:11" x14ac:dyDescent="0.25">
      <c r="A21" s="27">
        <v>1</v>
      </c>
      <c r="B21" s="122" t="s">
        <v>86</v>
      </c>
      <c r="C21" s="128" t="s">
        <v>88</v>
      </c>
      <c r="D21" s="39" t="s">
        <v>97</v>
      </c>
      <c r="E21" s="29">
        <v>0.28000000000000003</v>
      </c>
      <c r="F21" s="30">
        <f t="shared" si="1"/>
        <v>0.28000000000000003</v>
      </c>
      <c r="G21" s="130" t="s">
        <v>116</v>
      </c>
      <c r="H21" s="131"/>
      <c r="I21" s="131"/>
      <c r="J21" s="132"/>
      <c r="K21" s="28" t="s">
        <v>118</v>
      </c>
    </row>
    <row r="22" spans="1:11" x14ac:dyDescent="0.25">
      <c r="A22" s="27">
        <v>1</v>
      </c>
      <c r="B22" s="122" t="s">
        <v>136</v>
      </c>
      <c r="C22" s="128" t="s">
        <v>137</v>
      </c>
      <c r="D22" s="39" t="s">
        <v>138</v>
      </c>
      <c r="E22" s="29">
        <v>0.38</v>
      </c>
      <c r="F22" s="30">
        <f>A22*E22</f>
        <v>0.38</v>
      </c>
      <c r="G22" s="130" t="s">
        <v>116</v>
      </c>
      <c r="H22" s="131"/>
      <c r="I22" s="131"/>
      <c r="J22" s="132"/>
      <c r="K22" s="28" t="s">
        <v>118</v>
      </c>
    </row>
    <row r="23" spans="1:11" x14ac:dyDescent="0.25">
      <c r="A23" s="27">
        <v>2</v>
      </c>
      <c r="B23" s="122" t="s">
        <v>154</v>
      </c>
      <c r="C23" s="128" t="s">
        <v>151</v>
      </c>
      <c r="D23" s="27" t="s">
        <v>152</v>
      </c>
      <c r="E23" s="29">
        <v>0.88</v>
      </c>
      <c r="F23" s="30">
        <f t="shared" si="1"/>
        <v>1.76</v>
      </c>
      <c r="G23" s="133" t="s">
        <v>46</v>
      </c>
      <c r="H23" s="126">
        <f>1.59/400</f>
        <v>3.9750000000000002E-3</v>
      </c>
      <c r="I23" s="134">
        <f t="shared" ref="I23" si="2">A23*H23</f>
        <v>7.9500000000000005E-3</v>
      </c>
      <c r="J23" s="129"/>
      <c r="K23" s="28" t="s">
        <v>153</v>
      </c>
    </row>
    <row r="24" spans="1:11" x14ac:dyDescent="0.25">
      <c r="A24" s="9"/>
      <c r="B24" s="5"/>
      <c r="C24" s="24"/>
      <c r="D24" s="9"/>
      <c r="E24" s="4" t="s">
        <v>23</v>
      </c>
      <c r="F24" s="14">
        <f>SUM(F16:F23)</f>
        <v>6.72</v>
      </c>
      <c r="G24" s="18"/>
      <c r="H24" s="4" t="s">
        <v>23</v>
      </c>
      <c r="I24" s="14">
        <f>SUM(I16:I23)</f>
        <v>0.3157388888888889</v>
      </c>
      <c r="J24" s="24"/>
      <c r="K24" s="10"/>
    </row>
    <row r="25" spans="1:11" ht="15.75" thickBot="1" x14ac:dyDescent="0.3">
      <c r="A25" s="42"/>
      <c r="B25" s="43"/>
      <c r="C25" s="64"/>
      <c r="D25" s="42"/>
      <c r="E25" s="65"/>
      <c r="F25" s="66"/>
      <c r="G25" s="67"/>
      <c r="H25" s="68"/>
      <c r="I25" s="65"/>
      <c r="J25" s="48"/>
      <c r="K25" s="44"/>
    </row>
    <row r="26" spans="1:11" x14ac:dyDescent="0.25">
      <c r="A26" s="97" t="s">
        <v>79</v>
      </c>
      <c r="B26" s="98"/>
      <c r="C26" s="99"/>
      <c r="D26" s="91" t="s">
        <v>14</v>
      </c>
      <c r="E26" s="92"/>
      <c r="F26" s="94"/>
      <c r="G26" s="91" t="s">
        <v>37</v>
      </c>
      <c r="H26" s="92"/>
      <c r="I26" s="92"/>
      <c r="J26" s="93"/>
      <c r="K26" s="71" t="s">
        <v>107</v>
      </c>
    </row>
    <row r="27" spans="1:11" ht="15.75" thickBot="1" x14ac:dyDescent="0.3">
      <c r="A27" s="57" t="s">
        <v>0</v>
      </c>
      <c r="B27" s="58" t="s">
        <v>32</v>
      </c>
      <c r="C27" s="59" t="s">
        <v>33</v>
      </c>
      <c r="D27" s="57" t="s">
        <v>1</v>
      </c>
      <c r="E27" s="16" t="s">
        <v>3</v>
      </c>
      <c r="F27" s="17" t="s">
        <v>2</v>
      </c>
      <c r="G27" s="22" t="s">
        <v>1</v>
      </c>
      <c r="H27" s="16" t="s">
        <v>3</v>
      </c>
      <c r="I27" s="16" t="s">
        <v>2</v>
      </c>
      <c r="J27" s="60" t="s">
        <v>4</v>
      </c>
      <c r="K27" s="72"/>
    </row>
    <row r="28" spans="1:11" x14ac:dyDescent="0.25">
      <c r="A28" s="135">
        <v>1</v>
      </c>
      <c r="B28" s="136" t="s">
        <v>70</v>
      </c>
      <c r="C28" s="137" t="s">
        <v>81</v>
      </c>
      <c r="D28" s="135" t="s">
        <v>80</v>
      </c>
      <c r="E28" s="138">
        <v>0.17</v>
      </c>
      <c r="F28" s="151">
        <f t="shared" ref="F28:F35" si="3">A28*E28</f>
        <v>0.17</v>
      </c>
      <c r="G28" s="152" t="s">
        <v>120</v>
      </c>
      <c r="H28" s="153"/>
      <c r="I28" s="153"/>
      <c r="J28" s="153"/>
      <c r="K28" s="154"/>
    </row>
    <row r="29" spans="1:11" x14ac:dyDescent="0.25">
      <c r="A29" s="27">
        <v>2</v>
      </c>
      <c r="B29" s="122" t="s">
        <v>73</v>
      </c>
      <c r="C29" s="28" t="s">
        <v>84</v>
      </c>
      <c r="D29" s="39" t="s">
        <v>110</v>
      </c>
      <c r="E29" s="29">
        <v>0.17</v>
      </c>
      <c r="F29" s="30">
        <f t="shared" si="3"/>
        <v>0.34</v>
      </c>
      <c r="G29" s="152"/>
      <c r="H29" s="153"/>
      <c r="I29" s="153"/>
      <c r="J29" s="153"/>
      <c r="K29" s="154"/>
    </row>
    <row r="30" spans="1:11" x14ac:dyDescent="0.25">
      <c r="A30" s="27">
        <v>10</v>
      </c>
      <c r="B30" s="122" t="s">
        <v>82</v>
      </c>
      <c r="C30" s="28" t="s">
        <v>83</v>
      </c>
      <c r="D30" s="27" t="s">
        <v>16</v>
      </c>
      <c r="E30" s="29">
        <v>7.4999999999999997E-2</v>
      </c>
      <c r="F30" s="30">
        <f t="shared" si="3"/>
        <v>0.75</v>
      </c>
      <c r="G30" s="155"/>
      <c r="H30" s="156"/>
      <c r="I30" s="156"/>
      <c r="J30" s="156"/>
      <c r="K30" s="157"/>
    </row>
    <row r="31" spans="1:11" x14ac:dyDescent="0.25">
      <c r="A31" s="27">
        <v>1</v>
      </c>
      <c r="B31" s="122" t="s">
        <v>131</v>
      </c>
      <c r="C31" s="28" t="s">
        <v>90</v>
      </c>
      <c r="D31" s="27" t="s">
        <v>89</v>
      </c>
      <c r="E31" s="29">
        <v>1.37</v>
      </c>
      <c r="F31" s="30">
        <f t="shared" si="3"/>
        <v>1.37</v>
      </c>
      <c r="G31" s="125" t="s">
        <v>121</v>
      </c>
      <c r="H31" s="29">
        <f>2.5/25</f>
        <v>0.1</v>
      </c>
      <c r="I31" s="134">
        <f t="shared" ref="I31:I36" si="4">A31*H31</f>
        <v>0.1</v>
      </c>
      <c r="J31" s="129" t="s">
        <v>122</v>
      </c>
      <c r="K31" s="28"/>
    </row>
    <row r="32" spans="1:11" x14ac:dyDescent="0.25">
      <c r="A32" s="119">
        <v>2</v>
      </c>
      <c r="B32" s="122" t="s">
        <v>132</v>
      </c>
      <c r="C32" s="158" t="s">
        <v>139</v>
      </c>
      <c r="D32" s="119" t="s">
        <v>140</v>
      </c>
      <c r="E32" s="120">
        <v>1.42</v>
      </c>
      <c r="F32" s="121">
        <f t="shared" si="3"/>
        <v>2.84</v>
      </c>
      <c r="G32" s="159" t="s">
        <v>144</v>
      </c>
      <c r="H32" s="120">
        <f>13.2/100</f>
        <v>0.13200000000000001</v>
      </c>
      <c r="I32" s="134">
        <f t="shared" si="4"/>
        <v>0.26400000000000001</v>
      </c>
      <c r="J32" s="129" t="s">
        <v>146</v>
      </c>
      <c r="K32" s="158"/>
    </row>
    <row r="33" spans="1:11" x14ac:dyDescent="0.25">
      <c r="A33" s="27">
        <v>1</v>
      </c>
      <c r="B33" s="122" t="s">
        <v>86</v>
      </c>
      <c r="C33" s="28" t="s">
        <v>141</v>
      </c>
      <c r="D33" s="27" t="s">
        <v>91</v>
      </c>
      <c r="E33" s="29">
        <v>0.27</v>
      </c>
      <c r="F33" s="30">
        <f t="shared" si="3"/>
        <v>0.27</v>
      </c>
      <c r="G33" s="125" t="s">
        <v>125</v>
      </c>
      <c r="H33" s="29">
        <f>2.7/100</f>
        <v>2.7000000000000003E-2</v>
      </c>
      <c r="I33" s="134">
        <f t="shared" si="4"/>
        <v>2.7000000000000003E-2</v>
      </c>
      <c r="J33" s="129" t="s">
        <v>126</v>
      </c>
      <c r="K33" s="28"/>
    </row>
    <row r="34" spans="1:11" x14ac:dyDescent="0.25">
      <c r="A34" s="27">
        <v>1</v>
      </c>
      <c r="B34" s="122" t="s">
        <v>136</v>
      </c>
      <c r="C34" s="158" t="s">
        <v>142</v>
      </c>
      <c r="D34" s="27" t="s">
        <v>143</v>
      </c>
      <c r="E34" s="29">
        <v>0.88</v>
      </c>
      <c r="F34" s="30">
        <f t="shared" si="3"/>
        <v>0.88</v>
      </c>
      <c r="G34" s="125" t="s">
        <v>145</v>
      </c>
      <c r="H34" s="29">
        <f>3.2/50</f>
        <v>6.4000000000000001E-2</v>
      </c>
      <c r="I34" s="134">
        <f t="shared" si="4"/>
        <v>6.4000000000000001E-2</v>
      </c>
      <c r="J34" s="129" t="s">
        <v>147</v>
      </c>
      <c r="K34" s="28"/>
    </row>
    <row r="35" spans="1:11" x14ac:dyDescent="0.25">
      <c r="A35" s="27">
        <v>16</v>
      </c>
      <c r="B35" s="122" t="s">
        <v>135</v>
      </c>
      <c r="C35" s="28" t="s">
        <v>40</v>
      </c>
      <c r="D35" s="27" t="s">
        <v>41</v>
      </c>
      <c r="E35" s="29">
        <v>0.17</v>
      </c>
      <c r="F35" s="30">
        <f t="shared" si="3"/>
        <v>2.72</v>
      </c>
      <c r="G35" s="125" t="s">
        <v>46</v>
      </c>
      <c r="H35" s="29">
        <f>5.22/200</f>
        <v>2.6099999999999998E-2</v>
      </c>
      <c r="I35" s="134">
        <f t="shared" si="4"/>
        <v>0.41759999999999997</v>
      </c>
      <c r="J35" s="129" t="s">
        <v>127</v>
      </c>
      <c r="K35" s="28"/>
    </row>
    <row r="36" spans="1:11" ht="30" x14ac:dyDescent="0.25">
      <c r="A36" s="27">
        <f>22+64+6+14+(16*3)</f>
        <v>154</v>
      </c>
      <c r="B36" s="160" t="s">
        <v>95</v>
      </c>
      <c r="C36" s="28" t="s">
        <v>94</v>
      </c>
      <c r="D36" s="27" t="s">
        <v>93</v>
      </c>
      <c r="E36" s="134">
        <v>0.10199999999999999</v>
      </c>
      <c r="F36" s="161">
        <f>A36*E36</f>
        <v>15.707999999999998</v>
      </c>
      <c r="G36" s="125" t="s">
        <v>123</v>
      </c>
      <c r="H36" s="134">
        <f>1.5/100</f>
        <v>1.4999999999999999E-2</v>
      </c>
      <c r="I36" s="162">
        <f t="shared" si="4"/>
        <v>2.31</v>
      </c>
      <c r="J36" s="129" t="s">
        <v>124</v>
      </c>
      <c r="K36" s="28"/>
    </row>
    <row r="37" spans="1:11" ht="15.75" thickBot="1" x14ac:dyDescent="0.3">
      <c r="A37" s="11"/>
      <c r="B37" s="12"/>
      <c r="C37" s="13"/>
      <c r="D37" s="11"/>
      <c r="E37" s="16" t="s">
        <v>23</v>
      </c>
      <c r="F37" s="17">
        <f>SUM(F28:F36)</f>
        <v>25.047999999999998</v>
      </c>
      <c r="G37" s="22"/>
      <c r="H37" s="16" t="s">
        <v>23</v>
      </c>
      <c r="I37" s="17">
        <f>SUM(I31:I36)</f>
        <v>3.1825999999999999</v>
      </c>
      <c r="J37" s="25"/>
      <c r="K37" s="13"/>
    </row>
    <row r="38" spans="1:11" ht="15.75" thickBot="1" x14ac:dyDescent="0.3"/>
    <row r="39" spans="1:11" x14ac:dyDescent="0.25">
      <c r="D39" s="88" t="s">
        <v>45</v>
      </c>
      <c r="E39" s="89"/>
      <c r="F39" s="90"/>
      <c r="G39" s="88" t="s">
        <v>45</v>
      </c>
      <c r="H39" s="89"/>
      <c r="I39" s="90"/>
    </row>
    <row r="40" spans="1:11" ht="15.75" thickBot="1" x14ac:dyDescent="0.3">
      <c r="D40" s="82">
        <f>F24+F12+F37</f>
        <v>75.388000000000005</v>
      </c>
      <c r="E40" s="83"/>
      <c r="F40" s="84"/>
      <c r="G40" s="82">
        <f>I24+I12+I37</f>
        <v>13.191594888888886</v>
      </c>
      <c r="H40" s="83"/>
      <c r="I40" s="84"/>
    </row>
  </sheetData>
  <mergeCells count="22">
    <mergeCell ref="D39:F39"/>
    <mergeCell ref="G39:I39"/>
    <mergeCell ref="D40:F40"/>
    <mergeCell ref="G40:I40"/>
    <mergeCell ref="G19:J19"/>
    <mergeCell ref="G22:J22"/>
    <mergeCell ref="G20:J20"/>
    <mergeCell ref="D26:F26"/>
    <mergeCell ref="G26:J26"/>
    <mergeCell ref="K26:K27"/>
    <mergeCell ref="G28:K30"/>
    <mergeCell ref="K2:K3"/>
    <mergeCell ref="A14:C14"/>
    <mergeCell ref="D14:F14"/>
    <mergeCell ref="G14:J14"/>
    <mergeCell ref="K14:K15"/>
    <mergeCell ref="A1:J1"/>
    <mergeCell ref="A2:C2"/>
    <mergeCell ref="D2:F2"/>
    <mergeCell ref="G2:J2"/>
    <mergeCell ref="G21:J21"/>
    <mergeCell ref="A26:C26"/>
  </mergeCells>
  <hyperlinks>
    <hyperlink ref="J17" r:id="rId1"/>
    <hyperlink ref="J16" r:id="rId2"/>
    <hyperlink ref="J18" r:id="rId3"/>
    <hyperlink ref="J31" r:id="rId4"/>
    <hyperlink ref="J36" r:id="rId5"/>
    <hyperlink ref="J33" r:id="rId6"/>
    <hyperlink ref="J35" r:id="rId7"/>
    <hyperlink ref="J6" r:id="rId8"/>
    <hyperlink ref="J5" r:id="rId9"/>
    <hyperlink ref="J7" r:id="rId10"/>
    <hyperlink ref="J8" r:id="rId11"/>
    <hyperlink ref="J9" r:id="rId12"/>
    <hyperlink ref="J10" r:id="rId13"/>
    <hyperlink ref="J11" r:id="rId14"/>
    <hyperlink ref="J4" r:id="rId15"/>
    <hyperlink ref="J34" r:id="rId16"/>
    <hyperlink ref="J32" r:id="rId17"/>
  </hyperlinks>
  <pageMargins left="0.7" right="0.7" top="0.75" bottom="0.75" header="0.3" footer="0.3"/>
  <pageSetup orientation="landscape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8" sqref="E8"/>
    </sheetView>
  </sheetViews>
  <sheetFormatPr defaultRowHeight="15" x14ac:dyDescent="0.25"/>
  <cols>
    <col min="2" max="2" width="44.7109375" bestFit="1" customWidth="1"/>
    <col min="3" max="3" width="17.42578125" bestFit="1" customWidth="1"/>
  </cols>
  <sheetData>
    <row r="1" spans="1:6" ht="15.75" thickBot="1" x14ac:dyDescent="0.3">
      <c r="A1" s="103" t="s">
        <v>47</v>
      </c>
      <c r="B1" s="104"/>
      <c r="C1" s="104"/>
      <c r="D1" s="104"/>
      <c r="E1" s="104"/>
      <c r="F1" s="105"/>
    </row>
    <row r="2" spans="1:6" x14ac:dyDescent="0.25">
      <c r="A2" s="97" t="s">
        <v>47</v>
      </c>
      <c r="B2" s="99"/>
      <c r="C2" s="91" t="s">
        <v>37</v>
      </c>
      <c r="D2" s="92"/>
      <c r="E2" s="92"/>
      <c r="F2" s="94"/>
    </row>
    <row r="3" spans="1:6" x14ac:dyDescent="0.25">
      <c r="A3" s="7" t="s">
        <v>0</v>
      </c>
      <c r="B3" s="8" t="s">
        <v>33</v>
      </c>
      <c r="C3" s="18" t="s">
        <v>1</v>
      </c>
      <c r="D3" s="4" t="s">
        <v>3</v>
      </c>
      <c r="E3" s="4" t="s">
        <v>2</v>
      </c>
      <c r="F3" s="14" t="s">
        <v>4</v>
      </c>
    </row>
    <row r="4" spans="1:6" x14ac:dyDescent="0.25">
      <c r="A4" s="27">
        <v>1</v>
      </c>
      <c r="B4" s="28" t="s">
        <v>51</v>
      </c>
      <c r="C4" s="27" t="s">
        <v>48</v>
      </c>
      <c r="D4" s="29">
        <v>13.99</v>
      </c>
      <c r="E4" s="6">
        <f>A4*D4</f>
        <v>13.99</v>
      </c>
      <c r="F4" s="20" t="s">
        <v>49</v>
      </c>
    </row>
    <row r="5" spans="1:6" x14ac:dyDescent="0.25">
      <c r="A5" s="27">
        <v>1</v>
      </c>
      <c r="B5" s="28" t="s">
        <v>50</v>
      </c>
      <c r="C5" s="34" t="s">
        <v>52</v>
      </c>
      <c r="D5" s="6">
        <v>13.29</v>
      </c>
      <c r="E5" s="6">
        <f>A5*D5</f>
        <v>13.29</v>
      </c>
      <c r="F5" s="20" t="s">
        <v>53</v>
      </c>
    </row>
    <row r="6" spans="1:6" x14ac:dyDescent="0.25">
      <c r="A6" s="27"/>
      <c r="B6" s="28"/>
      <c r="C6" s="34"/>
      <c r="D6" s="6"/>
      <c r="E6" s="6"/>
      <c r="F6" s="20"/>
    </row>
    <row r="7" spans="1:6" x14ac:dyDescent="0.25">
      <c r="A7" s="27"/>
      <c r="B7" s="28"/>
      <c r="C7" s="34"/>
      <c r="D7" s="6"/>
      <c r="E7" s="6"/>
      <c r="F7" s="20"/>
    </row>
    <row r="8" spans="1:6" x14ac:dyDescent="0.25">
      <c r="A8" s="27"/>
      <c r="B8" s="28"/>
      <c r="C8" s="21"/>
      <c r="D8" s="4" t="s">
        <v>23</v>
      </c>
      <c r="E8" s="4">
        <f>SUM(E3:E5)</f>
        <v>27.28</v>
      </c>
      <c r="F8" s="20"/>
    </row>
  </sheetData>
  <mergeCells count="3">
    <mergeCell ref="A1:F1"/>
    <mergeCell ref="A2:B2"/>
    <mergeCell ref="C2:F2"/>
  </mergeCells>
  <hyperlinks>
    <hyperlink ref="F4" r:id="rId1"/>
    <hyperlink ref="F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NANO IO</vt:lpstr>
      <vt:lpstr>MEGA IO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Steensen</dc:creator>
  <cp:lastModifiedBy>John Steensen</cp:lastModifiedBy>
  <dcterms:created xsi:type="dcterms:W3CDTF">2017-07-21T00:17:50Z</dcterms:created>
  <dcterms:modified xsi:type="dcterms:W3CDTF">2018-03-04T02:06:41Z</dcterms:modified>
</cp:coreProperties>
</file>