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vumacp.sharepoint.com/sites/CriterionEnergyPartners/Shared Documents/Engineering and Operations/Personal Folders/JD/"/>
    </mc:Choice>
  </mc:AlternateContent>
  <xr:revisionPtr revIDLastSave="386" documentId="14_{687C6CBF-B2CC-4BD6-87DA-4774A221AC37}" xr6:coauthVersionLast="47" xr6:coauthVersionMax="47" xr10:uidLastSave="{09E41493-8A4C-4C43-9D8C-6A23AB439105}"/>
  <bookViews>
    <workbookView xWindow="-108" yWindow="-108" windowWidth="23256" windowHeight="12576" firstSheet="4" activeTab="4" xr2:uid="{C4D11F33-926A-447A-B518-450C4AC52F9E}"/>
  </bookViews>
  <sheets>
    <sheet name="PDE" sheetId="4" state="hidden" r:id="rId1"/>
    <sheet name="Summary" sheetId="5" r:id="rId2"/>
    <sheet name="Drilling" sheetId="1" r:id="rId3"/>
    <sheet name="React, Clear Obs &amp; Add Perfs" sheetId="2" r:id="rId4"/>
    <sheet name="Reactivate Clean Obstruction" sheetId="7" r:id="rId5"/>
    <sheet name="Reactivate Simple" sheetId="8" r:id="rId6"/>
    <sheet name="Equipment" sheetId="3" r:id="rId7"/>
    <sheet name="CMP Worksheet" sheetId="6" r:id="rId8"/>
  </sheets>
  <definedNames>
    <definedName name="_xlnm.Print_Area" localSheetId="3">'React, Clear Obs &amp; Add Perfs'!$A$2:$I$76</definedName>
    <definedName name="_xlnm.Print_Area" localSheetId="4">'Reactivate Clean Obstruction'!$B$2:$G$81</definedName>
    <definedName name="_xlnm.Print_Area" localSheetId="5">'Reactivate Simple'!$A$2:$I$76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0" i="2" l="1"/>
  <c r="R40" i="7"/>
  <c r="R40" i="8"/>
  <c r="G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0" i="8"/>
  <c r="C50" i="8"/>
  <c r="E49" i="8"/>
  <c r="E48" i="8"/>
  <c r="E47" i="8"/>
  <c r="E46" i="8"/>
  <c r="E45" i="8"/>
  <c r="E44" i="8"/>
  <c r="E43" i="8"/>
  <c r="E42" i="8"/>
  <c r="E41" i="8"/>
  <c r="R39" i="8"/>
  <c r="E39" i="8"/>
  <c r="E38" i="8"/>
  <c r="Q37" i="8"/>
  <c r="R37" i="8" s="1"/>
  <c r="E37" i="8"/>
  <c r="R36" i="8"/>
  <c r="E36" i="8"/>
  <c r="R35" i="8"/>
  <c r="R34" i="8"/>
  <c r="E34" i="8"/>
  <c r="E33" i="8"/>
  <c r="E32" i="8"/>
  <c r="C32" i="8"/>
  <c r="E31" i="8"/>
  <c r="U30" i="8"/>
  <c r="V30" i="8" s="1"/>
  <c r="W30" i="8" s="1"/>
  <c r="X30" i="8" s="1"/>
  <c r="R7" i="8" s="1"/>
  <c r="E30" i="8"/>
  <c r="E29" i="8"/>
  <c r="E28" i="8"/>
  <c r="E16" i="8"/>
  <c r="E14" i="8"/>
  <c r="D14" i="8"/>
  <c r="C14" i="8"/>
  <c r="B14" i="8"/>
  <c r="E8" i="8"/>
  <c r="G72" i="7"/>
  <c r="E71" i="7"/>
  <c r="E70" i="7"/>
  <c r="E69" i="7"/>
  <c r="E68" i="7"/>
  <c r="E67" i="7"/>
  <c r="E66" i="7"/>
  <c r="D65" i="7"/>
  <c r="E65" i="7" s="1"/>
  <c r="D64" i="7"/>
  <c r="E64" i="7" s="1"/>
  <c r="E63" i="7"/>
  <c r="E62" i="7"/>
  <c r="E61" i="7"/>
  <c r="E60" i="7"/>
  <c r="E59" i="7"/>
  <c r="E58" i="7"/>
  <c r="E57" i="7"/>
  <c r="E56" i="7"/>
  <c r="E55" i="7"/>
  <c r="E54" i="7"/>
  <c r="E53" i="7"/>
  <c r="E52" i="7"/>
  <c r="C50" i="7"/>
  <c r="E50" i="7" s="1"/>
  <c r="E49" i="7"/>
  <c r="E48" i="7"/>
  <c r="E47" i="7"/>
  <c r="E46" i="7"/>
  <c r="E45" i="7"/>
  <c r="E44" i="7"/>
  <c r="E43" i="7"/>
  <c r="E42" i="7"/>
  <c r="E41" i="7"/>
  <c r="R39" i="7"/>
  <c r="E39" i="7"/>
  <c r="E38" i="7"/>
  <c r="Q37" i="7"/>
  <c r="Q38" i="7" s="1"/>
  <c r="R38" i="7" s="1"/>
  <c r="E37" i="7"/>
  <c r="Q36" i="7"/>
  <c r="R36" i="7" s="1"/>
  <c r="E36" i="7"/>
  <c r="Q35" i="7"/>
  <c r="R35" i="7" s="1"/>
  <c r="Q34" i="7"/>
  <c r="R34" i="7" s="1"/>
  <c r="E34" i="7"/>
  <c r="E33" i="7"/>
  <c r="C32" i="7"/>
  <c r="E32" i="7" s="1"/>
  <c r="E31" i="7"/>
  <c r="U30" i="7"/>
  <c r="V30" i="7" s="1"/>
  <c r="W30" i="7" s="1"/>
  <c r="X30" i="7" s="1"/>
  <c r="R7" i="7" s="1"/>
  <c r="E30" i="7"/>
  <c r="E29" i="7"/>
  <c r="E28" i="7"/>
  <c r="E16" i="7"/>
  <c r="E14" i="7"/>
  <c r="D14" i="7"/>
  <c r="C14" i="7"/>
  <c r="B14" i="7"/>
  <c r="C32" i="2"/>
  <c r="Q37" i="2"/>
  <c r="Q38" i="2" s="1"/>
  <c r="R38" i="2" s="1"/>
  <c r="Q36" i="2"/>
  <c r="Q35" i="2"/>
  <c r="Q34" i="2"/>
  <c r="R34" i="2" s="1"/>
  <c r="D64" i="2"/>
  <c r="E64" i="2" s="1"/>
  <c r="D65" i="2"/>
  <c r="E65" i="2" s="1"/>
  <c r="E66" i="2"/>
  <c r="E55" i="2"/>
  <c r="R39" i="2"/>
  <c r="C50" i="2"/>
  <c r="E50" i="2" s="1"/>
  <c r="E47" i="2"/>
  <c r="R37" i="2"/>
  <c r="R36" i="2"/>
  <c r="R35" i="2"/>
  <c r="E32" i="2"/>
  <c r="E71" i="2"/>
  <c r="E29" i="2"/>
  <c r="E30" i="2"/>
  <c r="E31" i="2"/>
  <c r="E33" i="2"/>
  <c r="E34" i="2"/>
  <c r="E36" i="2"/>
  <c r="E37" i="2"/>
  <c r="E38" i="2"/>
  <c r="E39" i="2"/>
  <c r="E41" i="2"/>
  <c r="E42" i="2"/>
  <c r="E43" i="2"/>
  <c r="E44" i="2"/>
  <c r="E45" i="2"/>
  <c r="E46" i="2"/>
  <c r="E48" i="2"/>
  <c r="E49" i="2"/>
  <c r="E52" i="2"/>
  <c r="E53" i="2"/>
  <c r="E54" i="2"/>
  <c r="E56" i="2"/>
  <c r="E57" i="2"/>
  <c r="E58" i="2"/>
  <c r="E59" i="2"/>
  <c r="E60" i="2"/>
  <c r="E61" i="2"/>
  <c r="E62" i="2"/>
  <c r="E63" i="2"/>
  <c r="E67" i="2"/>
  <c r="E68" i="2"/>
  <c r="E69" i="2"/>
  <c r="E70" i="2"/>
  <c r="E28" i="2"/>
  <c r="U30" i="2"/>
  <c r="V30" i="2" s="1"/>
  <c r="W30" i="2" s="1"/>
  <c r="X30" i="2" s="1"/>
  <c r="R7" i="2" s="1"/>
  <c r="E10" i="6"/>
  <c r="K3" i="6"/>
  <c r="L3" i="6" s="1"/>
  <c r="M3" i="6" s="1"/>
  <c r="N3" i="6" s="1"/>
  <c r="G5" i="6" s="1"/>
  <c r="P32" i="6"/>
  <c r="E27" i="6"/>
  <c r="K26" i="6"/>
  <c r="E26" i="6"/>
  <c r="G25" i="6"/>
  <c r="G26" i="6" s="1"/>
  <c r="E25" i="6"/>
  <c r="I24" i="6"/>
  <c r="G24" i="6"/>
  <c r="E24" i="6"/>
  <c r="E25" i="5"/>
  <c r="E23" i="5"/>
  <c r="C25" i="5"/>
  <c r="G25" i="5" s="1"/>
  <c r="G77" i="3"/>
  <c r="E77" i="3"/>
  <c r="G72" i="2"/>
  <c r="E24" i="5" s="1"/>
  <c r="E26" i="5" s="1"/>
  <c r="G76" i="1"/>
  <c r="E76" i="1"/>
  <c r="C23" i="5" s="1"/>
  <c r="G23" i="5" s="1"/>
  <c r="G19" i="3"/>
  <c r="E19" i="3"/>
  <c r="C19" i="3"/>
  <c r="B19" i="3"/>
  <c r="E17" i="3"/>
  <c r="D17" i="3"/>
  <c r="C17" i="3"/>
  <c r="B17" i="3"/>
  <c r="B12" i="3"/>
  <c r="E11" i="3"/>
  <c r="B11" i="3"/>
  <c r="F9" i="3"/>
  <c r="E9" i="3"/>
  <c r="D9" i="3"/>
  <c r="C9" i="3"/>
  <c r="B9" i="3"/>
  <c r="G5" i="3"/>
  <c r="F5" i="3"/>
  <c r="E5" i="3"/>
  <c r="D5" i="3"/>
  <c r="C5" i="3"/>
  <c r="B5" i="3"/>
  <c r="G3" i="3"/>
  <c r="F3" i="3"/>
  <c r="E3" i="3"/>
  <c r="D3" i="3"/>
  <c r="C3" i="3"/>
  <c r="B3" i="3"/>
  <c r="E14" i="2"/>
  <c r="D14" i="2"/>
  <c r="C14" i="2"/>
  <c r="B14" i="2"/>
  <c r="E8" i="2"/>
  <c r="G19" i="1"/>
  <c r="E19" i="1"/>
  <c r="C19" i="1"/>
  <c r="B19" i="1"/>
  <c r="E17" i="1"/>
  <c r="D17" i="1"/>
  <c r="C17" i="1"/>
  <c r="B17" i="1"/>
  <c r="B12" i="1"/>
  <c r="E11" i="1"/>
  <c r="B11" i="1"/>
  <c r="F9" i="1"/>
  <c r="E9" i="1"/>
  <c r="D9" i="1"/>
  <c r="C9" i="1"/>
  <c r="B9" i="1"/>
  <c r="G5" i="1"/>
  <c r="F5" i="1"/>
  <c r="E5" i="1"/>
  <c r="D5" i="1"/>
  <c r="C5" i="1"/>
  <c r="B5" i="1"/>
  <c r="G3" i="1"/>
  <c r="F3" i="1"/>
  <c r="E3" i="1"/>
  <c r="D3" i="1"/>
  <c r="C3" i="1"/>
  <c r="B3" i="1"/>
  <c r="R37" i="7" l="1"/>
  <c r="R33" i="7"/>
  <c r="E40" i="7" s="1"/>
  <c r="E72" i="7"/>
  <c r="C16" i="7" s="1"/>
  <c r="B16" i="7" s="1"/>
  <c r="R33" i="8"/>
  <c r="E40" i="8" s="1"/>
  <c r="E72" i="8" s="1"/>
  <c r="C16" i="8" s="1"/>
  <c r="B16" i="8" s="1"/>
  <c r="Q38" i="8"/>
  <c r="R38" i="8" s="1"/>
  <c r="E16" i="2"/>
  <c r="R33" i="2"/>
  <c r="E40" i="2" s="1"/>
  <c r="E72" i="2" s="1"/>
  <c r="C24" i="5" l="1"/>
  <c r="C26" i="5" s="1"/>
  <c r="C16" i="2"/>
  <c r="B16" i="2" s="1"/>
  <c r="G24" i="5" l="1"/>
  <c r="G26" i="5" s="1"/>
</calcChain>
</file>

<file path=xl/sharedStrings.xml><?xml version="1.0" encoding="utf-8"?>
<sst xmlns="http://schemas.openxmlformats.org/spreadsheetml/2006/main" count="755" uniqueCount="271">
  <si>
    <t>Well Name:</t>
  </si>
  <si>
    <t>API</t>
  </si>
  <si>
    <t>Surface Legal Location</t>
  </si>
  <si>
    <t>Field Name</t>
  </si>
  <si>
    <t>Permit Number</t>
  </si>
  <si>
    <t>State/Province</t>
  </si>
  <si>
    <t>Well Configuration Type</t>
  </si>
  <si>
    <t>Ground Elevation (ft)</t>
  </si>
  <si>
    <t>Casing Flange Elevation (ft)</t>
  </si>
  <si>
    <t>KB - Ground Distance (ft)</t>
  </si>
  <si>
    <t>KB - Casing Flange Distance (ft)</t>
  </si>
  <si>
    <t>Spud Date</t>
  </si>
  <si>
    <t>Rig Release Date</t>
  </si>
  <si>
    <t>Jobs</t>
  </si>
  <si>
    <t>Job Category</t>
  </si>
  <si>
    <t>Primary Job Type</t>
  </si>
  <si>
    <t>Secondary Job Type</t>
  </si>
  <si>
    <t>Start Date</t>
  </si>
  <si>
    <t>End Date</t>
  </si>
  <si>
    <t>Target Depth (ft-KB)</t>
  </si>
  <si>
    <t>Target Formation</t>
  </si>
  <si>
    <t>Objective</t>
  </si>
  <si>
    <t>AFE</t>
  </si>
  <si>
    <t>AFE Number</t>
  </si>
  <si>
    <t>AFE Date</t>
  </si>
  <si>
    <t>AFE Type</t>
  </si>
  <si>
    <t>Supplemental AFE Number</t>
  </si>
  <si>
    <t>Total AFE + Supplement Amount (Cost)</t>
  </si>
  <si>
    <t>Total AFE Amount (Cost)</t>
  </si>
  <si>
    <t>Total AFE Supplement Amount (Cost)</t>
  </si>
  <si>
    <t>AFE Status</t>
  </si>
  <si>
    <t>AFE Cost Breakdown</t>
  </si>
  <si>
    <t>Major Category Code</t>
  </si>
  <si>
    <t>Minor Category Code</t>
  </si>
  <si>
    <t>AFE Amount (Cost)</t>
  </si>
  <si>
    <t>Supplement Date</t>
  </si>
  <si>
    <t>Supplement Amount (Cost)</t>
  </si>
  <si>
    <t xml:space="preserve"> </t>
  </si>
  <si>
    <t>Totals</t>
  </si>
  <si>
    <t>AFE Amount</t>
  </si>
  <si>
    <t>AFE Supplement Amount</t>
  </si>
  <si>
    <t>Total AFE + Supplement</t>
  </si>
  <si>
    <t>Drilling</t>
  </si>
  <si>
    <t>Completions</t>
  </si>
  <si>
    <t>Equipment</t>
  </si>
  <si>
    <t>Comments</t>
  </si>
  <si>
    <t>Damages</t>
  </si>
  <si>
    <t>Legal, Title Services</t>
  </si>
  <si>
    <t>Regulatory Fees</t>
  </si>
  <si>
    <t>Road, Locations</t>
  </si>
  <si>
    <t>Mouse/Rathole/Conductor</t>
  </si>
  <si>
    <t>Mob/Demob</t>
  </si>
  <si>
    <t>Rig Contract</t>
  </si>
  <si>
    <t>Snubbing</t>
  </si>
  <si>
    <t>Coiled Tubing</t>
  </si>
  <si>
    <t>Pressure Control Equipment</t>
  </si>
  <si>
    <t>Fuel, Power</t>
  </si>
  <si>
    <t>Source Water &amp; Transport</t>
  </si>
  <si>
    <t>Directional &amp; Surveying</t>
  </si>
  <si>
    <t>Mud, Chemicals, Fluids</t>
  </si>
  <si>
    <t>Solids Control</t>
  </si>
  <si>
    <t>Tubular Running Services</t>
  </si>
  <si>
    <t>Cementing Services</t>
  </si>
  <si>
    <t>Fishing Tools &amp; Services</t>
  </si>
  <si>
    <t>Surface Rentals</t>
  </si>
  <si>
    <t>Downhole Rentals</t>
  </si>
  <si>
    <t>Bits</t>
  </si>
  <si>
    <t>Consumables</t>
  </si>
  <si>
    <t>Cased Hole Logs</t>
  </si>
  <si>
    <t>Mud Logging</t>
  </si>
  <si>
    <t>Drill Stem Test, Coring</t>
  </si>
  <si>
    <t>Core Analysis</t>
  </si>
  <si>
    <t>Formation Evaluation</t>
  </si>
  <si>
    <t>Wireline &amp; Perforating Services</t>
  </si>
  <si>
    <t>Disposal</t>
  </si>
  <si>
    <t>Hauling/Freight</t>
  </si>
  <si>
    <t>Water Hauling</t>
  </si>
  <si>
    <t>Welding Services</t>
  </si>
  <si>
    <t>Misc Services</t>
  </si>
  <si>
    <t>Camp Expenses</t>
  </si>
  <si>
    <t>Communications &amp; Measurement</t>
  </si>
  <si>
    <t>Well Control Insurance &amp; Services</t>
  </si>
  <si>
    <t>LIH Fees</t>
  </si>
  <si>
    <t>Insurance - GenLiab &amp; Umbrella</t>
  </si>
  <si>
    <t>G&amp;A Overhead</t>
  </si>
  <si>
    <t>Supervision</t>
  </si>
  <si>
    <t>Contract Labor</t>
  </si>
  <si>
    <t>Payroll Labor</t>
  </si>
  <si>
    <t>Conductor Casing</t>
  </si>
  <si>
    <t>Float Equipment</t>
  </si>
  <si>
    <t>Surface Casing</t>
  </si>
  <si>
    <t>Intermediate Casing</t>
  </si>
  <si>
    <t>Drilling Liner</t>
  </si>
  <si>
    <t>Production Casing</t>
  </si>
  <si>
    <t>Hanger Systems</t>
  </si>
  <si>
    <t>Wellhead &amp; Trees</t>
  </si>
  <si>
    <t>Subsurface Equipment</t>
  </si>
  <si>
    <t>Surface Equipment</t>
  </si>
  <si>
    <t>Power Equipment</t>
  </si>
  <si>
    <t>AFE Total</t>
  </si>
  <si>
    <t>Pure #1</t>
  </si>
  <si>
    <t>County</t>
  </si>
  <si>
    <t>Well Type</t>
  </si>
  <si>
    <t>42-039-32643</t>
  </si>
  <si>
    <t>Martin Ranch</t>
  </si>
  <si>
    <t>Brazoria</t>
  </si>
  <si>
    <t>Tx</t>
  </si>
  <si>
    <t>Producer</t>
  </si>
  <si>
    <t>Location Work, lube &amp; inspect tree</t>
  </si>
  <si>
    <r>
      <rPr>
        <sz val="11"/>
        <color rgb="FFFF0000"/>
        <rFont val="Calibri"/>
        <family val="2"/>
        <scheme val="minor"/>
      </rPr>
      <t>Construction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wellhead tech</t>
    </r>
  </si>
  <si>
    <t>Run baseline temperature survey</t>
  </si>
  <si>
    <t>E-line unit, lubricator, crane</t>
  </si>
  <si>
    <t>Tag in tubing w/ slickline</t>
  </si>
  <si>
    <r>
      <rPr>
        <sz val="11"/>
        <color rgb="FFFF0000"/>
        <rFont val="Calibri"/>
        <family val="2"/>
        <scheme val="minor"/>
      </rPr>
      <t>Slickline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 xml:space="preserve">kill truck, </t>
    </r>
  </si>
  <si>
    <t>Reactivation</t>
  </si>
  <si>
    <t>Reactivate, Clear Obstruction, Add Pay</t>
  </si>
  <si>
    <t>Broach Tubing</t>
  </si>
  <si>
    <t>Frio</t>
  </si>
  <si>
    <t>Coiled Tubing Unit</t>
  </si>
  <si>
    <r>
      <rPr>
        <sz val="11"/>
        <color rgb="FFFF0000"/>
        <rFont val="Calibri"/>
        <family val="2"/>
        <scheme val="minor"/>
      </rPr>
      <t>CTU, pump truck, water, BHA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wellhead tech</t>
    </r>
    <r>
      <rPr>
        <sz val="11"/>
        <color theme="1"/>
        <rFont val="Calibri"/>
        <family val="2"/>
        <scheme val="minor"/>
      </rPr>
      <t xml:space="preserve">, Safety, </t>
    </r>
    <r>
      <rPr>
        <sz val="11"/>
        <color rgb="FFFF0000"/>
        <rFont val="Calibri"/>
        <family val="2"/>
        <scheme val="minor"/>
      </rPr>
      <t>chemicals</t>
    </r>
  </si>
  <si>
    <t>Set plug in tbg</t>
  </si>
  <si>
    <t>Slickline</t>
  </si>
  <si>
    <t>Rig work to pull &amp; rerun tubing</t>
  </si>
  <si>
    <r>
      <rPr>
        <sz val="11"/>
        <color rgb="FFFF0000"/>
        <rFont val="Calibri"/>
        <family val="2"/>
        <scheme val="minor"/>
      </rPr>
      <t>WOR,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BOP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tbg inspection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>, t</t>
    </r>
    <r>
      <rPr>
        <sz val="11"/>
        <color rgb="FFFF0000"/>
        <rFont val="Calibri"/>
        <family val="2"/>
        <scheme val="minor"/>
      </rPr>
      <t>orque turn, testers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wellhead tech</t>
    </r>
    <r>
      <rPr>
        <sz val="11"/>
        <color theme="1"/>
        <rFont val="Calibri"/>
        <family val="2"/>
        <scheme val="minor"/>
      </rPr>
      <t xml:space="preserve">, safety, </t>
    </r>
    <r>
      <rPr>
        <sz val="11"/>
        <color rgb="FFFF0000"/>
        <rFont val="Calibri"/>
        <family val="2"/>
        <scheme val="minor"/>
      </rPr>
      <t>frac tanks, rentals, LD crew</t>
    </r>
  </si>
  <si>
    <t>Supplement AFE #</t>
  </si>
  <si>
    <t>P&amp;A bottom cmp, perf new GT zone, lube pkr</t>
  </si>
  <si>
    <r>
      <rPr>
        <sz val="11"/>
        <color rgb="FFFF0000"/>
        <rFont val="Calibri"/>
        <family val="2"/>
        <scheme val="minor"/>
      </rPr>
      <t>E-line unit, CIBP, cmt dump, lubricator, crane, perforating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packer</t>
    </r>
  </si>
  <si>
    <t>Run tubing, NU tree</t>
  </si>
  <si>
    <r>
      <t xml:space="preserve">captured in rig work.   Replacement tubing, </t>
    </r>
    <r>
      <rPr>
        <sz val="11"/>
        <color rgb="FFFF0000"/>
        <rFont val="Calibri"/>
        <family val="2"/>
        <scheme val="minor"/>
      </rPr>
      <t>LD machine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wellhead tech</t>
    </r>
  </si>
  <si>
    <t>Total AFE + Supplement Amt (USD)</t>
  </si>
  <si>
    <t>Total AFE Amt (USD)</t>
  </si>
  <si>
    <t>Total Supplement Amt (USD)</t>
  </si>
  <si>
    <t>Flowtest</t>
  </si>
  <si>
    <r>
      <rPr>
        <sz val="11"/>
        <color rgb="FFFF0000"/>
        <rFont val="Calibri"/>
        <family val="2"/>
        <scheme val="minor"/>
      </rPr>
      <t>flowback crew</t>
    </r>
    <r>
      <rPr>
        <sz val="11"/>
        <color theme="1"/>
        <rFont val="Calibri"/>
        <family val="2"/>
        <scheme val="minor"/>
      </rPr>
      <t xml:space="preserve">, safety, </t>
    </r>
  </si>
  <si>
    <t>Scoping</t>
  </si>
  <si>
    <t>PBU</t>
  </si>
  <si>
    <t>Cost/unit</t>
  </si>
  <si>
    <t>Unit</t>
  </si>
  <si>
    <t>AFE Amt (USD)</t>
  </si>
  <si>
    <t>Supplement Amt (USD)</t>
  </si>
  <si>
    <t>include contingency for well kill, more money for slickline and pumping.</t>
  </si>
  <si>
    <t>Contingency</t>
  </si>
  <si>
    <t>Workover Rig</t>
  </si>
  <si>
    <t>bbls/ft</t>
  </si>
  <si>
    <t>$105/hr for 20 hrs + 220 bbls @ $1.00/bbl - 2 loads</t>
  </si>
  <si>
    <t>Stimulation</t>
  </si>
  <si>
    <t>Proppant &amp; Logistics</t>
  </si>
  <si>
    <t>Light plants</t>
  </si>
  <si>
    <t>toilets</t>
  </si>
  <si>
    <t>frac tanks</t>
  </si>
  <si>
    <t>open top tanks</t>
  </si>
  <si>
    <t>gas buster tank</t>
  </si>
  <si>
    <t>BOP stack</t>
  </si>
  <si>
    <t>LP(1), PT(1), FT(2), OTT(1), GB(1), BOP(0), ST</t>
  </si>
  <si>
    <t>Sand trap</t>
  </si>
  <si>
    <t>BHA for CT</t>
  </si>
  <si>
    <t>Thru tubing to test zones below packer</t>
  </si>
  <si>
    <t>Plugs</t>
  </si>
  <si>
    <t>Flowback</t>
  </si>
  <si>
    <t>4 hrs @ $110/hr, 110 bbls @ $1.25/bbl, 4000 bbls (40 loads)</t>
  </si>
  <si>
    <t>Offset Mitigation &amp; Cleanout</t>
  </si>
  <si>
    <t>Tubing inspection, make-up &amp; test services($4000)</t>
  </si>
  <si>
    <t>Communications/Measurement</t>
  </si>
  <si>
    <t>Well Control Ins &amp; Services</t>
  </si>
  <si>
    <t>Ins - GenLiab &amp; Umbrella</t>
  </si>
  <si>
    <t>Wellhead technician 5 days, roustabout service</t>
  </si>
  <si>
    <t>Engineering time</t>
  </si>
  <si>
    <t>Environmental &amp; Safety</t>
  </si>
  <si>
    <t>gas monitoring equipment / alarms</t>
  </si>
  <si>
    <t>Production Tubing</t>
  </si>
  <si>
    <t>Assumed replacement of 25% of the string @ $15/ft</t>
  </si>
  <si>
    <t>packer</t>
  </si>
  <si>
    <t>Artificial Lift (Surface)</t>
  </si>
  <si>
    <t>Artificial Lift (Subsurface)</t>
  </si>
  <si>
    <t>PURE #1 Reactivation</t>
  </si>
  <si>
    <t>Well Name</t>
  </si>
  <si>
    <t>Primary Job Description</t>
  </si>
  <si>
    <t>Secondary Job Description</t>
  </si>
  <si>
    <t>Workover</t>
  </si>
  <si>
    <t>Clean-out wellbore restrictions</t>
  </si>
  <si>
    <t>SFA</t>
  </si>
  <si>
    <t>Sand Trap</t>
  </si>
  <si>
    <t>AFE Submitter</t>
  </si>
  <si>
    <t>Approval</t>
  </si>
  <si>
    <t>JD Caron, Senior Project Engineer</t>
  </si>
  <si>
    <t>Jeff Toedter, VP Completion Engineering</t>
  </si>
  <si>
    <t>Denise Knight, VP Geology</t>
  </si>
  <si>
    <t>Danny Rehg, CEO</t>
  </si>
  <si>
    <t>Sean Marshall, CFO</t>
  </si>
  <si>
    <t>Simple</t>
  </si>
  <si>
    <t>Engines &amp; Motors</t>
  </si>
  <si>
    <t>Emission Control</t>
  </si>
  <si>
    <t>Product Liner Hanger System</t>
  </si>
  <si>
    <t>Product Casing/Liner/Tie Back</t>
  </si>
  <si>
    <t>Prod Liner Packer/PBR System</t>
  </si>
  <si>
    <t>Rod Pump Sub-Surface Equip</t>
  </si>
  <si>
    <t>Christmas Tree</t>
  </si>
  <si>
    <t>Joint Operator Expense</t>
  </si>
  <si>
    <t>Consulting/Evaluation/Design</t>
  </si>
  <si>
    <t>Surface Rights/Survey/Easement</t>
  </si>
  <si>
    <t>Permits/Releases/Damages/Lic</t>
  </si>
  <si>
    <t>Inspection Services</t>
  </si>
  <si>
    <t>Contract Service/Labor</t>
  </si>
  <si>
    <t>Safety</t>
  </si>
  <si>
    <t>Overhead</t>
  </si>
  <si>
    <t>Instrumentation Equip/Supplies</t>
  </si>
  <si>
    <t>Pipe/Valve/Fitting</t>
  </si>
  <si>
    <t>Elec &amp; Instrumentstion Equip</t>
  </si>
  <si>
    <t>Line Pipe/Coating</t>
  </si>
  <si>
    <t>Tanks</t>
  </si>
  <si>
    <t>Cathodic Protection</t>
  </si>
  <si>
    <t>Processing Equipment/Skids</t>
  </si>
  <si>
    <t>Buildings</t>
  </si>
  <si>
    <t>Measurement Devices</t>
  </si>
  <si>
    <t>Telemetry Processing Equipment</t>
  </si>
  <si>
    <t>Switchgear &amp; Control Panels</t>
  </si>
  <si>
    <t>Civil Installation</t>
  </si>
  <si>
    <t>Linepipe Installation Costs</t>
  </si>
  <si>
    <t>Insulation &amp; Painting</t>
  </si>
  <si>
    <t>Dehydrators</t>
  </si>
  <si>
    <t>Plunger Lift</t>
  </si>
  <si>
    <t>Environmental Control</t>
  </si>
  <si>
    <t>Spill Recovery &amp; Rem</t>
  </si>
  <si>
    <t>Summarized Non-Op Costs</t>
  </si>
  <si>
    <t>Labor Charges</t>
  </si>
  <si>
    <t>Vehicle Charges</t>
  </si>
  <si>
    <t>Vehicle Charges - BOPL</t>
  </si>
  <si>
    <t>Camp/Building Rentals - STOPL</t>
  </si>
  <si>
    <t>Rig/Camp Move In/Move Out</t>
  </si>
  <si>
    <t>Mud/Fluids/Lubrication</t>
  </si>
  <si>
    <t>Equip Rental</t>
  </si>
  <si>
    <t>Transport/Trucking</t>
  </si>
  <si>
    <t>Log/Perf/Analysis</t>
  </si>
  <si>
    <t>Prod Test/Pressure Survey</t>
  </si>
  <si>
    <t>Cement &amp; Additives</t>
  </si>
  <si>
    <t>Downhole Equip Rental</t>
  </si>
  <si>
    <t>Environmental Control/Safety</t>
  </si>
  <si>
    <t>Production Waste Mgmt &amp; Disp</t>
  </si>
  <si>
    <t>Coiled Tubing Equip/Services</t>
  </si>
  <si>
    <t>Fluid/Chemicals</t>
  </si>
  <si>
    <t>Slickline Equip/Services</t>
  </si>
  <si>
    <t>Days</t>
  </si>
  <si>
    <t>Labor</t>
  </si>
  <si>
    <t>Water</t>
  </si>
  <si>
    <t>Labor &amp; Equipment</t>
  </si>
  <si>
    <t>Construction, wellhead tech</t>
  </si>
  <si>
    <t xml:space="preserve">Slickline, kill truck, </t>
  </si>
  <si>
    <t>CTU, pump truck, water, BHA, wellhead tech, Safety, chemicals</t>
  </si>
  <si>
    <t>WOR, BOP, tbg inspection, water, torque turn, testers, wellhead tech, safety, frac tanks, rentals, LD crew</t>
  </si>
  <si>
    <t>E-line unit, CIBP, cmt dump, lubricator, crane, perforating, packer</t>
  </si>
  <si>
    <t>captured in rig work.   Replacement tubing, LD machine, wellhead tech</t>
  </si>
  <si>
    <t xml:space="preserve">flowback crew, safety, </t>
  </si>
  <si>
    <t>Water Requirements</t>
  </si>
  <si>
    <t>Wellsite Prep</t>
  </si>
  <si>
    <t>Well Prep</t>
  </si>
  <si>
    <t>Drillout</t>
  </si>
  <si>
    <t>Tube Up</t>
  </si>
  <si>
    <t>Wellbore Vol</t>
  </si>
  <si>
    <t>Stage Vol</t>
  </si>
  <si>
    <t>Packer Depth</t>
  </si>
  <si>
    <t>Toe Sleeve</t>
  </si>
  <si>
    <t>Total Stim Vol</t>
  </si>
  <si>
    <t>CTDO Vol</t>
  </si>
  <si>
    <t>Tubing OD</t>
  </si>
  <si>
    <t>Wet Shoe</t>
  </si>
  <si>
    <t>Est PD Vol</t>
  </si>
  <si>
    <t>Casing ID</t>
  </si>
  <si>
    <t>TCP</t>
  </si>
  <si>
    <t>Total PD Vol</t>
  </si>
  <si>
    <t>Casing Test</t>
  </si>
  <si>
    <t>Total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</si>
</sst>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164" formatCode="&quot;$&quot;#,##0"/>
    <numFmt numFmtId="165" formatCode="m/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0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/>
      <top style="thick">
        <color theme="1"/>
      </top>
      <bottom style="thick">
        <color theme="1"/>
      </bottom>
      <diagonal/>
    </border>
    <border>
      <left/>
      <right style="medium">
        <color theme="1"/>
      </right>
      <top style="thick">
        <color theme="1"/>
      </top>
      <bottom style="thick">
        <color theme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theme="1"/>
      </left>
      <right/>
      <top style="thin">
        <color theme="0"/>
      </top>
      <bottom style="thick">
        <color theme="1"/>
      </bottom>
      <diagonal/>
    </border>
    <border>
      <left/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 style="thick">
        <color theme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theme="0"/>
      </bottom>
      <diagonal/>
    </border>
    <border>
      <left/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/>
      <top style="thin">
        <color theme="0"/>
      </top>
      <bottom style="thick">
        <color auto="1"/>
      </bottom>
      <diagonal/>
    </border>
    <border>
      <left/>
      <right style="thick">
        <color auto="1"/>
      </right>
      <top style="thin">
        <color theme="0"/>
      </top>
      <bottom style="thick">
        <color auto="1"/>
      </bottom>
      <diagonal/>
    </border>
    <border>
      <left/>
      <right/>
      <top/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ck">
        <color theme="1"/>
      </left>
      <right style="thick">
        <color theme="1"/>
      </right>
      <top/>
      <bottom style="thin">
        <color theme="0"/>
      </bottom>
      <diagonal/>
    </border>
    <border>
      <left style="thick">
        <color theme="1"/>
      </left>
      <right/>
      <top/>
      <bottom style="thin">
        <color theme="0"/>
      </bottom>
      <diagonal/>
    </border>
    <border>
      <left/>
      <right style="thick">
        <color theme="1"/>
      </right>
      <top/>
      <bottom style="thin">
        <color theme="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 style="thin">
        <color theme="0"/>
      </bottom>
      <diagonal/>
    </border>
    <border>
      <left/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auto="1"/>
      </left>
      <right/>
      <top/>
      <bottom style="thick">
        <color theme="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2" xfId="0" applyBorder="1"/>
    <xf numFmtId="0" fontId="2" fillId="0" borderId="1" xfId="0" applyFont="1" applyBorder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7" xfId="0" applyNumberFormat="1" applyBorder="1"/>
    <xf numFmtId="164" fontId="0" fillId="0" borderId="30" xfId="0" applyNumberFormat="1" applyBorder="1"/>
    <xf numFmtId="164" fontId="0" fillId="0" borderId="28" xfId="0" applyNumberFormat="1" applyBorder="1"/>
    <xf numFmtId="164" fontId="0" fillId="0" borderId="31" xfId="0" applyNumberFormat="1" applyBorder="1"/>
    <xf numFmtId="164" fontId="0" fillId="0" borderId="19" xfId="0" applyNumberFormat="1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164" fontId="0" fillId="0" borderId="45" xfId="0" applyNumberFormat="1" applyBorder="1"/>
    <xf numFmtId="164" fontId="0" fillId="0" borderId="46" xfId="0" applyNumberFormat="1" applyBorder="1"/>
    <xf numFmtId="164" fontId="0" fillId="0" borderId="33" xfId="0" applyNumberFormat="1" applyBorder="1"/>
    <xf numFmtId="164" fontId="0" fillId="0" borderId="34" xfId="0" applyNumberFormat="1" applyBorder="1"/>
    <xf numFmtId="164" fontId="0" fillId="0" borderId="39" xfId="0" applyNumberFormat="1" applyBorder="1"/>
    <xf numFmtId="164" fontId="0" fillId="0" borderId="42" xfId="0" applyNumberFormat="1" applyBorder="1"/>
    <xf numFmtId="164" fontId="0" fillId="0" borderId="40" xfId="0" applyNumberFormat="1" applyBorder="1"/>
    <xf numFmtId="164" fontId="0" fillId="0" borderId="43" xfId="0" applyNumberFormat="1" applyBorder="1"/>
    <xf numFmtId="165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3" borderId="36" xfId="0" applyFill="1" applyBorder="1" applyAlignment="1">
      <alignment horizontal="center"/>
    </xf>
    <xf numFmtId="0" fontId="0" fillId="0" borderId="37" xfId="0" applyBorder="1"/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42" xfId="0" applyBorder="1" applyAlignment="1">
      <alignment horizontal="center"/>
    </xf>
    <xf numFmtId="0" fontId="1" fillId="2" borderId="4" xfId="0" applyFont="1" applyFill="1" applyBorder="1"/>
    <xf numFmtId="0" fontId="0" fillId="3" borderId="36" xfId="0" applyFill="1" applyBorder="1"/>
    <xf numFmtId="1" fontId="0" fillId="0" borderId="39" xfId="0" applyNumberFormat="1" applyBorder="1"/>
    <xf numFmtId="0" fontId="0" fillId="3" borderId="39" xfId="0" applyFill="1" applyBorder="1"/>
    <xf numFmtId="0" fontId="0" fillId="0" borderId="43" xfId="0" applyBorder="1"/>
    <xf numFmtId="0" fontId="1" fillId="2" borderId="6" xfId="0" applyFont="1" applyFill="1" applyBorder="1"/>
    <xf numFmtId="0" fontId="1" fillId="0" borderId="0" xfId="0" applyFont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1" fontId="0" fillId="0" borderId="39" xfId="0" applyNumberFormat="1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9" xfId="0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3" borderId="39" xfId="0" applyNumberForma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61" xfId="0" applyBorder="1"/>
    <xf numFmtId="0" fontId="0" fillId="0" borderId="62" xfId="0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4" xfId="0" applyBorder="1"/>
    <xf numFmtId="0" fontId="0" fillId="0" borderId="65" xfId="0" applyBorder="1"/>
    <xf numFmtId="164" fontId="0" fillId="0" borderId="66" xfId="0" applyNumberFormat="1" applyBorder="1"/>
    <xf numFmtId="0" fontId="0" fillId="0" borderId="67" xfId="0" applyBorder="1"/>
    <xf numFmtId="0" fontId="0" fillId="0" borderId="68" xfId="0" applyBorder="1"/>
    <xf numFmtId="164" fontId="0" fillId="0" borderId="68" xfId="0" applyNumberFormat="1" applyBorder="1"/>
    <xf numFmtId="164" fontId="0" fillId="0" borderId="69" xfId="0" applyNumberFormat="1" applyBorder="1"/>
    <xf numFmtId="0" fontId="0" fillId="0" borderId="70" xfId="0" applyBorder="1"/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5" fontId="0" fillId="0" borderId="68" xfId="0" applyNumberFormat="1" applyBorder="1"/>
    <xf numFmtId="5" fontId="0" fillId="0" borderId="62" xfId="0" applyNumberFormat="1" applyBorder="1"/>
    <xf numFmtId="5" fontId="0" fillId="0" borderId="65" xfId="0" applyNumberFormat="1" applyBorder="1"/>
    <xf numFmtId="0" fontId="6" fillId="0" borderId="0" xfId="0" applyFont="1"/>
    <xf numFmtId="1" fontId="0" fillId="0" borderId="62" xfId="0" applyNumberFormat="1" applyBorder="1"/>
    <xf numFmtId="7" fontId="0" fillId="0" borderId="62" xfId="0" applyNumberFormat="1" applyBorder="1"/>
    <xf numFmtId="0" fontId="0" fillId="0" borderId="2" xfId="0" applyBorder="1" applyAlignment="1">
      <alignment horizontal="left"/>
    </xf>
    <xf numFmtId="0" fontId="0" fillId="3" borderId="0" xfId="0" applyFill="1"/>
    <xf numFmtId="0" fontId="1" fillId="2" borderId="4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3" fontId="0" fillId="0" borderId="9" xfId="0" applyNumberFormat="1" applyBorder="1" applyAlignment="1">
      <alignment horizontal="left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2" borderId="73" xfId="0" applyFill="1" applyBorder="1" applyAlignment="1">
      <alignment horizontal="center"/>
    </xf>
    <xf numFmtId="0" fontId="2" fillId="0" borderId="79" xfId="0" applyFont="1" applyBorder="1"/>
    <xf numFmtId="0" fontId="2" fillId="0" borderId="84" xfId="0" applyFont="1" applyBorder="1" applyAlignment="1">
      <alignment horizontal="left"/>
    </xf>
    <xf numFmtId="0" fontId="0" fillId="0" borderId="85" xfId="0" applyBorder="1" applyAlignment="1">
      <alignment horizontal="left"/>
    </xf>
    <xf numFmtId="0" fontId="0" fillId="0" borderId="86" xfId="0" applyBorder="1" applyAlignment="1">
      <alignment horizontal="left"/>
    </xf>
    <xf numFmtId="0" fontId="2" fillId="0" borderId="80" xfId="0" applyFont="1" applyBorder="1" applyAlignment="1">
      <alignment horizontal="left"/>
    </xf>
    <xf numFmtId="0" fontId="2" fillId="0" borderId="81" xfId="0" applyFont="1" applyBorder="1" applyAlignment="1">
      <alignment horizontal="left"/>
    </xf>
    <xf numFmtId="164" fontId="0" fillId="0" borderId="82" xfId="0" applyNumberFormat="1" applyBorder="1" applyAlignment="1">
      <alignment horizontal="left"/>
    </xf>
    <xf numFmtId="164" fontId="0" fillId="0" borderId="83" xfId="0" applyNumberFormat="1" applyBorder="1" applyAlignment="1">
      <alignment horizontal="left"/>
    </xf>
    <xf numFmtId="0" fontId="2" fillId="0" borderId="88" xfId="0" applyFont="1" applyBorder="1"/>
    <xf numFmtId="0" fontId="3" fillId="4" borderId="87" xfId="0" applyFont="1" applyFill="1" applyBorder="1" applyAlignment="1">
      <alignment horizontal="center" vertical="center"/>
    </xf>
    <xf numFmtId="0" fontId="0" fillId="0" borderId="10" xfId="0" applyBorder="1"/>
    <xf numFmtId="0" fontId="0" fillId="0" borderId="85" xfId="0" applyBorder="1"/>
    <xf numFmtId="164" fontId="0" fillId="3" borderId="62" xfId="0" applyNumberFormat="1" applyFill="1" applyBorder="1"/>
    <xf numFmtId="5" fontId="0" fillId="0" borderId="68" xfId="0" applyNumberFormat="1" applyBorder="1" applyAlignment="1">
      <alignment horizontal="center"/>
    </xf>
    <xf numFmtId="0" fontId="0" fillId="0" borderId="68" xfId="0" applyBorder="1" applyAlignment="1">
      <alignment horizontal="center"/>
    </xf>
    <xf numFmtId="164" fontId="0" fillId="0" borderId="68" xfId="0" applyNumberFormat="1" applyBorder="1" applyAlignment="1">
      <alignment horizontal="center"/>
    </xf>
    <xf numFmtId="164" fontId="0" fillId="0" borderId="69" xfId="0" applyNumberFormat="1" applyBorder="1" applyAlignment="1">
      <alignment horizontal="center"/>
    </xf>
    <xf numFmtId="5" fontId="0" fillId="0" borderId="62" xfId="0" applyNumberFormat="1" applyBorder="1" applyAlignment="1">
      <alignment horizontal="center"/>
    </xf>
    <xf numFmtId="0" fontId="0" fillId="0" borderId="62" xfId="0" applyBorder="1" applyAlignment="1">
      <alignment horizontal="center"/>
    </xf>
    <xf numFmtId="164" fontId="0" fillId="0" borderId="62" xfId="0" applyNumberFormat="1" applyBorder="1" applyAlignment="1">
      <alignment horizontal="center"/>
    </xf>
    <xf numFmtId="164" fontId="0" fillId="0" borderId="63" xfId="0" applyNumberFormat="1" applyBorder="1" applyAlignment="1">
      <alignment horizontal="center"/>
    </xf>
    <xf numFmtId="1" fontId="0" fillId="0" borderId="62" xfId="0" applyNumberFormat="1" applyBorder="1" applyAlignment="1">
      <alignment horizontal="center"/>
    </xf>
    <xf numFmtId="7" fontId="0" fillId="0" borderId="62" xfId="0" applyNumberFormat="1" applyBorder="1" applyAlignment="1">
      <alignment horizontal="center"/>
    </xf>
    <xf numFmtId="5" fontId="0" fillId="0" borderId="65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164" fontId="0" fillId="0" borderId="66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0" fillId="0" borderId="91" xfId="0" applyBorder="1"/>
    <xf numFmtId="0" fontId="2" fillId="0" borderId="96" xfId="0" applyFont="1" applyBorder="1"/>
    <xf numFmtId="0" fontId="0" fillId="0" borderId="98" xfId="0" applyBorder="1"/>
    <xf numFmtId="0" fontId="0" fillId="0" borderId="99" xfId="0" applyBorder="1"/>
    <xf numFmtId="0" fontId="0" fillId="0" borderId="102" xfId="0" applyBorder="1"/>
    <xf numFmtId="0" fontId="0" fillId="0" borderId="105" xfId="0" applyBorder="1"/>
    <xf numFmtId="0" fontId="0" fillId="0" borderId="92" xfId="0" applyBorder="1"/>
    <xf numFmtId="164" fontId="0" fillId="0" borderId="0" xfId="0" applyNumberFormat="1" applyAlignment="1">
      <alignment horizontal="center"/>
    </xf>
    <xf numFmtId="0" fontId="0" fillId="0" borderId="107" xfId="0" applyBorder="1"/>
    <xf numFmtId="0" fontId="0" fillId="0" borderId="108" xfId="0" applyBorder="1"/>
    <xf numFmtId="0" fontId="1" fillId="0" borderId="104" xfId="0" applyFont="1" applyBorder="1" applyAlignment="1">
      <alignment vertical="center"/>
    </xf>
    <xf numFmtId="0" fontId="0" fillId="0" borderId="106" xfId="0" applyBorder="1"/>
    <xf numFmtId="0" fontId="0" fillId="0" borderId="109" xfId="0" applyBorder="1"/>
    <xf numFmtId="0" fontId="0" fillId="0" borderId="100" xfId="0" applyBorder="1"/>
    <xf numFmtId="0" fontId="0" fillId="0" borderId="101" xfId="0" applyBorder="1"/>
    <xf numFmtId="0" fontId="0" fillId="0" borderId="97" xfId="0" applyBorder="1"/>
    <xf numFmtId="0" fontId="1" fillId="0" borderId="109" xfId="0" applyFont="1" applyBorder="1"/>
    <xf numFmtId="0" fontId="1" fillId="0" borderId="109" xfId="0" applyFont="1" applyBorder="1" applyAlignment="1">
      <alignment vertical="center"/>
    </xf>
    <xf numFmtId="0" fontId="0" fillId="0" borderId="100" xfId="0" applyBorder="1" applyAlignment="1">
      <alignment vertical="center"/>
    </xf>
    <xf numFmtId="0" fontId="1" fillId="0" borderId="104" xfId="0" applyFont="1" applyBorder="1"/>
    <xf numFmtId="0" fontId="0" fillId="0" borderId="3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7" fillId="4" borderId="87" xfId="0" applyFont="1" applyFill="1" applyBorder="1" applyAlignment="1">
      <alignment horizontal="center" vertical="center"/>
    </xf>
    <xf numFmtId="0" fontId="2" fillId="0" borderId="89" xfId="0" applyFont="1" applyBorder="1" applyAlignment="1">
      <alignment horizontal="left"/>
    </xf>
    <xf numFmtId="0" fontId="2" fillId="0" borderId="90" xfId="0" applyFont="1" applyBorder="1" applyAlignment="1">
      <alignment horizontal="left"/>
    </xf>
    <xf numFmtId="0" fontId="0" fillId="0" borderId="77" xfId="0" applyBorder="1" applyAlignment="1">
      <alignment horizontal="left"/>
    </xf>
    <xf numFmtId="0" fontId="0" fillId="0" borderId="78" xfId="0" applyBorder="1" applyAlignment="1">
      <alignment horizontal="left"/>
    </xf>
    <xf numFmtId="0" fontId="0" fillId="0" borderId="102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9" xfId="0" applyBorder="1" applyAlignment="1">
      <alignment horizontal="center"/>
    </xf>
    <xf numFmtId="0" fontId="0" fillId="0" borderId="104" xfId="0" applyBorder="1" applyAlignment="1">
      <alignment horizontal="center" vertic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0" fillId="0" borderId="107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108" xfId="0" applyBorder="1" applyAlignment="1">
      <alignment horizontal="center"/>
    </xf>
    <xf numFmtId="0" fontId="0" fillId="0" borderId="98" xfId="0" applyBorder="1" applyAlignment="1">
      <alignment horizontal="center"/>
    </xf>
    <xf numFmtId="0" fontId="8" fillId="0" borderId="92" xfId="0" applyFont="1" applyBorder="1" applyAlignment="1">
      <alignment horizontal="center" vertical="center"/>
    </xf>
    <xf numFmtId="0" fontId="8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left"/>
    </xf>
    <xf numFmtId="0" fontId="2" fillId="0" borderId="95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0" fillId="0" borderId="4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28575</xdr:rowOff>
    </xdr:from>
    <xdr:to>
      <xdr:col>1</xdr:col>
      <xdr:colOff>2047875</xdr:colOff>
      <xdr:row>1</xdr:row>
      <xdr:rowOff>585606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3CED00-9907-6560-DF60-52306014BD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8" r="-1"/>
        <a:stretch/>
      </xdr:blipFill>
      <xdr:spPr>
        <a:xfrm>
          <a:off x="161925" y="200025"/>
          <a:ext cx="2009775" cy="557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B01D-43FF-4DC4-BB47-2F143C03E15A}">
  <dimension ref="A1:H22"/>
  <sheetViews>
    <sheetView topLeftCell="A12" workbookViewId="0">
      <selection activeCell="J12" sqref="J12"/>
    </sheetView>
  </sheetViews>
  <sheetFormatPr defaultRowHeight="14.4" x14ac:dyDescent="0.3"/>
  <cols>
    <col min="2" max="2" width="27.6640625" bestFit="1" customWidth="1"/>
    <col min="3" max="3" width="19.6640625" bestFit="1" customWidth="1"/>
    <col min="4" max="4" width="18.5546875" bestFit="1" customWidth="1"/>
    <col min="5" max="5" width="22.33203125" bestFit="1" customWidth="1"/>
    <col min="6" max="6" width="15" bestFit="1" customWidth="1"/>
    <col min="7" max="7" width="23" bestFit="1" customWidth="1"/>
  </cols>
  <sheetData>
    <row r="1" spans="1:8" ht="16.2" thickBot="1" x14ac:dyDescent="0.35">
      <c r="B1" s="3" t="s">
        <v>0</v>
      </c>
      <c r="C1" s="163"/>
      <c r="D1" s="163"/>
    </row>
    <row r="2" spans="1:8" ht="15" thickTop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" thickBot="1" x14ac:dyDescent="0.35">
      <c r="B3" s="1"/>
      <c r="C3" s="1"/>
      <c r="D3" s="1"/>
      <c r="E3" s="1"/>
      <c r="F3" s="1"/>
      <c r="G3" s="1"/>
    </row>
    <row r="4" spans="1:8" ht="15" thickTop="1" x14ac:dyDescent="0.3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" thickBot="1" x14ac:dyDescent="0.35">
      <c r="B5" s="1"/>
      <c r="C5" s="1"/>
      <c r="D5" s="1"/>
      <c r="E5" s="1"/>
      <c r="F5" s="1"/>
      <c r="G5" s="1"/>
    </row>
    <row r="6" spans="1:8" ht="15.6" thickTop="1" thickBot="1" x14ac:dyDescent="0.35">
      <c r="A6" s="7"/>
      <c r="B6" s="8"/>
      <c r="C6" s="8"/>
      <c r="D6" s="8"/>
      <c r="E6" s="8"/>
      <c r="F6" s="8"/>
      <c r="G6" s="8"/>
      <c r="H6" s="9"/>
    </row>
    <row r="7" spans="1:8" ht="15.6" thickTop="1" thickBot="1" x14ac:dyDescent="0.35">
      <c r="B7" s="164" t="s">
        <v>13</v>
      </c>
      <c r="C7" s="165"/>
      <c r="D7" s="165"/>
      <c r="E7" s="165"/>
      <c r="F7" s="165"/>
      <c r="G7" s="166"/>
    </row>
    <row r="8" spans="1:8" ht="15.6" thickTop="1" thickBot="1" x14ac:dyDescent="0.35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5.6" thickTop="1" thickBot="1" x14ac:dyDescent="0.35">
      <c r="B9" s="5"/>
      <c r="C9" s="5"/>
      <c r="D9" s="5"/>
      <c r="E9" s="5"/>
      <c r="F9" s="5"/>
      <c r="G9" s="5"/>
    </row>
    <row r="10" spans="1:8" ht="15.6" thickTop="1" thickBot="1" x14ac:dyDescent="0.35">
      <c r="B10" s="167" t="s">
        <v>19</v>
      </c>
      <c r="C10" s="167"/>
      <c r="D10" s="167"/>
      <c r="E10" s="167" t="s">
        <v>20</v>
      </c>
      <c r="F10" s="167"/>
      <c r="G10" s="167"/>
    </row>
    <row r="11" spans="1:8" ht="15.6" thickTop="1" thickBot="1" x14ac:dyDescent="0.35">
      <c r="B11" s="168"/>
      <c r="C11" s="168"/>
      <c r="D11" s="168"/>
      <c r="E11" s="168"/>
      <c r="F11" s="168"/>
      <c r="G11" s="168"/>
    </row>
    <row r="12" spans="1:8" ht="15.6" thickTop="1" thickBot="1" x14ac:dyDescent="0.35">
      <c r="B12" s="173" t="s">
        <v>21</v>
      </c>
      <c r="C12" s="174"/>
      <c r="D12" s="174"/>
      <c r="E12" s="174"/>
      <c r="F12" s="174"/>
      <c r="G12" s="175"/>
    </row>
    <row r="13" spans="1:8" ht="15.6" thickTop="1" thickBot="1" x14ac:dyDescent="0.35">
      <c r="B13" s="176"/>
      <c r="C13" s="177"/>
      <c r="D13" s="177"/>
      <c r="E13" s="177"/>
      <c r="F13" s="177"/>
      <c r="G13" s="178"/>
    </row>
    <row r="14" spans="1:8" ht="15.6" thickTop="1" thickBot="1" x14ac:dyDescent="0.35">
      <c r="A14" s="7"/>
      <c r="B14" s="10"/>
      <c r="C14" s="10"/>
      <c r="D14" s="10"/>
      <c r="E14" s="10"/>
      <c r="F14" s="10"/>
      <c r="G14" s="10"/>
      <c r="H14" s="9"/>
    </row>
    <row r="15" spans="1:8" ht="15.6" thickTop="1" thickBot="1" x14ac:dyDescent="0.35">
      <c r="B15" s="164" t="s">
        <v>22</v>
      </c>
      <c r="C15" s="179"/>
      <c r="D15" s="179"/>
      <c r="E15" s="179"/>
      <c r="F15" s="179"/>
      <c r="G15" s="180"/>
    </row>
    <row r="16" spans="1:8" ht="15" thickTop="1" x14ac:dyDescent="0.3">
      <c r="B16" s="11" t="s">
        <v>23</v>
      </c>
      <c r="C16" s="11" t="s">
        <v>24</v>
      </c>
      <c r="D16" s="11" t="s">
        <v>25</v>
      </c>
      <c r="E16" s="181" t="s">
        <v>26</v>
      </c>
      <c r="F16" s="181"/>
      <c r="G16" s="181"/>
    </row>
    <row r="17" spans="1:8" ht="15" thickBot="1" x14ac:dyDescent="0.35">
      <c r="B17" s="12"/>
      <c r="C17" s="12"/>
      <c r="D17" s="12"/>
      <c r="E17" s="182"/>
      <c r="F17" s="182"/>
      <c r="G17" s="182"/>
    </row>
    <row r="18" spans="1:8" ht="15" thickTop="1" x14ac:dyDescent="0.3">
      <c r="B18" s="11" t="s">
        <v>27</v>
      </c>
      <c r="C18" s="181" t="s">
        <v>28</v>
      </c>
      <c r="D18" s="181"/>
      <c r="E18" s="181" t="s">
        <v>29</v>
      </c>
      <c r="F18" s="181"/>
      <c r="G18" s="13" t="s">
        <v>30</v>
      </c>
    </row>
    <row r="19" spans="1:8" ht="15" thickBot="1" x14ac:dyDescent="0.35">
      <c r="B19" s="26"/>
      <c r="C19" s="169"/>
      <c r="D19" s="169"/>
      <c r="E19" s="169"/>
      <c r="F19" s="169"/>
      <c r="G19" s="14"/>
    </row>
    <row r="20" spans="1:8" ht="15.6" thickTop="1" thickBot="1" x14ac:dyDescent="0.35">
      <c r="A20" s="7"/>
      <c r="B20" s="8"/>
      <c r="C20" s="8"/>
      <c r="D20" s="8"/>
      <c r="E20" s="8"/>
      <c r="F20" s="8"/>
      <c r="G20" s="8"/>
      <c r="H20" s="9"/>
    </row>
    <row r="21" spans="1:8" ht="15.6" thickTop="1" thickBot="1" x14ac:dyDescent="0.35">
      <c r="B21" s="170" t="s">
        <v>31</v>
      </c>
      <c r="C21" s="171"/>
      <c r="D21" s="171"/>
      <c r="E21" s="171"/>
      <c r="F21" s="171"/>
      <c r="G21" s="172"/>
    </row>
    <row r="22" spans="1:8" ht="15.6" thickTop="1" thickBot="1" x14ac:dyDescent="0.35">
      <c r="B22" s="15"/>
      <c r="C22" s="20" t="s">
        <v>32</v>
      </c>
      <c r="D22" s="20" t="s">
        <v>33</v>
      </c>
      <c r="E22" s="20" t="s">
        <v>34</v>
      </c>
      <c r="F22" s="20" t="s">
        <v>35</v>
      </c>
      <c r="G22" s="21" t="s">
        <v>36</v>
      </c>
    </row>
  </sheetData>
  <mergeCells count="16"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  <mergeCell ref="C1:D1"/>
    <mergeCell ref="B7:G7"/>
    <mergeCell ref="B10:D10"/>
    <mergeCell ref="E10:G10"/>
    <mergeCell ref="B11:D11"/>
    <mergeCell ref="E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48D-C558-43EA-8A1A-AA31C122DAA2}">
  <dimension ref="B1:G27"/>
  <sheetViews>
    <sheetView workbookViewId="0">
      <selection activeCell="E3" sqref="E3"/>
    </sheetView>
  </sheetViews>
  <sheetFormatPr defaultRowHeight="14.4" x14ac:dyDescent="0.3"/>
  <cols>
    <col min="2" max="2" width="28.6640625" customWidth="1"/>
    <col min="3" max="4" width="23.109375" customWidth="1"/>
    <col min="5" max="5" width="26.6640625" customWidth="1"/>
    <col min="6" max="6" width="15.6640625" customWidth="1"/>
    <col min="7" max="7" width="23.6640625" customWidth="1"/>
    <col min="9" max="9" width="28.6640625" customWidth="1"/>
  </cols>
  <sheetData>
    <row r="1" spans="2:7" ht="16.2" thickBot="1" x14ac:dyDescent="0.35">
      <c r="B1" s="3" t="s">
        <v>0</v>
      </c>
      <c r="C1" s="163"/>
      <c r="D1" s="163"/>
    </row>
    <row r="2" spans="2:7" ht="15" thickTop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2:7" ht="15" thickBot="1" x14ac:dyDescent="0.35">
      <c r="B3" s="48" t="s">
        <v>37</v>
      </c>
      <c r="C3" s="48" t="s">
        <v>37</v>
      </c>
      <c r="D3" s="48" t="s">
        <v>37</v>
      </c>
      <c r="E3" s="1" t="s">
        <v>37</v>
      </c>
      <c r="F3" s="1" t="s">
        <v>37</v>
      </c>
      <c r="G3" s="1" t="s">
        <v>37</v>
      </c>
    </row>
    <row r="4" spans="2:7" ht="15" thickTop="1" x14ac:dyDescent="0.3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2:7" ht="15" thickBot="1" x14ac:dyDescent="0.35">
      <c r="B5" s="48" t="s">
        <v>37</v>
      </c>
      <c r="C5" s="48" t="s">
        <v>37</v>
      </c>
      <c r="D5" s="48" t="s">
        <v>37</v>
      </c>
      <c r="E5" s="48" t="s">
        <v>37</v>
      </c>
      <c r="F5" s="47" t="s">
        <v>37</v>
      </c>
      <c r="G5" s="47" t="s">
        <v>37</v>
      </c>
    </row>
    <row r="6" spans="2:7" ht="15.6" thickTop="1" thickBot="1" x14ac:dyDescent="0.35">
      <c r="B6" s="8"/>
      <c r="C6" s="8"/>
      <c r="D6" s="8"/>
      <c r="E6" s="8"/>
      <c r="F6" s="8"/>
      <c r="G6" s="8"/>
    </row>
    <row r="7" spans="2:7" ht="15.6" thickTop="1" thickBot="1" x14ac:dyDescent="0.35">
      <c r="B7" s="164" t="s">
        <v>13</v>
      </c>
      <c r="C7" s="165"/>
      <c r="D7" s="165"/>
      <c r="E7" s="165"/>
      <c r="F7" s="165"/>
      <c r="G7" s="166"/>
    </row>
    <row r="8" spans="2:7" ht="15.6" thickTop="1" thickBot="1" x14ac:dyDescent="0.35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2:7" ht="15.6" thickTop="1" thickBot="1" x14ac:dyDescent="0.35">
      <c r="B9" s="5" t="s">
        <v>37</v>
      </c>
      <c r="C9" s="5" t="s">
        <v>37</v>
      </c>
      <c r="D9" s="5" t="s">
        <v>37</v>
      </c>
      <c r="E9" s="5" t="s">
        <v>37</v>
      </c>
      <c r="F9" s="5" t="s">
        <v>37</v>
      </c>
      <c r="G9" s="5"/>
    </row>
    <row r="10" spans="2:7" ht="15.6" thickTop="1" thickBot="1" x14ac:dyDescent="0.35">
      <c r="B10" s="167" t="s">
        <v>19</v>
      </c>
      <c r="C10" s="167"/>
      <c r="D10" s="167"/>
      <c r="E10" s="167" t="s">
        <v>20</v>
      </c>
      <c r="F10" s="167"/>
      <c r="G10" s="167"/>
    </row>
    <row r="11" spans="2:7" ht="15.6" thickTop="1" thickBot="1" x14ac:dyDescent="0.35">
      <c r="B11" s="168" t="s">
        <v>37</v>
      </c>
      <c r="C11" s="168"/>
      <c r="D11" s="168"/>
      <c r="E11" s="168" t="s">
        <v>37</v>
      </c>
      <c r="F11" s="168"/>
      <c r="G11" s="168"/>
    </row>
    <row r="12" spans="2:7" ht="15.6" thickTop="1" thickBot="1" x14ac:dyDescent="0.35">
      <c r="B12" s="173" t="s">
        <v>21</v>
      </c>
      <c r="C12" s="174"/>
      <c r="D12" s="174"/>
      <c r="E12" s="174"/>
      <c r="F12" s="174"/>
      <c r="G12" s="175"/>
    </row>
    <row r="13" spans="2:7" ht="15.6" thickTop="1" thickBot="1" x14ac:dyDescent="0.35">
      <c r="B13" s="176" t="s">
        <v>37</v>
      </c>
      <c r="C13" s="177"/>
      <c r="D13" s="177"/>
      <c r="E13" s="177"/>
      <c r="F13" s="177"/>
      <c r="G13" s="178"/>
    </row>
    <row r="14" spans="2:7" ht="15.6" thickTop="1" thickBot="1" x14ac:dyDescent="0.35">
      <c r="B14" s="10"/>
      <c r="C14" s="10"/>
      <c r="D14" s="10"/>
      <c r="E14" s="10"/>
      <c r="F14" s="10"/>
      <c r="G14" s="10"/>
    </row>
    <row r="15" spans="2:7" ht="15.6" thickTop="1" thickBot="1" x14ac:dyDescent="0.35">
      <c r="B15" s="164" t="s">
        <v>22</v>
      </c>
      <c r="C15" s="179"/>
      <c r="D15" s="179"/>
      <c r="E15" s="179"/>
      <c r="F15" s="179"/>
      <c r="G15" s="180"/>
    </row>
    <row r="16" spans="2:7" ht="15" thickTop="1" x14ac:dyDescent="0.3">
      <c r="B16" s="11" t="s">
        <v>23</v>
      </c>
      <c r="C16" s="11" t="s">
        <v>24</v>
      </c>
      <c r="D16" s="11" t="s">
        <v>25</v>
      </c>
      <c r="E16" s="181" t="s">
        <v>26</v>
      </c>
      <c r="F16" s="181"/>
      <c r="G16" s="181"/>
    </row>
    <row r="17" spans="2:7" ht="15" thickBot="1" x14ac:dyDescent="0.35">
      <c r="B17" s="12" t="s">
        <v>37</v>
      </c>
      <c r="C17" s="12" t="s">
        <v>37</v>
      </c>
      <c r="D17" s="12" t="s">
        <v>37</v>
      </c>
      <c r="E17" s="182" t="s">
        <v>37</v>
      </c>
      <c r="F17" s="182"/>
      <c r="G17" s="182"/>
    </row>
    <row r="18" spans="2:7" ht="15" thickTop="1" x14ac:dyDescent="0.3">
      <c r="B18" s="11" t="s">
        <v>27</v>
      </c>
      <c r="C18" s="181" t="s">
        <v>28</v>
      </c>
      <c r="D18" s="181"/>
      <c r="E18" s="181" t="s">
        <v>29</v>
      </c>
      <c r="F18" s="181"/>
      <c r="G18" s="13" t="s">
        <v>30</v>
      </c>
    </row>
    <row r="19" spans="2:7" ht="15" thickBot="1" x14ac:dyDescent="0.35">
      <c r="B19" s="26" t="s">
        <v>37</v>
      </c>
      <c r="C19" s="169" t="s">
        <v>37</v>
      </c>
      <c r="D19" s="169"/>
      <c r="E19" s="169" t="s">
        <v>37</v>
      </c>
      <c r="F19" s="169"/>
      <c r="G19" s="14" t="s">
        <v>37</v>
      </c>
    </row>
    <row r="20" spans="2:7" ht="15.6" thickTop="1" thickBot="1" x14ac:dyDescent="0.35"/>
    <row r="21" spans="2:7" ht="15.6" thickTop="1" thickBot="1" x14ac:dyDescent="0.35">
      <c r="B21" s="164" t="s">
        <v>38</v>
      </c>
      <c r="C21" s="179"/>
      <c r="D21" s="179"/>
      <c r="E21" s="179"/>
      <c r="F21" s="179"/>
      <c r="G21" s="180"/>
    </row>
    <row r="22" spans="2:7" s="29" customFormat="1" ht="15.6" thickTop="1" thickBot="1" x14ac:dyDescent="0.35">
      <c r="B22" s="30"/>
      <c r="C22" s="31" t="s">
        <v>39</v>
      </c>
      <c r="D22" s="31"/>
      <c r="E22" s="31" t="s">
        <v>40</v>
      </c>
      <c r="F22" s="31"/>
      <c r="G22" s="32" t="s">
        <v>41</v>
      </c>
    </row>
    <row r="23" spans="2:7" ht="15" thickBot="1" x14ac:dyDescent="0.35">
      <c r="B23" s="33" t="s">
        <v>42</v>
      </c>
      <c r="C23" s="43">
        <f>Drilling!E76</f>
        <v>0</v>
      </c>
      <c r="D23" s="34"/>
      <c r="E23" s="43">
        <f>Drilling!G76</f>
        <v>0</v>
      </c>
      <c r="F23" s="34"/>
      <c r="G23" s="45">
        <f>SUM(C23,E23)</f>
        <v>0</v>
      </c>
    </row>
    <row r="24" spans="2:7" ht="15" thickBot="1" x14ac:dyDescent="0.35">
      <c r="B24" s="33" t="s">
        <v>43</v>
      </c>
      <c r="C24" s="43">
        <f>'React, Clear Obs &amp; Add Perfs'!E72</f>
        <v>404700</v>
      </c>
      <c r="D24" s="34"/>
      <c r="E24" s="43">
        <f>'React, Clear Obs &amp; Add Perfs'!G72</f>
        <v>0</v>
      </c>
      <c r="F24" s="34"/>
      <c r="G24" s="45">
        <f>SUM(C24,E24)</f>
        <v>404700</v>
      </c>
    </row>
    <row r="25" spans="2:7" ht="15" thickBot="1" x14ac:dyDescent="0.35">
      <c r="B25" s="33" t="s">
        <v>44</v>
      </c>
      <c r="C25" s="43">
        <f>Equipment!E77</f>
        <v>0</v>
      </c>
      <c r="D25" s="34"/>
      <c r="E25" s="43">
        <f>Equipment!G77</f>
        <v>0</v>
      </c>
      <c r="F25" s="34"/>
      <c r="G25" s="45">
        <f>SUM(C25,E25)</f>
        <v>0</v>
      </c>
    </row>
    <row r="26" spans="2:7" ht="15" thickBot="1" x14ac:dyDescent="0.35">
      <c r="B26" s="35"/>
      <c r="C26" s="44">
        <f>SUM(C23:C25)</f>
        <v>404700</v>
      </c>
      <c r="D26" s="36"/>
      <c r="E26" s="44">
        <f>SUM(E23:E25)</f>
        <v>0</v>
      </c>
      <c r="F26" s="36"/>
      <c r="G26" s="46">
        <f>SUM(G23:G25)</f>
        <v>404700</v>
      </c>
    </row>
    <row r="27" spans="2:7" ht="15" thickTop="1" x14ac:dyDescent="0.3"/>
  </sheetData>
  <mergeCells count="16"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  <mergeCell ref="C1:D1"/>
    <mergeCell ref="B7:G7"/>
    <mergeCell ref="B10:D10"/>
    <mergeCell ref="E10:G10"/>
    <mergeCell ref="B11:D11"/>
    <mergeCell ref="E11:G1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A34F-F7D8-4B96-9A58-A5D94EF3DD37}">
  <dimension ref="A1:O77"/>
  <sheetViews>
    <sheetView topLeftCell="A13" workbookViewId="0">
      <selection activeCell="E23" sqref="E23:E29"/>
    </sheetView>
  </sheetViews>
  <sheetFormatPr defaultRowHeight="14.4" x14ac:dyDescent="0.3"/>
  <cols>
    <col min="2" max="2" width="28.6640625" bestFit="1" customWidth="1"/>
    <col min="3" max="3" width="23.109375" bestFit="1" customWidth="1"/>
    <col min="4" max="4" width="23.109375" customWidth="1"/>
    <col min="5" max="5" width="26.6640625" customWidth="1"/>
    <col min="6" max="6" width="15.6640625" customWidth="1"/>
    <col min="7" max="7" width="23.6640625" customWidth="1"/>
  </cols>
  <sheetData>
    <row r="1" spans="1:8" ht="16.2" thickBot="1" x14ac:dyDescent="0.35">
      <c r="B1" s="3" t="s">
        <v>0</v>
      </c>
      <c r="C1" s="163"/>
      <c r="D1" s="163"/>
    </row>
    <row r="2" spans="1:8" ht="15" thickTop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" thickBot="1" x14ac:dyDescent="0.35">
      <c r="B3" s="48" t="str">
        <f>Summary!B3</f>
        <v xml:space="preserve"> </v>
      </c>
      <c r="C3" s="48" t="str">
        <f>Summary!C3</f>
        <v xml:space="preserve"> </v>
      </c>
      <c r="D3" s="48" t="str">
        <f>Summary!D3</f>
        <v xml:space="preserve"> </v>
      </c>
      <c r="E3" s="48" t="str">
        <f>Summary!E3</f>
        <v xml:space="preserve"> </v>
      </c>
      <c r="F3" s="1" t="str">
        <f>Summary!F3</f>
        <v xml:space="preserve"> </v>
      </c>
      <c r="G3" s="1" t="str">
        <f>Summary!G3</f>
        <v xml:space="preserve"> </v>
      </c>
    </row>
    <row r="4" spans="1:8" ht="15" thickTop="1" x14ac:dyDescent="0.3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" thickBot="1" x14ac:dyDescent="0.35">
      <c r="B5" s="48" t="str">
        <f>Summary!B5</f>
        <v xml:space="preserve"> </v>
      </c>
      <c r="C5" s="48" t="str">
        <f>Summary!C5</f>
        <v xml:space="preserve"> </v>
      </c>
      <c r="D5" s="48" t="str">
        <f>Summary!D5</f>
        <v xml:space="preserve"> </v>
      </c>
      <c r="E5" s="48" t="str">
        <f>Summary!E5</f>
        <v xml:space="preserve"> </v>
      </c>
      <c r="F5" s="1" t="str">
        <f>Summary!F5</f>
        <v xml:space="preserve"> </v>
      </c>
      <c r="G5" s="1" t="str">
        <f>Summary!G5</f>
        <v xml:space="preserve"> </v>
      </c>
    </row>
    <row r="6" spans="1:8" ht="15.6" thickTop="1" thickBot="1" x14ac:dyDescent="0.35">
      <c r="A6" s="7"/>
      <c r="B6" s="8"/>
      <c r="C6" s="8"/>
      <c r="D6" s="8"/>
      <c r="E6" s="8"/>
      <c r="F6" s="8"/>
      <c r="G6" s="8"/>
      <c r="H6" s="9"/>
    </row>
    <row r="7" spans="1:8" ht="15.6" thickTop="1" thickBot="1" x14ac:dyDescent="0.35">
      <c r="B7" s="164" t="s">
        <v>13</v>
      </c>
      <c r="C7" s="165"/>
      <c r="D7" s="165"/>
      <c r="E7" s="165"/>
      <c r="F7" s="165"/>
      <c r="G7" s="166"/>
    </row>
    <row r="8" spans="1:8" ht="15.6" thickTop="1" thickBot="1" x14ac:dyDescent="0.35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5.6" thickTop="1" thickBot="1" x14ac:dyDescent="0.35">
      <c r="B9" s="5" t="str">
        <f>Summary!B9</f>
        <v xml:space="preserve"> </v>
      </c>
      <c r="C9" s="5" t="str">
        <f>Summary!C9</f>
        <v xml:space="preserve"> </v>
      </c>
      <c r="D9" s="5" t="str">
        <f>Summary!D9</f>
        <v xml:space="preserve"> </v>
      </c>
      <c r="E9" s="5" t="str">
        <f>Summary!E9</f>
        <v xml:space="preserve"> </v>
      </c>
      <c r="F9" s="5" t="str">
        <f>Summary!F9</f>
        <v xml:space="preserve"> </v>
      </c>
      <c r="G9" s="5"/>
    </row>
    <row r="10" spans="1:8" ht="15.6" thickTop="1" thickBot="1" x14ac:dyDescent="0.35">
      <c r="B10" s="167" t="s">
        <v>19</v>
      </c>
      <c r="C10" s="167"/>
      <c r="D10" s="167"/>
      <c r="E10" s="167" t="s">
        <v>20</v>
      </c>
      <c r="F10" s="167"/>
      <c r="G10" s="167"/>
    </row>
    <row r="11" spans="1:8" ht="15.6" thickTop="1" thickBot="1" x14ac:dyDescent="0.35">
      <c r="B11" s="168" t="str">
        <f>Summary!B11</f>
        <v xml:space="preserve"> </v>
      </c>
      <c r="C11" s="168"/>
      <c r="D11" s="168"/>
      <c r="E11" s="168" t="str">
        <f>Summary!E11</f>
        <v xml:space="preserve"> </v>
      </c>
      <c r="F11" s="168"/>
      <c r="G11" s="168"/>
    </row>
    <row r="12" spans="1:8" ht="15.6" thickTop="1" thickBot="1" x14ac:dyDescent="0.35">
      <c r="B12" s="173" t="str">
        <f>Summary!B13</f>
        <v xml:space="preserve"> </v>
      </c>
      <c r="C12" s="174"/>
      <c r="D12" s="174"/>
      <c r="E12" s="174"/>
      <c r="F12" s="174"/>
      <c r="G12" s="175"/>
    </row>
    <row r="13" spans="1:8" ht="15.6" thickTop="1" thickBot="1" x14ac:dyDescent="0.35">
      <c r="B13" s="176"/>
      <c r="C13" s="177"/>
      <c r="D13" s="177"/>
      <c r="E13" s="177"/>
      <c r="F13" s="177"/>
      <c r="G13" s="178"/>
    </row>
    <row r="14" spans="1:8" ht="15.6" thickTop="1" thickBot="1" x14ac:dyDescent="0.35">
      <c r="A14" s="7"/>
      <c r="B14" s="10"/>
      <c r="C14" s="10"/>
      <c r="D14" s="10"/>
      <c r="E14" s="10"/>
      <c r="F14" s="10"/>
      <c r="G14" s="10"/>
      <c r="H14" s="9"/>
    </row>
    <row r="15" spans="1:8" ht="15.6" thickTop="1" thickBot="1" x14ac:dyDescent="0.35">
      <c r="B15" s="164" t="s">
        <v>22</v>
      </c>
      <c r="C15" s="179"/>
      <c r="D15" s="179"/>
      <c r="E15" s="179"/>
      <c r="F15" s="179"/>
      <c r="G15" s="180"/>
    </row>
    <row r="16" spans="1:8" ht="15" thickTop="1" x14ac:dyDescent="0.3">
      <c r="B16" s="11" t="s">
        <v>23</v>
      </c>
      <c r="C16" s="11" t="s">
        <v>24</v>
      </c>
      <c r="D16" s="11" t="s">
        <v>25</v>
      </c>
      <c r="E16" s="181" t="s">
        <v>26</v>
      </c>
      <c r="F16" s="181"/>
      <c r="G16" s="181"/>
    </row>
    <row r="17" spans="1:15" ht="15" thickBot="1" x14ac:dyDescent="0.35">
      <c r="B17" s="12" t="str">
        <f>Summary!B17</f>
        <v xml:space="preserve"> </v>
      </c>
      <c r="C17" s="12" t="str">
        <f>Summary!C17</f>
        <v xml:space="preserve"> </v>
      </c>
      <c r="D17" s="12" t="str">
        <f>Summary!D17</f>
        <v xml:space="preserve"> </v>
      </c>
      <c r="E17" s="182" t="str">
        <f>Summary!E17</f>
        <v xml:space="preserve"> </v>
      </c>
      <c r="F17" s="182"/>
      <c r="G17" s="182"/>
    </row>
    <row r="18" spans="1:15" ht="15" thickTop="1" x14ac:dyDescent="0.3">
      <c r="B18" s="65" t="s">
        <v>27</v>
      </c>
      <c r="C18" s="181" t="s">
        <v>28</v>
      </c>
      <c r="D18" s="181"/>
      <c r="E18" s="181" t="s">
        <v>29</v>
      </c>
      <c r="F18" s="181"/>
      <c r="G18" s="13" t="s">
        <v>30</v>
      </c>
    </row>
    <row r="19" spans="1:15" ht="15" thickBot="1" x14ac:dyDescent="0.35">
      <c r="B19" s="26" t="str">
        <f>Summary!B19</f>
        <v xml:space="preserve"> </v>
      </c>
      <c r="C19" s="169" t="str">
        <f>Summary!C19</f>
        <v xml:space="preserve"> </v>
      </c>
      <c r="D19" s="169"/>
      <c r="E19" s="169" t="str">
        <f>Summary!E19</f>
        <v xml:space="preserve"> </v>
      </c>
      <c r="F19" s="169"/>
      <c r="G19" s="14" t="str">
        <f>Summary!G19</f>
        <v xml:space="preserve"> </v>
      </c>
    </row>
    <row r="20" spans="1:15" ht="15.6" thickTop="1" thickBot="1" x14ac:dyDescent="0.35">
      <c r="A20" s="7"/>
      <c r="B20" s="8"/>
      <c r="C20" s="8"/>
      <c r="D20" s="8"/>
      <c r="E20" s="8"/>
      <c r="F20" s="8"/>
      <c r="G20" s="8"/>
      <c r="H20" s="9"/>
    </row>
    <row r="21" spans="1:15" ht="15.6" thickTop="1" thickBot="1" x14ac:dyDescent="0.35">
      <c r="B21" s="170" t="s">
        <v>31</v>
      </c>
      <c r="C21" s="171"/>
      <c r="D21" s="171"/>
      <c r="E21" s="171"/>
      <c r="F21" s="171"/>
      <c r="G21" s="172"/>
      <c r="I21" s="185" t="s">
        <v>45</v>
      </c>
      <c r="J21" s="186"/>
      <c r="K21" s="186"/>
      <c r="L21" s="186"/>
      <c r="M21" s="186"/>
      <c r="N21" s="186"/>
      <c r="O21" s="187"/>
    </row>
    <row r="22" spans="1:15" ht="15.6" thickTop="1" thickBot="1" x14ac:dyDescent="0.35">
      <c r="B22" s="15"/>
      <c r="C22" s="20" t="s">
        <v>32</v>
      </c>
      <c r="D22" s="20" t="s">
        <v>33</v>
      </c>
      <c r="E22" s="20" t="s">
        <v>34</v>
      </c>
      <c r="F22" s="63" t="s">
        <v>35</v>
      </c>
      <c r="G22" s="64" t="s">
        <v>36</v>
      </c>
      <c r="I22" s="188"/>
      <c r="J22" s="189"/>
      <c r="K22" s="189"/>
      <c r="L22" s="189"/>
      <c r="M22" s="189"/>
      <c r="N22" s="189"/>
      <c r="O22" s="190"/>
    </row>
    <row r="23" spans="1:15" ht="15" thickBot="1" x14ac:dyDescent="0.35">
      <c r="B23" s="16" t="s">
        <v>46</v>
      </c>
      <c r="C23" s="17"/>
      <c r="D23" s="17"/>
      <c r="E23" s="22"/>
      <c r="F23" s="17"/>
      <c r="G23" s="24"/>
      <c r="I23" s="191"/>
      <c r="J23" s="192"/>
      <c r="K23" s="192"/>
      <c r="L23" s="192"/>
      <c r="M23" s="192"/>
      <c r="N23" s="192"/>
      <c r="O23" s="193"/>
    </row>
    <row r="24" spans="1:15" ht="15" thickBot="1" x14ac:dyDescent="0.35">
      <c r="B24" s="16" t="s">
        <v>47</v>
      </c>
      <c r="C24" s="17"/>
      <c r="D24" s="17"/>
      <c r="E24" s="22"/>
      <c r="F24" s="17"/>
      <c r="G24" s="24"/>
      <c r="I24" s="191"/>
      <c r="J24" s="192"/>
      <c r="K24" s="192"/>
      <c r="L24" s="192"/>
      <c r="M24" s="192"/>
      <c r="N24" s="192"/>
      <c r="O24" s="193"/>
    </row>
    <row r="25" spans="1:15" ht="15" thickBot="1" x14ac:dyDescent="0.35">
      <c r="B25" s="16" t="s">
        <v>48</v>
      </c>
      <c r="C25" s="17"/>
      <c r="D25" s="17"/>
      <c r="E25" s="22"/>
      <c r="F25" s="17"/>
      <c r="G25" s="24"/>
      <c r="I25" s="191"/>
      <c r="J25" s="192"/>
      <c r="K25" s="192"/>
      <c r="L25" s="192"/>
      <c r="M25" s="192"/>
      <c r="N25" s="192"/>
      <c r="O25" s="193"/>
    </row>
    <row r="26" spans="1:15" ht="15" thickBot="1" x14ac:dyDescent="0.35">
      <c r="B26" s="16" t="s">
        <v>49</v>
      </c>
      <c r="C26" s="17"/>
      <c r="D26" s="17"/>
      <c r="E26" s="22"/>
      <c r="F26" s="17"/>
      <c r="G26" s="24"/>
      <c r="I26" s="191"/>
      <c r="J26" s="192"/>
      <c r="K26" s="192"/>
      <c r="L26" s="192"/>
      <c r="M26" s="192"/>
      <c r="N26" s="192"/>
      <c r="O26" s="193"/>
    </row>
    <row r="27" spans="1:15" ht="15" thickBot="1" x14ac:dyDescent="0.35">
      <c r="B27" s="16" t="s">
        <v>50</v>
      </c>
      <c r="C27" s="17"/>
      <c r="D27" s="17"/>
      <c r="E27" s="22"/>
      <c r="F27" s="17"/>
      <c r="G27" s="24"/>
      <c r="I27" s="191"/>
      <c r="J27" s="192"/>
      <c r="K27" s="192"/>
      <c r="L27" s="192"/>
      <c r="M27" s="192"/>
      <c r="N27" s="192"/>
      <c r="O27" s="193"/>
    </row>
    <row r="28" spans="1:15" ht="15" thickBot="1" x14ac:dyDescent="0.35">
      <c r="B28" s="16" t="s">
        <v>51</v>
      </c>
      <c r="C28" s="17"/>
      <c r="D28" s="17"/>
      <c r="E28" s="22"/>
      <c r="F28" s="17"/>
      <c r="G28" s="24"/>
      <c r="I28" s="191"/>
      <c r="J28" s="192"/>
      <c r="K28" s="192"/>
      <c r="L28" s="192"/>
      <c r="M28" s="192"/>
      <c r="N28" s="192"/>
      <c r="O28" s="193"/>
    </row>
    <row r="29" spans="1:15" ht="15" thickBot="1" x14ac:dyDescent="0.35">
      <c r="B29" s="16" t="s">
        <v>52</v>
      </c>
      <c r="C29" s="17"/>
      <c r="D29" s="17"/>
      <c r="E29" s="22"/>
      <c r="F29" s="17"/>
      <c r="G29" s="24"/>
      <c r="I29" s="191"/>
      <c r="J29" s="192"/>
      <c r="K29" s="192"/>
      <c r="L29" s="192"/>
      <c r="M29" s="192"/>
      <c r="N29" s="192"/>
      <c r="O29" s="193"/>
    </row>
    <row r="30" spans="1:15" ht="15" thickBot="1" x14ac:dyDescent="0.35">
      <c r="B30" s="16" t="s">
        <v>53</v>
      </c>
      <c r="C30" s="17"/>
      <c r="D30" s="17"/>
      <c r="E30" s="22"/>
      <c r="F30" s="17"/>
      <c r="G30" s="24"/>
      <c r="I30" s="191"/>
      <c r="J30" s="192"/>
      <c r="K30" s="192"/>
      <c r="L30" s="192"/>
      <c r="M30" s="192"/>
      <c r="N30" s="192"/>
      <c r="O30" s="193"/>
    </row>
    <row r="31" spans="1:15" ht="15" thickBot="1" x14ac:dyDescent="0.35">
      <c r="B31" s="16" t="s">
        <v>54</v>
      </c>
      <c r="C31" s="17"/>
      <c r="D31" s="17"/>
      <c r="E31" s="22"/>
      <c r="F31" s="17"/>
      <c r="G31" s="24"/>
      <c r="I31" s="191"/>
      <c r="J31" s="192"/>
      <c r="K31" s="192"/>
      <c r="L31" s="192"/>
      <c r="M31" s="192"/>
      <c r="N31" s="192"/>
      <c r="O31" s="193"/>
    </row>
    <row r="32" spans="1:15" ht="15" thickBot="1" x14ac:dyDescent="0.35">
      <c r="B32" s="16" t="s">
        <v>55</v>
      </c>
      <c r="C32" s="17"/>
      <c r="D32" s="17"/>
      <c r="E32" s="22"/>
      <c r="F32" s="17"/>
      <c r="G32" s="24"/>
      <c r="I32" s="191"/>
      <c r="J32" s="192"/>
      <c r="K32" s="192"/>
      <c r="L32" s="192"/>
      <c r="M32" s="192"/>
      <c r="N32" s="192"/>
      <c r="O32" s="193"/>
    </row>
    <row r="33" spans="2:15" ht="15" thickBot="1" x14ac:dyDescent="0.35">
      <c r="B33" s="16" t="s">
        <v>56</v>
      </c>
      <c r="C33" s="17"/>
      <c r="D33" s="17"/>
      <c r="E33" s="22"/>
      <c r="F33" s="17"/>
      <c r="G33" s="24"/>
      <c r="I33" s="191"/>
      <c r="J33" s="192"/>
      <c r="K33" s="192"/>
      <c r="L33" s="192"/>
      <c r="M33" s="192"/>
      <c r="N33" s="192"/>
      <c r="O33" s="193"/>
    </row>
    <row r="34" spans="2:15" ht="15" thickBot="1" x14ac:dyDescent="0.35">
      <c r="B34" s="16" t="s">
        <v>57</v>
      </c>
      <c r="C34" s="17"/>
      <c r="D34" s="17"/>
      <c r="E34" s="22"/>
      <c r="F34" s="17"/>
      <c r="G34" s="24"/>
      <c r="I34" s="191"/>
      <c r="J34" s="192"/>
      <c r="K34" s="192"/>
      <c r="L34" s="192"/>
      <c r="M34" s="192"/>
      <c r="N34" s="192"/>
      <c r="O34" s="193"/>
    </row>
    <row r="35" spans="2:15" ht="15" thickBot="1" x14ac:dyDescent="0.35">
      <c r="B35" s="16" t="s">
        <v>58</v>
      </c>
      <c r="C35" s="17"/>
      <c r="D35" s="17"/>
      <c r="E35" s="22"/>
      <c r="F35" s="17"/>
      <c r="G35" s="24"/>
      <c r="I35" s="191"/>
      <c r="J35" s="192"/>
      <c r="K35" s="192"/>
      <c r="L35" s="192"/>
      <c r="M35" s="192"/>
      <c r="N35" s="192"/>
      <c r="O35" s="193"/>
    </row>
    <row r="36" spans="2:15" ht="15" thickBot="1" x14ac:dyDescent="0.35">
      <c r="B36" s="16" t="s">
        <v>59</v>
      </c>
      <c r="C36" s="17"/>
      <c r="D36" s="17"/>
      <c r="E36" s="22"/>
      <c r="F36" s="17"/>
      <c r="G36" s="24"/>
      <c r="I36" s="191"/>
      <c r="J36" s="192"/>
      <c r="K36" s="192"/>
      <c r="L36" s="192"/>
      <c r="M36" s="192"/>
      <c r="N36" s="192"/>
      <c r="O36" s="193"/>
    </row>
    <row r="37" spans="2:15" ht="15" thickBot="1" x14ac:dyDescent="0.35">
      <c r="B37" s="16" t="s">
        <v>60</v>
      </c>
      <c r="C37" s="17"/>
      <c r="D37" s="17"/>
      <c r="E37" s="22"/>
      <c r="F37" s="17"/>
      <c r="G37" s="24"/>
      <c r="I37" s="191"/>
      <c r="J37" s="192"/>
      <c r="K37" s="192"/>
      <c r="L37" s="192"/>
      <c r="M37" s="192"/>
      <c r="N37" s="192"/>
      <c r="O37" s="193"/>
    </row>
    <row r="38" spans="2:15" ht="15" thickBot="1" x14ac:dyDescent="0.35">
      <c r="B38" s="16" t="s">
        <v>61</v>
      </c>
      <c r="C38" s="17"/>
      <c r="D38" s="17"/>
      <c r="E38" s="22"/>
      <c r="F38" s="17"/>
      <c r="G38" s="24"/>
      <c r="I38" s="191"/>
      <c r="J38" s="192"/>
      <c r="K38" s="192"/>
      <c r="L38" s="192"/>
      <c r="M38" s="192"/>
      <c r="N38" s="192"/>
      <c r="O38" s="193"/>
    </row>
    <row r="39" spans="2:15" ht="15" thickBot="1" x14ac:dyDescent="0.35">
      <c r="B39" s="16" t="s">
        <v>62</v>
      </c>
      <c r="C39" s="17"/>
      <c r="D39" s="17"/>
      <c r="E39" s="22"/>
      <c r="F39" s="17"/>
      <c r="G39" s="24"/>
      <c r="I39" s="191"/>
      <c r="J39" s="192"/>
      <c r="K39" s="192"/>
      <c r="L39" s="192"/>
      <c r="M39" s="192"/>
      <c r="N39" s="192"/>
      <c r="O39" s="193"/>
    </row>
    <row r="40" spans="2:15" ht="15" thickBot="1" x14ac:dyDescent="0.35">
      <c r="B40" s="16" t="s">
        <v>63</v>
      </c>
      <c r="C40" s="17"/>
      <c r="D40" s="17"/>
      <c r="E40" s="22"/>
      <c r="F40" s="17"/>
      <c r="G40" s="24"/>
      <c r="I40" s="191"/>
      <c r="J40" s="192"/>
      <c r="K40" s="192"/>
      <c r="L40" s="192"/>
      <c r="M40" s="192"/>
      <c r="N40" s="192"/>
      <c r="O40" s="193"/>
    </row>
    <row r="41" spans="2:15" ht="15" thickBot="1" x14ac:dyDescent="0.35">
      <c r="B41" s="16" t="s">
        <v>64</v>
      </c>
      <c r="C41" s="17"/>
      <c r="D41" s="17"/>
      <c r="E41" s="22"/>
      <c r="F41" s="17"/>
      <c r="G41" s="24"/>
      <c r="I41" s="191"/>
      <c r="J41" s="192"/>
      <c r="K41" s="192"/>
      <c r="L41" s="192"/>
      <c r="M41" s="192"/>
      <c r="N41" s="192"/>
      <c r="O41" s="193"/>
    </row>
    <row r="42" spans="2:15" ht="15" thickBot="1" x14ac:dyDescent="0.35">
      <c r="B42" s="16" t="s">
        <v>65</v>
      </c>
      <c r="C42" s="17"/>
      <c r="D42" s="17"/>
      <c r="E42" s="22"/>
      <c r="F42" s="17"/>
      <c r="G42" s="24"/>
      <c r="I42" s="191"/>
      <c r="J42" s="192"/>
      <c r="K42" s="192"/>
      <c r="L42" s="192"/>
      <c r="M42" s="192"/>
      <c r="N42" s="192"/>
      <c r="O42" s="193"/>
    </row>
    <row r="43" spans="2:15" ht="15" thickBot="1" x14ac:dyDescent="0.35">
      <c r="B43" s="16" t="s">
        <v>66</v>
      </c>
      <c r="C43" s="17"/>
      <c r="D43" s="17"/>
      <c r="E43" s="22"/>
      <c r="F43" s="17"/>
      <c r="G43" s="24"/>
      <c r="I43" s="191"/>
      <c r="J43" s="192"/>
      <c r="K43" s="192"/>
      <c r="L43" s="192"/>
      <c r="M43" s="192"/>
      <c r="N43" s="192"/>
      <c r="O43" s="193"/>
    </row>
    <row r="44" spans="2:15" ht="15" thickBot="1" x14ac:dyDescent="0.35">
      <c r="B44" s="16" t="s">
        <v>67</v>
      </c>
      <c r="C44" s="17"/>
      <c r="D44" s="17"/>
      <c r="E44" s="22"/>
      <c r="F44" s="17"/>
      <c r="G44" s="24"/>
      <c r="I44" s="191"/>
      <c r="J44" s="192"/>
      <c r="K44" s="192"/>
      <c r="L44" s="192"/>
      <c r="M44" s="192"/>
      <c r="N44" s="192"/>
      <c r="O44" s="193"/>
    </row>
    <row r="45" spans="2:15" ht="15" thickBot="1" x14ac:dyDescent="0.35">
      <c r="B45" s="16" t="s">
        <v>68</v>
      </c>
      <c r="C45" s="17"/>
      <c r="D45" s="17"/>
      <c r="E45" s="22"/>
      <c r="F45" s="17"/>
      <c r="G45" s="24"/>
      <c r="I45" s="191"/>
      <c r="J45" s="192"/>
      <c r="K45" s="192"/>
      <c r="L45" s="192"/>
      <c r="M45" s="192"/>
      <c r="N45" s="192"/>
      <c r="O45" s="193"/>
    </row>
    <row r="46" spans="2:15" ht="15" thickBot="1" x14ac:dyDescent="0.35">
      <c r="B46" s="16" t="s">
        <v>69</v>
      </c>
      <c r="C46" s="17"/>
      <c r="D46" s="17"/>
      <c r="E46" s="22"/>
      <c r="F46" s="17"/>
      <c r="G46" s="24"/>
      <c r="I46" s="191"/>
      <c r="J46" s="192"/>
      <c r="K46" s="192"/>
      <c r="L46" s="192"/>
      <c r="M46" s="192"/>
      <c r="N46" s="192"/>
      <c r="O46" s="193"/>
    </row>
    <row r="47" spans="2:15" ht="15" thickBot="1" x14ac:dyDescent="0.35">
      <c r="B47" s="16" t="s">
        <v>70</v>
      </c>
      <c r="C47" s="17"/>
      <c r="D47" s="17"/>
      <c r="E47" s="22"/>
      <c r="F47" s="17"/>
      <c r="G47" s="24"/>
      <c r="I47" s="191"/>
      <c r="J47" s="192"/>
      <c r="K47" s="192"/>
      <c r="L47" s="192"/>
      <c r="M47" s="192"/>
      <c r="N47" s="192"/>
      <c r="O47" s="193"/>
    </row>
    <row r="48" spans="2:15" ht="15" thickBot="1" x14ac:dyDescent="0.35">
      <c r="B48" s="16" t="s">
        <v>71</v>
      </c>
      <c r="C48" s="17"/>
      <c r="D48" s="17"/>
      <c r="E48" s="22"/>
      <c r="F48" s="17"/>
      <c r="G48" s="24"/>
      <c r="I48" s="191"/>
      <c r="J48" s="192"/>
      <c r="K48" s="192"/>
      <c r="L48" s="192"/>
      <c r="M48" s="192"/>
      <c r="N48" s="192"/>
      <c r="O48" s="193"/>
    </row>
    <row r="49" spans="2:15" ht="15" thickBot="1" x14ac:dyDescent="0.35">
      <c r="B49" s="16" t="s">
        <v>72</v>
      </c>
      <c r="C49" s="17"/>
      <c r="D49" s="17"/>
      <c r="E49" s="22"/>
      <c r="F49" s="17"/>
      <c r="G49" s="24"/>
      <c r="I49" s="191"/>
      <c r="J49" s="192"/>
      <c r="K49" s="192"/>
      <c r="L49" s="192"/>
      <c r="M49" s="192"/>
      <c r="N49" s="192"/>
      <c r="O49" s="193"/>
    </row>
    <row r="50" spans="2:15" ht="15" thickBot="1" x14ac:dyDescent="0.35">
      <c r="B50" s="16" t="s">
        <v>73</v>
      </c>
      <c r="C50" s="17"/>
      <c r="D50" s="17"/>
      <c r="E50" s="22"/>
      <c r="F50" s="17"/>
      <c r="G50" s="24"/>
      <c r="I50" s="191"/>
      <c r="J50" s="192"/>
      <c r="K50" s="192"/>
      <c r="L50" s="192"/>
      <c r="M50" s="192"/>
      <c r="N50" s="192"/>
      <c r="O50" s="193"/>
    </row>
    <row r="51" spans="2:15" ht="15" thickBot="1" x14ac:dyDescent="0.35">
      <c r="B51" s="16" t="s">
        <v>74</v>
      </c>
      <c r="C51" s="17"/>
      <c r="D51" s="17"/>
      <c r="E51" s="22"/>
      <c r="F51" s="17"/>
      <c r="G51" s="24"/>
      <c r="I51" s="191"/>
      <c r="J51" s="192"/>
      <c r="K51" s="192"/>
      <c r="L51" s="192"/>
      <c r="M51" s="192"/>
      <c r="N51" s="192"/>
      <c r="O51" s="193"/>
    </row>
    <row r="52" spans="2:15" ht="15" thickBot="1" x14ac:dyDescent="0.35">
      <c r="B52" s="16" t="s">
        <v>75</v>
      </c>
      <c r="C52" s="17"/>
      <c r="D52" s="17"/>
      <c r="E52" s="22"/>
      <c r="F52" s="17"/>
      <c r="G52" s="24"/>
      <c r="I52" s="191"/>
      <c r="J52" s="192"/>
      <c r="K52" s="192"/>
      <c r="L52" s="192"/>
      <c r="M52" s="192"/>
      <c r="N52" s="192"/>
      <c r="O52" s="193"/>
    </row>
    <row r="53" spans="2:15" ht="15" thickBot="1" x14ac:dyDescent="0.35">
      <c r="B53" s="16" t="s">
        <v>76</v>
      </c>
      <c r="C53" s="17"/>
      <c r="D53" s="17"/>
      <c r="E53" s="22"/>
      <c r="F53" s="17"/>
      <c r="G53" s="24"/>
      <c r="I53" s="191"/>
      <c r="J53" s="192"/>
      <c r="K53" s="192"/>
      <c r="L53" s="192"/>
      <c r="M53" s="192"/>
      <c r="N53" s="192"/>
      <c r="O53" s="193"/>
    </row>
    <row r="54" spans="2:15" ht="15" thickBot="1" x14ac:dyDescent="0.35">
      <c r="B54" s="16" t="s">
        <v>77</v>
      </c>
      <c r="C54" s="17"/>
      <c r="D54" s="17"/>
      <c r="E54" s="22"/>
      <c r="F54" s="17"/>
      <c r="G54" s="24"/>
      <c r="I54" s="191"/>
      <c r="J54" s="192"/>
      <c r="K54" s="192"/>
      <c r="L54" s="192"/>
      <c r="M54" s="192"/>
      <c r="N54" s="192"/>
      <c r="O54" s="193"/>
    </row>
    <row r="55" spans="2:15" ht="15" thickBot="1" x14ac:dyDescent="0.35">
      <c r="B55" s="16" t="s">
        <v>78</v>
      </c>
      <c r="C55" s="17"/>
      <c r="D55" s="17"/>
      <c r="E55" s="22"/>
      <c r="F55" s="17"/>
      <c r="G55" s="24"/>
      <c r="I55" s="191"/>
      <c r="J55" s="192"/>
      <c r="K55" s="192"/>
      <c r="L55" s="192"/>
      <c r="M55" s="192"/>
      <c r="N55" s="192"/>
      <c r="O55" s="193"/>
    </row>
    <row r="56" spans="2:15" ht="15" thickBot="1" x14ac:dyDescent="0.35">
      <c r="B56" s="16" t="s">
        <v>79</v>
      </c>
      <c r="C56" s="17"/>
      <c r="D56" s="17"/>
      <c r="E56" s="22"/>
      <c r="F56" s="17"/>
      <c r="G56" s="24"/>
      <c r="I56" s="191"/>
      <c r="J56" s="192"/>
      <c r="K56" s="192"/>
      <c r="L56" s="192"/>
      <c r="M56" s="192"/>
      <c r="N56" s="192"/>
      <c r="O56" s="193"/>
    </row>
    <row r="57" spans="2:15" ht="15" thickBot="1" x14ac:dyDescent="0.35">
      <c r="B57" s="16" t="s">
        <v>80</v>
      </c>
      <c r="C57" s="17"/>
      <c r="D57" s="17"/>
      <c r="E57" s="22"/>
      <c r="F57" s="17"/>
      <c r="G57" s="24"/>
      <c r="I57" s="191"/>
      <c r="J57" s="192"/>
      <c r="K57" s="192"/>
      <c r="L57" s="192"/>
      <c r="M57" s="192"/>
      <c r="N57" s="192"/>
      <c r="O57" s="193"/>
    </row>
    <row r="58" spans="2:15" ht="15" thickBot="1" x14ac:dyDescent="0.35">
      <c r="B58" s="16" t="s">
        <v>81</v>
      </c>
      <c r="C58" s="17"/>
      <c r="D58" s="17"/>
      <c r="E58" s="22"/>
      <c r="F58" s="17"/>
      <c r="G58" s="24"/>
      <c r="I58" s="191"/>
      <c r="J58" s="192"/>
      <c r="K58" s="192"/>
      <c r="L58" s="192"/>
      <c r="M58" s="192"/>
      <c r="N58" s="192"/>
      <c r="O58" s="193"/>
    </row>
    <row r="59" spans="2:15" ht="15" thickBot="1" x14ac:dyDescent="0.35">
      <c r="B59" s="16" t="s">
        <v>82</v>
      </c>
      <c r="C59" s="17"/>
      <c r="D59" s="17"/>
      <c r="E59" s="22"/>
      <c r="F59" s="17"/>
      <c r="G59" s="24"/>
      <c r="I59" s="191"/>
      <c r="J59" s="192"/>
      <c r="K59" s="192"/>
      <c r="L59" s="192"/>
      <c r="M59" s="192"/>
      <c r="N59" s="192"/>
      <c r="O59" s="193"/>
    </row>
    <row r="60" spans="2:15" ht="15" thickBot="1" x14ac:dyDescent="0.35">
      <c r="B60" s="16" t="s">
        <v>83</v>
      </c>
      <c r="C60" s="17"/>
      <c r="D60" s="17"/>
      <c r="E60" s="22"/>
      <c r="F60" s="17"/>
      <c r="G60" s="24"/>
      <c r="I60" s="191"/>
      <c r="J60" s="192"/>
      <c r="K60" s="192"/>
      <c r="L60" s="192"/>
      <c r="M60" s="192"/>
      <c r="N60" s="192"/>
      <c r="O60" s="193"/>
    </row>
    <row r="61" spans="2:15" ht="15" thickBot="1" x14ac:dyDescent="0.35">
      <c r="B61" s="16" t="s">
        <v>84</v>
      </c>
      <c r="C61" s="17"/>
      <c r="D61" s="17"/>
      <c r="E61" s="22"/>
      <c r="F61" s="17"/>
      <c r="G61" s="24"/>
      <c r="I61" s="191"/>
      <c r="J61" s="192"/>
      <c r="K61" s="192"/>
      <c r="L61" s="192"/>
      <c r="M61" s="192"/>
      <c r="N61" s="192"/>
      <c r="O61" s="193"/>
    </row>
    <row r="62" spans="2:15" ht="15" thickBot="1" x14ac:dyDescent="0.35">
      <c r="B62" s="16" t="s">
        <v>85</v>
      </c>
      <c r="C62" s="17"/>
      <c r="D62" s="17"/>
      <c r="E62" s="22"/>
      <c r="F62" s="17"/>
      <c r="G62" s="24"/>
      <c r="I62" s="191"/>
      <c r="J62" s="192"/>
      <c r="K62" s="192"/>
      <c r="L62" s="192"/>
      <c r="M62" s="192"/>
      <c r="N62" s="192"/>
      <c r="O62" s="193"/>
    </row>
    <row r="63" spans="2:15" ht="15" thickBot="1" x14ac:dyDescent="0.35">
      <c r="B63" s="16" t="s">
        <v>86</v>
      </c>
      <c r="C63" s="17"/>
      <c r="D63" s="17"/>
      <c r="E63" s="22"/>
      <c r="F63" s="17"/>
      <c r="G63" s="24"/>
      <c r="I63" s="191"/>
      <c r="J63" s="192"/>
      <c r="K63" s="192"/>
      <c r="L63" s="192"/>
      <c r="M63" s="192"/>
      <c r="N63" s="192"/>
      <c r="O63" s="193"/>
    </row>
    <row r="64" spans="2:15" ht="15" thickBot="1" x14ac:dyDescent="0.35">
      <c r="B64" s="16" t="s">
        <v>87</v>
      </c>
      <c r="C64" s="17"/>
      <c r="D64" s="17"/>
      <c r="E64" s="22"/>
      <c r="F64" s="17"/>
      <c r="G64" s="24"/>
      <c r="I64" s="191"/>
      <c r="J64" s="192"/>
      <c r="K64" s="192"/>
      <c r="L64" s="192"/>
      <c r="M64" s="192"/>
      <c r="N64" s="192"/>
      <c r="O64" s="193"/>
    </row>
    <row r="65" spans="2:15" ht="15" thickBot="1" x14ac:dyDescent="0.35">
      <c r="B65" s="16" t="s">
        <v>88</v>
      </c>
      <c r="C65" s="17"/>
      <c r="D65" s="17"/>
      <c r="E65" s="22"/>
      <c r="F65" s="17"/>
      <c r="G65" s="24"/>
      <c r="I65" s="191"/>
      <c r="J65" s="192"/>
      <c r="K65" s="192"/>
      <c r="L65" s="192"/>
      <c r="M65" s="192"/>
      <c r="N65" s="192"/>
      <c r="O65" s="193"/>
    </row>
    <row r="66" spans="2:15" ht="15" thickBot="1" x14ac:dyDescent="0.35">
      <c r="B66" s="16" t="s">
        <v>89</v>
      </c>
      <c r="C66" s="17"/>
      <c r="D66" s="17"/>
      <c r="E66" s="22"/>
      <c r="F66" s="17"/>
      <c r="G66" s="24"/>
      <c r="I66" s="191"/>
      <c r="J66" s="192"/>
      <c r="K66" s="192"/>
      <c r="L66" s="192"/>
      <c r="M66" s="192"/>
      <c r="N66" s="192"/>
      <c r="O66" s="193"/>
    </row>
    <row r="67" spans="2:15" ht="15" thickBot="1" x14ac:dyDescent="0.35">
      <c r="B67" s="16" t="s">
        <v>90</v>
      </c>
      <c r="C67" s="17"/>
      <c r="D67" s="17"/>
      <c r="E67" s="22"/>
      <c r="F67" s="17"/>
      <c r="G67" s="24"/>
      <c r="I67" s="191"/>
      <c r="J67" s="192"/>
      <c r="K67" s="192"/>
      <c r="L67" s="192"/>
      <c r="M67" s="192"/>
      <c r="N67" s="192"/>
      <c r="O67" s="193"/>
    </row>
    <row r="68" spans="2:15" ht="15" thickBot="1" x14ac:dyDescent="0.35">
      <c r="B68" s="16" t="s">
        <v>91</v>
      </c>
      <c r="C68" s="17"/>
      <c r="D68" s="17"/>
      <c r="E68" s="22"/>
      <c r="F68" s="17"/>
      <c r="G68" s="24"/>
      <c r="I68" s="191"/>
      <c r="J68" s="192"/>
      <c r="K68" s="192"/>
      <c r="L68" s="192"/>
      <c r="M68" s="192"/>
      <c r="N68" s="192"/>
      <c r="O68" s="193"/>
    </row>
    <row r="69" spans="2:15" ht="15" thickBot="1" x14ac:dyDescent="0.35">
      <c r="B69" s="16" t="s">
        <v>92</v>
      </c>
      <c r="C69" s="17"/>
      <c r="D69" s="17"/>
      <c r="E69" s="22"/>
      <c r="F69" s="17"/>
      <c r="G69" s="24"/>
      <c r="I69" s="191"/>
      <c r="J69" s="192"/>
      <c r="K69" s="192"/>
      <c r="L69" s="192"/>
      <c r="M69" s="192"/>
      <c r="N69" s="192"/>
      <c r="O69" s="193"/>
    </row>
    <row r="70" spans="2:15" ht="15" thickBot="1" x14ac:dyDescent="0.35">
      <c r="B70" s="16" t="s">
        <v>93</v>
      </c>
      <c r="C70" s="17"/>
      <c r="D70" s="17"/>
      <c r="E70" s="22"/>
      <c r="F70" s="17"/>
      <c r="G70" s="24"/>
      <c r="I70" s="191"/>
      <c r="J70" s="192"/>
      <c r="K70" s="192"/>
      <c r="L70" s="192"/>
      <c r="M70" s="192"/>
      <c r="N70" s="192"/>
      <c r="O70" s="193"/>
    </row>
    <row r="71" spans="2:15" ht="15" thickBot="1" x14ac:dyDescent="0.35">
      <c r="B71" s="16" t="s">
        <v>94</v>
      </c>
      <c r="C71" s="17"/>
      <c r="D71" s="17"/>
      <c r="E71" s="22"/>
      <c r="F71" s="17"/>
      <c r="G71" s="24"/>
      <c r="I71" s="191"/>
      <c r="J71" s="192"/>
      <c r="K71" s="192"/>
      <c r="L71" s="192"/>
      <c r="M71" s="192"/>
      <c r="N71" s="192"/>
      <c r="O71" s="193"/>
    </row>
    <row r="72" spans="2:15" ht="15" thickBot="1" x14ac:dyDescent="0.35">
      <c r="B72" s="16" t="s">
        <v>95</v>
      </c>
      <c r="C72" s="17"/>
      <c r="D72" s="17"/>
      <c r="E72" s="22"/>
      <c r="F72" s="17"/>
      <c r="G72" s="24"/>
      <c r="I72" s="191"/>
      <c r="J72" s="192"/>
      <c r="K72" s="192"/>
      <c r="L72" s="192"/>
      <c r="M72" s="192"/>
      <c r="N72" s="192"/>
      <c r="O72" s="193"/>
    </row>
    <row r="73" spans="2:15" ht="15" thickBot="1" x14ac:dyDescent="0.35">
      <c r="B73" s="16" t="s">
        <v>96</v>
      </c>
      <c r="C73" s="17"/>
      <c r="D73" s="17"/>
      <c r="E73" s="22"/>
      <c r="F73" s="17"/>
      <c r="G73" s="24"/>
      <c r="I73" s="191"/>
      <c r="J73" s="192"/>
      <c r="K73" s="192"/>
      <c r="L73" s="192"/>
      <c r="M73" s="192"/>
      <c r="N73" s="192"/>
      <c r="O73" s="193"/>
    </row>
    <row r="74" spans="2:15" ht="15" thickBot="1" x14ac:dyDescent="0.35">
      <c r="B74" s="16" t="s">
        <v>97</v>
      </c>
      <c r="C74" s="17"/>
      <c r="D74" s="17"/>
      <c r="E74" s="22"/>
      <c r="F74" s="17"/>
      <c r="G74" s="24"/>
      <c r="I74" s="191"/>
      <c r="J74" s="192"/>
      <c r="K74" s="192"/>
      <c r="L74" s="192"/>
      <c r="M74" s="192"/>
      <c r="N74" s="192"/>
      <c r="O74" s="193"/>
    </row>
    <row r="75" spans="2:15" ht="15" thickBot="1" x14ac:dyDescent="0.35">
      <c r="B75" s="18" t="s">
        <v>98</v>
      </c>
      <c r="C75" s="19"/>
      <c r="D75" s="19"/>
      <c r="E75" s="23"/>
      <c r="F75" s="19"/>
      <c r="G75" s="25"/>
      <c r="I75" s="191"/>
      <c r="J75" s="192"/>
      <c r="K75" s="192"/>
      <c r="L75" s="192"/>
      <c r="M75" s="192"/>
      <c r="N75" s="192"/>
      <c r="O75" s="193"/>
    </row>
    <row r="76" spans="2:15" ht="15.6" thickTop="1" thickBot="1" x14ac:dyDescent="0.35">
      <c r="B76" s="37" t="s">
        <v>99</v>
      </c>
      <c r="C76" s="183"/>
      <c r="D76" s="184"/>
      <c r="E76" s="39">
        <f>SUM(E23:E75)</f>
        <v>0</v>
      </c>
      <c r="F76" s="38"/>
      <c r="G76" s="40">
        <f>SUM(G23:G75)</f>
        <v>0</v>
      </c>
      <c r="I76" s="194"/>
      <c r="J76" s="195"/>
      <c r="K76" s="195"/>
      <c r="L76" s="195"/>
      <c r="M76" s="195"/>
      <c r="N76" s="195"/>
      <c r="O76" s="196"/>
    </row>
    <row r="77" spans="2:15" ht="15" thickTop="1" x14ac:dyDescent="0.3"/>
  </sheetData>
  <mergeCells count="73">
    <mergeCell ref="I76:O76"/>
    <mergeCell ref="I71:O71"/>
    <mergeCell ref="I72:O72"/>
    <mergeCell ref="I73:O73"/>
    <mergeCell ref="I74:O74"/>
    <mergeCell ref="I75:O75"/>
    <mergeCell ref="I66:O66"/>
    <mergeCell ref="I67:O67"/>
    <mergeCell ref="I68:O68"/>
    <mergeCell ref="I69:O69"/>
    <mergeCell ref="I70:O70"/>
    <mergeCell ref="I61:O61"/>
    <mergeCell ref="I62:O62"/>
    <mergeCell ref="I63:O63"/>
    <mergeCell ref="I64:O64"/>
    <mergeCell ref="I65:O65"/>
    <mergeCell ref="I56:O56"/>
    <mergeCell ref="I57:O57"/>
    <mergeCell ref="I58:O58"/>
    <mergeCell ref="I59:O59"/>
    <mergeCell ref="I60:O60"/>
    <mergeCell ref="I51:O51"/>
    <mergeCell ref="I52:O52"/>
    <mergeCell ref="I53:O53"/>
    <mergeCell ref="I54:O54"/>
    <mergeCell ref="I55:O55"/>
    <mergeCell ref="I46:O46"/>
    <mergeCell ref="I47:O47"/>
    <mergeCell ref="I48:O48"/>
    <mergeCell ref="I49:O49"/>
    <mergeCell ref="I50:O50"/>
    <mergeCell ref="I41:O41"/>
    <mergeCell ref="I42:O42"/>
    <mergeCell ref="I43:O43"/>
    <mergeCell ref="I44:O44"/>
    <mergeCell ref="I45:O45"/>
    <mergeCell ref="I36:O36"/>
    <mergeCell ref="I37:O37"/>
    <mergeCell ref="I38:O38"/>
    <mergeCell ref="I39:O39"/>
    <mergeCell ref="I40:O40"/>
    <mergeCell ref="I31:O31"/>
    <mergeCell ref="I32:O32"/>
    <mergeCell ref="I33:O33"/>
    <mergeCell ref="I34:O34"/>
    <mergeCell ref="I35:O35"/>
    <mergeCell ref="I26:O26"/>
    <mergeCell ref="I27:O27"/>
    <mergeCell ref="I28:O28"/>
    <mergeCell ref="I29:O29"/>
    <mergeCell ref="I30:O30"/>
    <mergeCell ref="I21:O21"/>
    <mergeCell ref="I22:O22"/>
    <mergeCell ref="I23:O23"/>
    <mergeCell ref="I24:O24"/>
    <mergeCell ref="I25:O25"/>
    <mergeCell ref="C76:D76"/>
    <mergeCell ref="B21:G21"/>
    <mergeCell ref="B12:G12"/>
    <mergeCell ref="B13:G13"/>
    <mergeCell ref="B15:G15"/>
    <mergeCell ref="C18:D18"/>
    <mergeCell ref="C19:D19"/>
    <mergeCell ref="E18:F18"/>
    <mergeCell ref="E19:F19"/>
    <mergeCell ref="E16:G16"/>
    <mergeCell ref="E17:G17"/>
    <mergeCell ref="B7:G7"/>
    <mergeCell ref="C1:D1"/>
    <mergeCell ref="E10:G10"/>
    <mergeCell ref="B10:D10"/>
    <mergeCell ref="E11:G11"/>
    <mergeCell ref="B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7588-48D9-46DB-97B2-DC40575F41D1}">
  <sheetPr>
    <pageSetUpPr fitToPage="1"/>
  </sheetPr>
  <dimension ref="A1:Y73"/>
  <sheetViews>
    <sheetView workbookViewId="0">
      <selection activeCell="I41" sqref="I41"/>
    </sheetView>
  </sheetViews>
  <sheetFormatPr defaultRowHeight="14.4" x14ac:dyDescent="0.3"/>
  <cols>
    <col min="1" max="1" width="1.88671875" customWidth="1"/>
    <col min="2" max="2" width="28.6640625" customWidth="1"/>
    <col min="3" max="3" width="18.5546875" bestFit="1" customWidth="1"/>
    <col min="4" max="4" width="20.33203125" bestFit="1" customWidth="1"/>
    <col min="5" max="5" width="15.109375" customWidth="1"/>
    <col min="6" max="6" width="16.5546875" bestFit="1" customWidth="1"/>
    <col min="7" max="7" width="21.88671875" bestFit="1" customWidth="1"/>
    <col min="8" max="8" width="1.6640625" customWidth="1"/>
    <col min="9" max="9" width="53.33203125" style="29" bestFit="1" customWidth="1"/>
    <col min="10" max="10" width="2.33203125" customWidth="1"/>
    <col min="14" max="14" width="21.33203125" customWidth="1"/>
    <col min="15" max="15" width="9.109375" hidden="1" customWidth="1"/>
  </cols>
  <sheetData>
    <row r="1" spans="1:19" ht="13.5" customHeight="1" thickBot="1" x14ac:dyDescent="0.35"/>
    <row r="2" spans="1:19" ht="27" thickTop="1" thickBot="1" x14ac:dyDescent="0.35">
      <c r="B2" s="123" t="s">
        <v>0</v>
      </c>
      <c r="C2" s="197" t="s">
        <v>100</v>
      </c>
      <c r="D2" s="197"/>
      <c r="E2" s="197"/>
      <c r="F2" s="197"/>
      <c r="G2" s="197"/>
    </row>
    <row r="3" spans="1:19" ht="15" thickTop="1" x14ac:dyDescent="0.3">
      <c r="B3" s="122" t="s">
        <v>1</v>
      </c>
      <c r="C3" s="198" t="s">
        <v>3</v>
      </c>
      <c r="D3" s="199"/>
      <c r="E3" s="122" t="s">
        <v>101</v>
      </c>
      <c r="F3" s="122" t="s">
        <v>5</v>
      </c>
      <c r="G3" s="122" t="s">
        <v>102</v>
      </c>
    </row>
    <row r="4" spans="1:19" ht="15" thickBot="1" x14ac:dyDescent="0.35">
      <c r="B4" s="48" t="s">
        <v>103</v>
      </c>
      <c r="C4" s="200" t="s">
        <v>104</v>
      </c>
      <c r="D4" s="201"/>
      <c r="E4" s="93" t="s">
        <v>105</v>
      </c>
      <c r="F4" s="1" t="s">
        <v>106</v>
      </c>
      <c r="G4" s="1" t="s">
        <v>107</v>
      </c>
    </row>
    <row r="5" spans="1:19" ht="15.6" thickTop="1" thickBot="1" x14ac:dyDescent="0.35">
      <c r="B5" s="114"/>
      <c r="C5" s="114"/>
      <c r="D5" s="114"/>
      <c r="E5" s="114"/>
      <c r="F5" s="114"/>
      <c r="G5" s="114"/>
      <c r="M5" t="s">
        <v>108</v>
      </c>
      <c r="P5" s="62">
        <v>5</v>
      </c>
      <c r="Q5" s="29">
        <v>3</v>
      </c>
      <c r="R5" s="29"/>
      <c r="S5" t="s">
        <v>109</v>
      </c>
    </row>
    <row r="6" spans="1:19" ht="15.6" thickTop="1" thickBot="1" x14ac:dyDescent="0.35">
      <c r="B6" s="95" t="s">
        <v>13</v>
      </c>
      <c r="C6" s="96"/>
      <c r="D6" s="96"/>
      <c r="E6" s="96"/>
      <c r="F6" s="96"/>
      <c r="G6" s="97"/>
      <c r="M6" s="94" t="s">
        <v>110</v>
      </c>
      <c r="P6" s="71">
        <v>1</v>
      </c>
      <c r="Q6" s="72">
        <v>1</v>
      </c>
      <c r="R6" s="29"/>
      <c r="S6" s="90" t="s">
        <v>111</v>
      </c>
    </row>
    <row r="7" spans="1:19" ht="15.6" thickTop="1" thickBot="1" x14ac:dyDescent="0.35">
      <c r="A7" s="7"/>
      <c r="B7" s="6" t="s">
        <v>14</v>
      </c>
      <c r="C7" s="173" t="s">
        <v>15</v>
      </c>
      <c r="D7" s="175"/>
      <c r="E7" s="173" t="s">
        <v>16</v>
      </c>
      <c r="F7" s="175"/>
      <c r="G7" s="124"/>
      <c r="M7" s="94" t="s">
        <v>112</v>
      </c>
      <c r="P7" s="62">
        <v>1</v>
      </c>
      <c r="Q7" s="29">
        <v>1</v>
      </c>
      <c r="R7" s="69">
        <f>14000*X30</f>
        <v>155.31358217077275</v>
      </c>
      <c r="S7" t="s">
        <v>113</v>
      </c>
    </row>
    <row r="8" spans="1:19" ht="15.6" thickTop="1" thickBot="1" x14ac:dyDescent="0.35">
      <c r="B8" s="5" t="s">
        <v>114</v>
      </c>
      <c r="C8" s="176" t="s">
        <v>115</v>
      </c>
      <c r="D8" s="178"/>
      <c r="E8" s="176" t="str">
        <f>Summary!E9</f>
        <v xml:space="preserve"> </v>
      </c>
      <c r="F8" s="178"/>
      <c r="G8" s="125"/>
      <c r="M8" s="94" t="s">
        <v>116</v>
      </c>
      <c r="P8" s="62">
        <v>3</v>
      </c>
      <c r="Q8" s="29">
        <v>3</v>
      </c>
      <c r="R8" s="29">
        <v>200</v>
      </c>
      <c r="S8" t="s">
        <v>113</v>
      </c>
    </row>
    <row r="9" spans="1:19" ht="15.6" thickTop="1" thickBot="1" x14ac:dyDescent="0.35">
      <c r="B9" s="98" t="s">
        <v>19</v>
      </c>
      <c r="C9" s="98" t="s">
        <v>20</v>
      </c>
      <c r="D9" s="103"/>
      <c r="E9" s="104"/>
      <c r="F9" s="104"/>
      <c r="G9" s="115"/>
      <c r="P9" s="71"/>
      <c r="Q9" s="72"/>
      <c r="R9" s="29"/>
    </row>
    <row r="10" spans="1:19" ht="15.6" thickTop="1" thickBot="1" x14ac:dyDescent="0.35">
      <c r="B10" s="109">
        <v>13500</v>
      </c>
      <c r="C10" s="99" t="s">
        <v>117</v>
      </c>
      <c r="D10" s="116"/>
      <c r="E10" s="117"/>
      <c r="F10" s="117"/>
      <c r="G10" s="117"/>
      <c r="M10" t="s">
        <v>118</v>
      </c>
      <c r="P10" s="62">
        <v>3</v>
      </c>
      <c r="Q10" s="29">
        <v>3</v>
      </c>
      <c r="R10" s="29"/>
      <c r="S10" t="s">
        <v>119</v>
      </c>
    </row>
    <row r="11" spans="1:19" ht="15.6" thickTop="1" thickBot="1" x14ac:dyDescent="0.35">
      <c r="B11" s="104"/>
      <c r="C11" s="104"/>
      <c r="D11" s="115"/>
      <c r="E11" s="115"/>
      <c r="F11" s="115"/>
      <c r="G11" s="115"/>
      <c r="M11" t="s">
        <v>120</v>
      </c>
      <c r="P11" s="29">
        <v>0</v>
      </c>
      <c r="Q11" s="29">
        <v>0</v>
      </c>
      <c r="R11" s="29"/>
      <c r="S11" s="90" t="s">
        <v>121</v>
      </c>
    </row>
    <row r="12" spans="1:19" ht="15.6" thickTop="1" thickBot="1" x14ac:dyDescent="0.35">
      <c r="B12" s="95" t="s">
        <v>22</v>
      </c>
      <c r="C12" s="105"/>
      <c r="D12" s="105"/>
      <c r="E12" s="105"/>
      <c r="F12" s="105"/>
      <c r="G12" s="106"/>
      <c r="M12" t="s">
        <v>122</v>
      </c>
      <c r="P12" s="62">
        <v>0</v>
      </c>
      <c r="Q12" s="29">
        <v>0</v>
      </c>
      <c r="R12" s="29">
        <v>400</v>
      </c>
      <c r="S12" t="s">
        <v>123</v>
      </c>
    </row>
    <row r="13" spans="1:19" ht="15" thickTop="1" x14ac:dyDescent="0.3">
      <c r="B13" s="11" t="s">
        <v>23</v>
      </c>
      <c r="C13" s="11" t="s">
        <v>24</v>
      </c>
      <c r="D13" s="11" t="s">
        <v>25</v>
      </c>
      <c r="E13" s="13" t="s">
        <v>35</v>
      </c>
      <c r="F13" s="13" t="s">
        <v>124</v>
      </c>
      <c r="G13" s="13"/>
      <c r="M13" t="s">
        <v>125</v>
      </c>
      <c r="P13" s="62">
        <v>0</v>
      </c>
      <c r="Q13" s="29">
        <v>0</v>
      </c>
      <c r="R13" s="29">
        <v>200</v>
      </c>
      <c r="S13" t="s">
        <v>126</v>
      </c>
    </row>
    <row r="14" spans="1:19" ht="15" thickBot="1" x14ac:dyDescent="0.35">
      <c r="B14" s="12" t="str">
        <f>Summary!B17</f>
        <v xml:space="preserve"> </v>
      </c>
      <c r="C14" s="12" t="str">
        <f>Summary!C17</f>
        <v xml:space="preserve"> </v>
      </c>
      <c r="D14" s="12" t="str">
        <f>Summary!D17</f>
        <v xml:space="preserve"> </v>
      </c>
      <c r="E14" s="14" t="str">
        <f>Summary!E17</f>
        <v xml:space="preserve"> </v>
      </c>
      <c r="F14" s="14"/>
      <c r="G14" s="14"/>
      <c r="M14" t="s">
        <v>127</v>
      </c>
      <c r="P14" s="62">
        <v>0</v>
      </c>
      <c r="Q14" s="29">
        <v>0</v>
      </c>
      <c r="R14" s="29"/>
      <c r="S14" t="s">
        <v>128</v>
      </c>
    </row>
    <row r="15" spans="1:19" ht="15" thickTop="1" x14ac:dyDescent="0.3">
      <c r="A15" s="7"/>
      <c r="B15" s="11" t="s">
        <v>129</v>
      </c>
      <c r="C15" s="11" t="s">
        <v>130</v>
      </c>
      <c r="D15" s="11"/>
      <c r="E15" s="118" t="s">
        <v>131</v>
      </c>
      <c r="F15" s="119"/>
      <c r="G15" s="13" t="s">
        <v>30</v>
      </c>
      <c r="M15" t="s">
        <v>132</v>
      </c>
      <c r="P15" s="62">
        <v>7</v>
      </c>
      <c r="Q15" s="29">
        <v>3</v>
      </c>
      <c r="R15" s="29"/>
      <c r="S15" t="s">
        <v>133</v>
      </c>
    </row>
    <row r="16" spans="1:19" ht="15" thickBot="1" x14ac:dyDescent="0.35">
      <c r="B16" s="26">
        <f>C16+E16</f>
        <v>404700</v>
      </c>
      <c r="C16" s="26">
        <f>E72</f>
        <v>404700</v>
      </c>
      <c r="D16" s="26"/>
      <c r="E16" s="120">
        <f>G72</f>
        <v>0</v>
      </c>
      <c r="F16" s="121"/>
      <c r="G16" s="14" t="s">
        <v>134</v>
      </c>
      <c r="M16" t="s">
        <v>135</v>
      </c>
      <c r="P16" s="62">
        <v>21</v>
      </c>
      <c r="Q16" s="29">
        <v>5</v>
      </c>
    </row>
    <row r="17" spans="1:25" ht="15.6" thickTop="1" thickBot="1" x14ac:dyDescent="0.35">
      <c r="B17" s="8"/>
      <c r="C17" s="8"/>
      <c r="D17" s="8"/>
      <c r="E17" s="8"/>
      <c r="F17" s="8"/>
      <c r="G17" s="8"/>
      <c r="H17" s="9"/>
    </row>
    <row r="18" spans="1:25" ht="15.6" thickTop="1" thickBot="1" x14ac:dyDescent="0.35">
      <c r="B18" s="100" t="s">
        <v>31</v>
      </c>
      <c r="C18" s="101"/>
      <c r="D18" s="101"/>
      <c r="E18" s="101"/>
      <c r="F18" s="101"/>
      <c r="G18" s="102"/>
      <c r="I18" s="113" t="s">
        <v>45</v>
      </c>
    </row>
    <row r="19" spans="1:25" ht="15.6" thickTop="1" thickBot="1" x14ac:dyDescent="0.35">
      <c r="B19" s="84"/>
      <c r="C19" s="85" t="s">
        <v>136</v>
      </c>
      <c r="D19" s="85" t="s">
        <v>137</v>
      </c>
      <c r="E19" s="85" t="s">
        <v>138</v>
      </c>
      <c r="F19" s="85" t="s">
        <v>35</v>
      </c>
      <c r="G19" s="86" t="s">
        <v>139</v>
      </c>
      <c r="I19" s="110"/>
    </row>
    <row r="20" spans="1:25" ht="15" thickTop="1" x14ac:dyDescent="0.3">
      <c r="B20" s="80" t="s">
        <v>46</v>
      </c>
      <c r="C20" s="87"/>
      <c r="D20" s="81"/>
      <c r="E20" s="82">
        <v>0</v>
      </c>
      <c r="F20" s="81"/>
      <c r="G20" s="83"/>
      <c r="I20" s="111"/>
      <c r="M20" t="s">
        <v>140</v>
      </c>
    </row>
    <row r="21" spans="1:25" x14ac:dyDescent="0.3">
      <c r="A21" s="7"/>
      <c r="B21" s="73" t="s">
        <v>47</v>
      </c>
      <c r="C21" s="88"/>
      <c r="D21" s="74"/>
      <c r="E21" s="75"/>
      <c r="F21" s="74"/>
      <c r="G21" s="76"/>
      <c r="I21" s="111"/>
    </row>
    <row r="22" spans="1:25" x14ac:dyDescent="0.3">
      <c r="B22" s="73" t="s">
        <v>48</v>
      </c>
      <c r="C22" s="88"/>
      <c r="D22" s="74"/>
      <c r="E22" s="75">
        <v>0</v>
      </c>
      <c r="F22" s="74"/>
      <c r="G22" s="76"/>
      <c r="I22" s="111"/>
    </row>
    <row r="23" spans="1:25" x14ac:dyDescent="0.3">
      <c r="B23" s="73" t="s">
        <v>49</v>
      </c>
      <c r="C23" s="88"/>
      <c r="D23" s="74"/>
      <c r="E23" s="75">
        <v>5000</v>
      </c>
      <c r="F23" s="74"/>
      <c r="G23" s="76"/>
      <c r="I23" s="111"/>
    </row>
    <row r="24" spans="1:25" x14ac:dyDescent="0.3">
      <c r="B24" s="73" t="s">
        <v>50</v>
      </c>
      <c r="C24" s="88"/>
      <c r="D24" s="74"/>
      <c r="E24" s="75"/>
      <c r="F24" s="74"/>
      <c r="G24" s="76"/>
      <c r="I24" s="111"/>
    </row>
    <row r="25" spans="1:25" x14ac:dyDescent="0.3">
      <c r="B25" s="73" t="s">
        <v>51</v>
      </c>
      <c r="C25" s="88"/>
      <c r="D25" s="74"/>
      <c r="E25" s="75">
        <v>5000</v>
      </c>
      <c r="F25" s="74"/>
      <c r="G25" s="76"/>
      <c r="I25" s="111"/>
    </row>
    <row r="26" spans="1:25" x14ac:dyDescent="0.3">
      <c r="B26" s="73" t="s">
        <v>52</v>
      </c>
      <c r="C26" s="88"/>
      <c r="D26" s="74"/>
      <c r="E26" s="75"/>
      <c r="F26" s="74"/>
      <c r="G26" s="76"/>
      <c r="I26" s="111"/>
    </row>
    <row r="27" spans="1:25" x14ac:dyDescent="0.3">
      <c r="B27" s="73" t="s">
        <v>53</v>
      </c>
      <c r="C27" s="88"/>
      <c r="D27" s="74"/>
      <c r="E27" s="75"/>
      <c r="F27" s="74"/>
      <c r="G27" s="76"/>
      <c r="I27" s="111"/>
    </row>
    <row r="28" spans="1:25" x14ac:dyDescent="0.3">
      <c r="B28" s="73" t="s">
        <v>54</v>
      </c>
      <c r="C28" s="88">
        <v>25000</v>
      </c>
      <c r="D28" s="74">
        <v>3</v>
      </c>
      <c r="E28" s="75">
        <f>C28*D28</f>
        <v>75000</v>
      </c>
      <c r="F28" s="74"/>
      <c r="G28" s="76"/>
      <c r="I28" s="111" t="s">
        <v>141</v>
      </c>
      <c r="O28" s="29"/>
      <c r="P28" s="29"/>
      <c r="Q28" s="29"/>
    </row>
    <row r="29" spans="1:25" x14ac:dyDescent="0.3">
      <c r="B29" s="73" t="s">
        <v>142</v>
      </c>
      <c r="C29" s="88">
        <v>6000</v>
      </c>
      <c r="D29" s="74">
        <v>0</v>
      </c>
      <c r="E29" s="75">
        <f t="shared" ref="E29:E70" si="0">C29*D29</f>
        <v>0</v>
      </c>
      <c r="F29" s="74"/>
      <c r="G29" s="76"/>
      <c r="I29" s="111"/>
      <c r="O29" s="62"/>
      <c r="P29" s="29"/>
      <c r="Q29" s="29"/>
    </row>
    <row r="30" spans="1:25" x14ac:dyDescent="0.3">
      <c r="B30" s="73" t="s">
        <v>55</v>
      </c>
      <c r="C30" s="88">
        <v>6000</v>
      </c>
      <c r="D30" s="74">
        <v>1</v>
      </c>
      <c r="E30" s="75">
        <f t="shared" si="0"/>
        <v>6000</v>
      </c>
      <c r="F30" s="74"/>
      <c r="G30" s="76"/>
      <c r="I30" s="111"/>
      <c r="U30">
        <f>2.995/12</f>
        <v>0.24958333333333335</v>
      </c>
      <c r="V30">
        <f>U30^2</f>
        <v>6.2291840277777788E-2</v>
      </c>
      <c r="W30">
        <f>V30*4/4</f>
        <v>6.2291840277777788E-2</v>
      </c>
      <c r="X30">
        <f>W30/5.615</f>
        <v>1.1093827297912339E-2</v>
      </c>
      <c r="Y30" t="s">
        <v>143</v>
      </c>
    </row>
    <row r="31" spans="1:25" x14ac:dyDescent="0.3">
      <c r="B31" s="73" t="s">
        <v>56</v>
      </c>
      <c r="C31" s="88">
        <v>1000</v>
      </c>
      <c r="D31" s="74">
        <v>4.5</v>
      </c>
      <c r="E31" s="75">
        <f t="shared" si="0"/>
        <v>4500</v>
      </c>
      <c r="F31" s="74"/>
      <c r="G31" s="76"/>
      <c r="I31" s="111"/>
    </row>
    <row r="32" spans="1:25" x14ac:dyDescent="0.3">
      <c r="B32" s="73" t="s">
        <v>57</v>
      </c>
      <c r="C32" s="88">
        <f>105*20+110*2</f>
        <v>2320</v>
      </c>
      <c r="D32" s="74">
        <v>10</v>
      </c>
      <c r="E32" s="75">
        <f t="shared" si="0"/>
        <v>23200</v>
      </c>
      <c r="F32" s="74"/>
      <c r="G32" s="76"/>
      <c r="I32" s="111" t="s">
        <v>144</v>
      </c>
    </row>
    <row r="33" spans="2:18" x14ac:dyDescent="0.3">
      <c r="B33" s="73" t="s">
        <v>145</v>
      </c>
      <c r="C33" s="88"/>
      <c r="D33" s="74"/>
      <c r="E33" s="75">
        <f t="shared" si="0"/>
        <v>0</v>
      </c>
      <c r="F33" s="74"/>
      <c r="G33" s="76"/>
      <c r="I33" s="111"/>
      <c r="N33" t="s">
        <v>64</v>
      </c>
      <c r="R33">
        <f>SUM(R34:R43)</f>
        <v>32100</v>
      </c>
    </row>
    <row r="34" spans="2:18" x14ac:dyDescent="0.3">
      <c r="B34" s="73" t="s">
        <v>146</v>
      </c>
      <c r="C34" s="88"/>
      <c r="D34" s="74"/>
      <c r="E34" s="75">
        <f t="shared" si="0"/>
        <v>0</v>
      </c>
      <c r="F34" s="74"/>
      <c r="G34" s="76"/>
      <c r="I34" s="111"/>
      <c r="N34" t="s">
        <v>147</v>
      </c>
      <c r="P34">
        <v>50</v>
      </c>
      <c r="Q34">
        <f>SUM(P10:P15)</f>
        <v>10</v>
      </c>
      <c r="R34">
        <f>P34*Q34</f>
        <v>500</v>
      </c>
    </row>
    <row r="35" spans="2:18" x14ac:dyDescent="0.3">
      <c r="B35" s="73" t="s">
        <v>59</v>
      </c>
      <c r="C35" s="88"/>
      <c r="D35" s="74"/>
      <c r="E35" s="75">
        <v>10000</v>
      </c>
      <c r="F35" s="74"/>
      <c r="G35" s="76"/>
      <c r="I35" s="111"/>
      <c r="N35" t="s">
        <v>148</v>
      </c>
      <c r="P35">
        <v>50</v>
      </c>
      <c r="Q35">
        <f>SUM(P5:P15)+2</f>
        <v>22</v>
      </c>
      <c r="R35">
        <f>P35*Q35</f>
        <v>1100</v>
      </c>
    </row>
    <row r="36" spans="2:18" x14ac:dyDescent="0.3">
      <c r="B36" s="73" t="s">
        <v>60</v>
      </c>
      <c r="C36" s="88"/>
      <c r="D36" s="74"/>
      <c r="E36" s="75">
        <f t="shared" si="0"/>
        <v>0</v>
      </c>
      <c r="F36" s="74"/>
      <c r="G36" s="76"/>
      <c r="I36" s="111"/>
      <c r="N36" t="s">
        <v>149</v>
      </c>
      <c r="P36">
        <v>100</v>
      </c>
      <c r="Q36">
        <f>SUM(P10:P15)+5</f>
        <v>15</v>
      </c>
      <c r="R36">
        <f t="shared" ref="R36:R40" si="1">P36*Q36</f>
        <v>1500</v>
      </c>
    </row>
    <row r="37" spans="2:18" x14ac:dyDescent="0.3">
      <c r="B37" s="73" t="s">
        <v>61</v>
      </c>
      <c r="C37" s="88">
        <v>1000</v>
      </c>
      <c r="D37" s="74">
        <v>0</v>
      </c>
      <c r="E37" s="75">
        <f t="shared" si="0"/>
        <v>0</v>
      </c>
      <c r="F37" s="74"/>
      <c r="G37" s="76"/>
      <c r="I37" s="111"/>
      <c r="N37" t="s">
        <v>150</v>
      </c>
      <c r="P37">
        <v>250</v>
      </c>
      <c r="Q37">
        <f>SUM(P6:P10)</f>
        <v>8</v>
      </c>
      <c r="R37">
        <f t="shared" si="1"/>
        <v>2000</v>
      </c>
    </row>
    <row r="38" spans="2:18" x14ac:dyDescent="0.3">
      <c r="B38" s="73" t="s">
        <v>62</v>
      </c>
      <c r="C38" s="88"/>
      <c r="D38" s="74"/>
      <c r="E38" s="75">
        <f t="shared" si="0"/>
        <v>0</v>
      </c>
      <c r="F38" s="74"/>
      <c r="G38" s="76"/>
      <c r="I38" s="111"/>
      <c r="N38" t="s">
        <v>151</v>
      </c>
      <c r="P38">
        <v>750</v>
      </c>
      <c r="Q38">
        <f>Q37</f>
        <v>8</v>
      </c>
      <c r="R38">
        <f t="shared" si="1"/>
        <v>6000</v>
      </c>
    </row>
    <row r="39" spans="2:18" x14ac:dyDescent="0.3">
      <c r="B39" s="73" t="s">
        <v>63</v>
      </c>
      <c r="C39" s="88"/>
      <c r="D39" s="74"/>
      <c r="E39" s="75">
        <f t="shared" si="0"/>
        <v>0</v>
      </c>
      <c r="F39" s="74"/>
      <c r="G39" s="76"/>
      <c r="I39" s="111"/>
      <c r="N39" t="s">
        <v>152</v>
      </c>
      <c r="P39">
        <v>0</v>
      </c>
      <c r="Q39">
        <v>7</v>
      </c>
      <c r="R39">
        <f t="shared" si="1"/>
        <v>0</v>
      </c>
    </row>
    <row r="40" spans="2:18" x14ac:dyDescent="0.3">
      <c r="B40" s="73" t="s">
        <v>64</v>
      </c>
      <c r="C40" s="88"/>
      <c r="D40" s="74"/>
      <c r="E40" s="75">
        <f>$R$33</f>
        <v>32100</v>
      </c>
      <c r="F40" s="74"/>
      <c r="G40" s="76"/>
      <c r="I40" s="111" t="s">
        <v>153</v>
      </c>
      <c r="N40" t="s">
        <v>154</v>
      </c>
      <c r="P40">
        <v>1000</v>
      </c>
      <c r="Q40">
        <v>21</v>
      </c>
      <c r="R40">
        <f t="shared" si="1"/>
        <v>21000</v>
      </c>
    </row>
    <row r="41" spans="2:18" x14ac:dyDescent="0.3">
      <c r="B41" s="73" t="s">
        <v>65</v>
      </c>
      <c r="C41" s="88">
        <v>12000</v>
      </c>
      <c r="D41" s="74">
        <v>2</v>
      </c>
      <c r="E41" s="75">
        <f t="shared" si="0"/>
        <v>24000</v>
      </c>
      <c r="F41" s="74"/>
      <c r="G41" s="76"/>
      <c r="I41" s="111" t="s">
        <v>155</v>
      </c>
      <c r="O41" s="62"/>
      <c r="P41" s="29"/>
      <c r="Q41" s="29"/>
    </row>
    <row r="42" spans="2:18" x14ac:dyDescent="0.3">
      <c r="B42" s="73" t="s">
        <v>66</v>
      </c>
      <c r="C42" s="88"/>
      <c r="D42" s="74"/>
      <c r="E42" s="75">
        <f t="shared" si="0"/>
        <v>0</v>
      </c>
      <c r="F42" s="74"/>
      <c r="G42" s="76"/>
      <c r="I42" s="111"/>
    </row>
    <row r="43" spans="2:18" x14ac:dyDescent="0.3">
      <c r="B43" s="73" t="s">
        <v>67</v>
      </c>
      <c r="C43" s="88"/>
      <c r="D43" s="74"/>
      <c r="E43" s="75">
        <f t="shared" si="0"/>
        <v>0</v>
      </c>
      <c r="F43" s="74"/>
      <c r="G43" s="76"/>
      <c r="I43" s="111"/>
    </row>
    <row r="44" spans="2:18" x14ac:dyDescent="0.3">
      <c r="B44" s="73" t="s">
        <v>68</v>
      </c>
      <c r="C44" s="88"/>
      <c r="D44" s="74"/>
      <c r="E44" s="75">
        <f t="shared" si="0"/>
        <v>0</v>
      </c>
      <c r="F44" s="74"/>
      <c r="G44" s="76"/>
      <c r="I44" s="111"/>
    </row>
    <row r="45" spans="2:18" x14ac:dyDescent="0.3">
      <c r="B45" s="73" t="s">
        <v>72</v>
      </c>
      <c r="C45" s="88">
        <v>25000</v>
      </c>
      <c r="D45" s="74">
        <v>1</v>
      </c>
      <c r="E45" s="126">
        <f t="shared" si="0"/>
        <v>25000</v>
      </c>
      <c r="F45" s="74"/>
      <c r="G45" s="76"/>
      <c r="I45" s="111" t="s">
        <v>135</v>
      </c>
    </row>
    <row r="46" spans="2:18" x14ac:dyDescent="0.3">
      <c r="B46" s="73" t="s">
        <v>73</v>
      </c>
      <c r="C46" s="88">
        <v>20000</v>
      </c>
      <c r="D46" s="74">
        <v>1</v>
      </c>
      <c r="E46" s="126">
        <f t="shared" si="0"/>
        <v>20000</v>
      </c>
      <c r="F46" s="74"/>
      <c r="G46" s="76"/>
      <c r="I46" s="111" t="s">
        <v>156</v>
      </c>
    </row>
    <row r="47" spans="2:18" x14ac:dyDescent="0.3">
      <c r="B47" s="73" t="s">
        <v>121</v>
      </c>
      <c r="C47" s="88">
        <v>6000</v>
      </c>
      <c r="D47" s="74">
        <v>5</v>
      </c>
      <c r="E47" s="75">
        <f t="shared" si="0"/>
        <v>30000</v>
      </c>
      <c r="F47" s="74"/>
      <c r="G47" s="76"/>
      <c r="I47" s="111"/>
    </row>
    <row r="48" spans="2:18" x14ac:dyDescent="0.3">
      <c r="B48" s="73" t="s">
        <v>157</v>
      </c>
      <c r="C48" s="88">
        <v>1000</v>
      </c>
      <c r="D48" s="74">
        <v>0</v>
      </c>
      <c r="E48" s="75">
        <f t="shared" si="0"/>
        <v>0</v>
      </c>
      <c r="F48" s="74"/>
      <c r="G48" s="76"/>
      <c r="I48" s="111"/>
    </row>
    <row r="49" spans="2:9" x14ac:dyDescent="0.3">
      <c r="B49" s="73" t="s">
        <v>158</v>
      </c>
      <c r="C49" s="88">
        <v>5000</v>
      </c>
      <c r="D49" s="74">
        <v>7</v>
      </c>
      <c r="E49" s="126">
        <f t="shared" si="0"/>
        <v>35000</v>
      </c>
      <c r="F49" s="74"/>
      <c r="G49" s="76"/>
      <c r="I49" s="111"/>
    </row>
    <row r="50" spans="2:9" x14ac:dyDescent="0.3">
      <c r="B50" s="73" t="s">
        <v>74</v>
      </c>
      <c r="C50" s="88">
        <f>4*110+1.25*110</f>
        <v>577.5</v>
      </c>
      <c r="D50" s="91">
        <v>40</v>
      </c>
      <c r="E50" s="75">
        <f t="shared" si="0"/>
        <v>23100</v>
      </c>
      <c r="F50" s="74"/>
      <c r="G50" s="76"/>
      <c r="I50" s="111" t="s">
        <v>159</v>
      </c>
    </row>
    <row r="51" spans="2:9" x14ac:dyDescent="0.3">
      <c r="B51" s="73" t="s">
        <v>75</v>
      </c>
      <c r="C51" s="88"/>
      <c r="D51" s="74"/>
      <c r="E51" s="75">
        <v>10000</v>
      </c>
      <c r="F51" s="74"/>
      <c r="G51" s="76"/>
      <c r="I51" s="111"/>
    </row>
    <row r="52" spans="2:9" x14ac:dyDescent="0.3">
      <c r="B52" s="73" t="s">
        <v>76</v>
      </c>
      <c r="C52" s="88"/>
      <c r="D52" s="74"/>
      <c r="E52" s="75">
        <f t="shared" si="0"/>
        <v>0</v>
      </c>
      <c r="F52" s="74"/>
      <c r="G52" s="76"/>
      <c r="I52" s="111"/>
    </row>
    <row r="53" spans="2:9" x14ac:dyDescent="0.3">
      <c r="B53" s="73" t="s">
        <v>160</v>
      </c>
      <c r="C53" s="88"/>
      <c r="D53" s="74"/>
      <c r="E53" s="75">
        <f t="shared" si="0"/>
        <v>0</v>
      </c>
      <c r="F53" s="74"/>
      <c r="G53" s="76"/>
      <c r="I53" s="111"/>
    </row>
    <row r="54" spans="2:9" x14ac:dyDescent="0.3">
      <c r="B54" s="73" t="s">
        <v>77</v>
      </c>
      <c r="C54" s="88">
        <v>1500</v>
      </c>
      <c r="D54" s="74">
        <v>0</v>
      </c>
      <c r="E54" s="75">
        <f t="shared" si="0"/>
        <v>0</v>
      </c>
      <c r="F54" s="74"/>
      <c r="G54" s="76"/>
      <c r="I54" s="111"/>
    </row>
    <row r="55" spans="2:9" x14ac:dyDescent="0.3">
      <c r="B55" s="73" t="s">
        <v>78</v>
      </c>
      <c r="C55" s="92">
        <v>3.5</v>
      </c>
      <c r="D55" s="74">
        <v>0</v>
      </c>
      <c r="E55" s="75">
        <f>C55*D55+4000</f>
        <v>4000</v>
      </c>
      <c r="F55" s="74"/>
      <c r="G55" s="76"/>
      <c r="I55" s="111" t="s">
        <v>161</v>
      </c>
    </row>
    <row r="56" spans="2:9" x14ac:dyDescent="0.3">
      <c r="B56" s="73" t="s">
        <v>79</v>
      </c>
      <c r="C56" s="88"/>
      <c r="D56" s="74"/>
      <c r="E56" s="75">
        <f t="shared" si="0"/>
        <v>0</v>
      </c>
      <c r="F56" s="74"/>
      <c r="G56" s="76"/>
      <c r="I56" s="111"/>
    </row>
    <row r="57" spans="2:9" x14ac:dyDescent="0.3">
      <c r="B57" s="73" t="s">
        <v>162</v>
      </c>
      <c r="C57" s="88"/>
      <c r="D57" s="74"/>
      <c r="E57" s="75">
        <f t="shared" si="0"/>
        <v>0</v>
      </c>
      <c r="F57" s="74"/>
      <c r="G57" s="76"/>
      <c r="I57" s="111"/>
    </row>
    <row r="58" spans="2:9" x14ac:dyDescent="0.3">
      <c r="B58" s="73" t="s">
        <v>163</v>
      </c>
      <c r="C58" s="88"/>
      <c r="D58" s="74"/>
      <c r="E58" s="75">
        <f t="shared" si="0"/>
        <v>0</v>
      </c>
      <c r="F58" s="74"/>
      <c r="G58" s="76"/>
      <c r="I58" s="111"/>
    </row>
    <row r="59" spans="2:9" x14ac:dyDescent="0.3">
      <c r="B59" s="73" t="s">
        <v>82</v>
      </c>
      <c r="C59" s="88"/>
      <c r="D59" s="74"/>
      <c r="E59" s="75">
        <f t="shared" si="0"/>
        <v>0</v>
      </c>
      <c r="F59" s="74"/>
      <c r="G59" s="76"/>
      <c r="I59" s="111"/>
    </row>
    <row r="60" spans="2:9" x14ac:dyDescent="0.3">
      <c r="B60" s="73" t="s">
        <v>164</v>
      </c>
      <c r="C60" s="88"/>
      <c r="D60" s="74"/>
      <c r="E60" s="75">
        <f t="shared" si="0"/>
        <v>0</v>
      </c>
      <c r="F60" s="74"/>
      <c r="G60" s="76"/>
      <c r="I60" s="111"/>
    </row>
    <row r="61" spans="2:9" x14ac:dyDescent="0.3">
      <c r="B61" s="73" t="s">
        <v>84</v>
      </c>
      <c r="C61" s="88"/>
      <c r="D61" s="74"/>
      <c r="E61" s="75">
        <f t="shared" si="0"/>
        <v>0</v>
      </c>
      <c r="F61" s="74"/>
      <c r="G61" s="76"/>
      <c r="I61" s="111"/>
    </row>
    <row r="62" spans="2:9" x14ac:dyDescent="0.3">
      <c r="B62" s="73" t="s">
        <v>85</v>
      </c>
      <c r="C62" s="88"/>
      <c r="D62" s="74"/>
      <c r="E62" s="75">
        <f t="shared" si="0"/>
        <v>0</v>
      </c>
      <c r="F62" s="74"/>
      <c r="G62" s="76"/>
      <c r="I62" s="111"/>
    </row>
    <row r="63" spans="2:9" x14ac:dyDescent="0.3">
      <c r="B63" s="73" t="s">
        <v>86</v>
      </c>
      <c r="C63" s="88">
        <v>1500</v>
      </c>
      <c r="D63" s="74">
        <v>10</v>
      </c>
      <c r="E63" s="75">
        <f t="shared" si="0"/>
        <v>15000</v>
      </c>
      <c r="F63" s="74"/>
      <c r="G63" s="76"/>
      <c r="I63" s="111" t="s">
        <v>165</v>
      </c>
    </row>
    <row r="64" spans="2:9" x14ac:dyDescent="0.3">
      <c r="B64" s="73" t="s">
        <v>87</v>
      </c>
      <c r="C64" s="88">
        <v>600</v>
      </c>
      <c r="D64" s="74">
        <f>SUM(P6:P14)+5</f>
        <v>13</v>
      </c>
      <c r="E64" s="75">
        <f t="shared" si="0"/>
        <v>7800</v>
      </c>
      <c r="F64" s="74"/>
      <c r="G64" s="76"/>
      <c r="I64" s="111" t="s">
        <v>166</v>
      </c>
    </row>
    <row r="65" spans="2:9" x14ac:dyDescent="0.3">
      <c r="B65" s="73" t="s">
        <v>167</v>
      </c>
      <c r="C65" s="88">
        <v>1000</v>
      </c>
      <c r="D65" s="74">
        <f>SUM(P6:P15)</f>
        <v>15</v>
      </c>
      <c r="E65" s="75">
        <f t="shared" si="0"/>
        <v>15000</v>
      </c>
      <c r="F65" s="74"/>
      <c r="G65" s="76"/>
      <c r="I65" s="111" t="s">
        <v>168</v>
      </c>
    </row>
    <row r="66" spans="2:9" x14ac:dyDescent="0.3">
      <c r="B66" s="73" t="s">
        <v>169</v>
      </c>
      <c r="C66" s="88">
        <v>15</v>
      </c>
      <c r="D66" s="74">
        <v>0</v>
      </c>
      <c r="E66" s="75">
        <f t="shared" si="0"/>
        <v>0</v>
      </c>
      <c r="F66" s="74"/>
      <c r="G66" s="76"/>
      <c r="I66" s="111" t="s">
        <v>170</v>
      </c>
    </row>
    <row r="67" spans="2:9" x14ac:dyDescent="0.3">
      <c r="B67" s="73" t="s">
        <v>95</v>
      </c>
      <c r="C67" s="88">
        <v>10000</v>
      </c>
      <c r="D67" s="74">
        <v>1</v>
      </c>
      <c r="E67" s="75">
        <f t="shared" si="0"/>
        <v>10000</v>
      </c>
      <c r="F67" s="74"/>
      <c r="G67" s="76"/>
      <c r="I67" s="111"/>
    </row>
    <row r="68" spans="2:9" x14ac:dyDescent="0.3">
      <c r="B68" s="73" t="s">
        <v>96</v>
      </c>
      <c r="C68" s="88">
        <v>25000</v>
      </c>
      <c r="D68" s="74">
        <v>0</v>
      </c>
      <c r="E68" s="75">
        <f t="shared" si="0"/>
        <v>0</v>
      </c>
      <c r="F68" s="74"/>
      <c r="G68" s="76"/>
      <c r="I68" s="111" t="s">
        <v>171</v>
      </c>
    </row>
    <row r="69" spans="2:9" x14ac:dyDescent="0.3">
      <c r="B69" s="73" t="s">
        <v>97</v>
      </c>
      <c r="C69" s="88">
        <v>25000</v>
      </c>
      <c r="D69" s="74">
        <v>1</v>
      </c>
      <c r="E69" s="75">
        <f t="shared" si="0"/>
        <v>25000</v>
      </c>
      <c r="F69" s="74"/>
      <c r="G69" s="76"/>
      <c r="I69" s="111"/>
    </row>
    <row r="70" spans="2:9" x14ac:dyDescent="0.3">
      <c r="B70" s="73" t="s">
        <v>172</v>
      </c>
      <c r="C70" s="88"/>
      <c r="D70" s="74"/>
      <c r="E70" s="75">
        <f t="shared" si="0"/>
        <v>0</v>
      </c>
      <c r="F70" s="74"/>
      <c r="G70" s="76"/>
      <c r="I70" s="111"/>
    </row>
    <row r="71" spans="2:9" ht="15" thickBot="1" x14ac:dyDescent="0.35">
      <c r="B71" s="77" t="s">
        <v>173</v>
      </c>
      <c r="C71" s="89"/>
      <c r="D71" s="78"/>
      <c r="E71" s="75">
        <f>C71*D71</f>
        <v>0</v>
      </c>
      <c r="F71" s="78"/>
      <c r="G71" s="79"/>
      <c r="I71" s="111"/>
    </row>
    <row r="72" spans="2:9" ht="15.6" thickTop="1" thickBot="1" x14ac:dyDescent="0.35">
      <c r="B72" s="37" t="s">
        <v>99</v>
      </c>
      <c r="C72" s="107"/>
      <c r="D72" s="108"/>
      <c r="E72" s="39">
        <f>SUM(E20:E71)</f>
        <v>404700</v>
      </c>
      <c r="F72" s="38"/>
      <c r="G72" s="40">
        <f>SUM(G20:G71)</f>
        <v>0</v>
      </c>
      <c r="I72" s="112"/>
    </row>
    <row r="73" spans="2:9" ht="12" customHeight="1" thickTop="1" x14ac:dyDescent="0.3"/>
  </sheetData>
  <mergeCells count="7">
    <mergeCell ref="C7:D7"/>
    <mergeCell ref="C8:D8"/>
    <mergeCell ref="E7:F7"/>
    <mergeCell ref="E8:F8"/>
    <mergeCell ref="C2:G2"/>
    <mergeCell ref="C3:D3"/>
    <mergeCell ref="C4:D4"/>
  </mergeCells>
  <pageMargins left="0.25" right="0.25" top="0.5" bottom="0.5" header="0" footer="0"/>
  <pageSetup scale="5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8279-9132-4B6E-A91F-134314D5F2E6}">
  <sheetPr>
    <pageSetUpPr fitToPage="1"/>
  </sheetPr>
  <dimension ref="A1:Y81"/>
  <sheetViews>
    <sheetView tabSelected="1" workbookViewId="0">
      <selection activeCell="F88" sqref="F88"/>
    </sheetView>
  </sheetViews>
  <sheetFormatPr defaultRowHeight="14.4" x14ac:dyDescent="0.3"/>
  <cols>
    <col min="1" max="1" width="1.88671875" customWidth="1"/>
    <col min="2" max="2" width="34" customWidth="1"/>
    <col min="3" max="3" width="20.6640625" customWidth="1"/>
    <col min="4" max="4" width="15.6640625" customWidth="1"/>
    <col min="5" max="7" width="20.6640625" customWidth="1"/>
    <col min="8" max="8" width="1.6640625" customWidth="1"/>
    <col min="9" max="9" width="53.33203125" style="29" bestFit="1" customWidth="1"/>
    <col min="10" max="10" width="2.33203125" customWidth="1"/>
    <col min="14" max="14" width="21.33203125" customWidth="1"/>
    <col min="15" max="15" width="9.109375" hidden="1" customWidth="1"/>
  </cols>
  <sheetData>
    <row r="1" spans="1:19" ht="13.5" customHeight="1" thickBot="1" x14ac:dyDescent="0.35"/>
    <row r="2" spans="1:19" ht="47.7" customHeight="1" thickTop="1" thickBot="1" x14ac:dyDescent="0.35">
      <c r="B2" s="143"/>
      <c r="C2" s="214" t="s">
        <v>174</v>
      </c>
      <c r="D2" s="214"/>
      <c r="E2" s="214"/>
      <c r="F2" s="214"/>
      <c r="G2" s="215"/>
    </row>
    <row r="3" spans="1:19" ht="15" thickTop="1" x14ac:dyDescent="0.3">
      <c r="B3" s="2" t="s">
        <v>175</v>
      </c>
      <c r="C3" s="216" t="s">
        <v>3</v>
      </c>
      <c r="D3" s="217"/>
      <c r="E3" s="2" t="s">
        <v>101</v>
      </c>
      <c r="F3" s="2" t="s">
        <v>5</v>
      </c>
      <c r="G3" s="2" t="s">
        <v>1</v>
      </c>
    </row>
    <row r="4" spans="1:19" ht="15" thickBot="1" x14ac:dyDescent="0.35">
      <c r="B4" s="48" t="s">
        <v>100</v>
      </c>
      <c r="C4" s="200" t="s">
        <v>104</v>
      </c>
      <c r="D4" s="201"/>
      <c r="E4" s="93" t="s">
        <v>105</v>
      </c>
      <c r="F4" s="1" t="s">
        <v>106</v>
      </c>
      <c r="G4" s="1" t="s">
        <v>103</v>
      </c>
    </row>
    <row r="5" spans="1:19" ht="15.6" thickTop="1" thickBot="1" x14ac:dyDescent="0.35">
      <c r="B5" s="114"/>
      <c r="C5" s="114"/>
      <c r="D5" s="114"/>
      <c r="E5" s="114"/>
      <c r="F5" s="114"/>
      <c r="G5" s="114"/>
      <c r="M5" t="s">
        <v>108</v>
      </c>
      <c r="P5" s="62">
        <v>5</v>
      </c>
      <c r="Q5" s="29">
        <v>3</v>
      </c>
      <c r="R5" s="29"/>
      <c r="S5" t="s">
        <v>109</v>
      </c>
    </row>
    <row r="6" spans="1:19" ht="15.6" thickTop="1" thickBot="1" x14ac:dyDescent="0.35">
      <c r="B6" s="95" t="s">
        <v>13</v>
      </c>
      <c r="C6" s="96"/>
      <c r="D6" s="96"/>
      <c r="E6" s="96"/>
      <c r="F6" s="96"/>
      <c r="G6" s="97"/>
      <c r="M6" s="94" t="s">
        <v>110</v>
      </c>
      <c r="P6" s="71">
        <v>1</v>
      </c>
      <c r="Q6" s="72">
        <v>1</v>
      </c>
      <c r="R6" s="29"/>
      <c r="S6" s="90" t="s">
        <v>111</v>
      </c>
    </row>
    <row r="7" spans="1:19" ht="15.6" thickTop="1" thickBot="1" x14ac:dyDescent="0.35">
      <c r="A7" s="7"/>
      <c r="B7" s="6" t="s">
        <v>14</v>
      </c>
      <c r="C7" s="173" t="s">
        <v>176</v>
      </c>
      <c r="D7" s="175"/>
      <c r="E7" s="173" t="s">
        <v>177</v>
      </c>
      <c r="F7" s="175"/>
      <c r="G7" s="6" t="s">
        <v>102</v>
      </c>
      <c r="H7" s="144"/>
      <c r="M7" s="94" t="s">
        <v>112</v>
      </c>
      <c r="P7" s="62">
        <v>1</v>
      </c>
      <c r="Q7" s="29">
        <v>1</v>
      </c>
      <c r="R7" s="69">
        <f>14000*X30</f>
        <v>155.31358217077275</v>
      </c>
      <c r="S7" t="s">
        <v>113</v>
      </c>
    </row>
    <row r="8" spans="1:19" ht="15.6" thickTop="1" thickBot="1" x14ac:dyDescent="0.35">
      <c r="B8" s="5" t="s">
        <v>178</v>
      </c>
      <c r="C8" s="176" t="s">
        <v>114</v>
      </c>
      <c r="D8" s="178"/>
      <c r="E8" s="176" t="s">
        <v>179</v>
      </c>
      <c r="F8" s="178"/>
      <c r="G8" s="5" t="s">
        <v>107</v>
      </c>
      <c r="H8" s="125"/>
      <c r="M8" s="94" t="s">
        <v>116</v>
      </c>
      <c r="P8" s="62">
        <v>3</v>
      </c>
      <c r="Q8" s="29">
        <v>3</v>
      </c>
      <c r="R8" s="29">
        <v>200</v>
      </c>
      <c r="S8" t="s">
        <v>113</v>
      </c>
    </row>
    <row r="9" spans="1:19" ht="15.6" thickTop="1" thickBot="1" x14ac:dyDescent="0.35">
      <c r="B9" s="98" t="s">
        <v>19</v>
      </c>
      <c r="C9" s="98" t="s">
        <v>20</v>
      </c>
      <c r="D9" s="103"/>
      <c r="E9" s="104"/>
      <c r="F9" s="104"/>
      <c r="G9" s="115"/>
      <c r="P9" s="71"/>
      <c r="Q9" s="72"/>
      <c r="R9" s="29"/>
    </row>
    <row r="10" spans="1:19" ht="15.6" thickTop="1" thickBot="1" x14ac:dyDescent="0.35">
      <c r="B10" s="109">
        <v>15100</v>
      </c>
      <c r="C10" s="99" t="s">
        <v>117</v>
      </c>
      <c r="D10" s="116"/>
      <c r="E10" s="117"/>
      <c r="F10" s="117"/>
      <c r="G10" s="117"/>
      <c r="M10" t="s">
        <v>118</v>
      </c>
      <c r="P10" s="62">
        <v>3</v>
      </c>
      <c r="Q10" s="29">
        <v>3</v>
      </c>
      <c r="R10" s="29"/>
      <c r="S10" t="s">
        <v>119</v>
      </c>
    </row>
    <row r="11" spans="1:19" ht="15.6" thickTop="1" thickBot="1" x14ac:dyDescent="0.35">
      <c r="B11" s="104"/>
      <c r="C11" s="104"/>
      <c r="D11" s="115"/>
      <c r="E11" s="115"/>
      <c r="F11" s="115"/>
      <c r="G11" s="115"/>
      <c r="M11" t="s">
        <v>120</v>
      </c>
      <c r="P11" s="29">
        <v>0</v>
      </c>
      <c r="Q11" s="29">
        <v>0</v>
      </c>
      <c r="R11" s="29"/>
      <c r="S11" s="90" t="s">
        <v>121</v>
      </c>
    </row>
    <row r="12" spans="1:19" ht="15.6" thickTop="1" thickBot="1" x14ac:dyDescent="0.35">
      <c r="B12" s="95" t="s">
        <v>22</v>
      </c>
      <c r="C12" s="105"/>
      <c r="D12" s="105"/>
      <c r="E12" s="105"/>
      <c r="F12" s="105"/>
      <c r="G12" s="106"/>
      <c r="M12" t="s">
        <v>122</v>
      </c>
      <c r="P12" s="62">
        <v>0</v>
      </c>
      <c r="Q12" s="29">
        <v>0</v>
      </c>
      <c r="R12" s="29">
        <v>400</v>
      </c>
      <c r="S12" t="s">
        <v>123</v>
      </c>
    </row>
    <row r="13" spans="1:19" ht="15" thickTop="1" x14ac:dyDescent="0.3">
      <c r="B13" s="11" t="s">
        <v>23</v>
      </c>
      <c r="C13" s="11" t="s">
        <v>24</v>
      </c>
      <c r="D13" s="11" t="s">
        <v>25</v>
      </c>
      <c r="E13" s="13" t="s">
        <v>35</v>
      </c>
      <c r="F13" s="13" t="s">
        <v>124</v>
      </c>
      <c r="G13" s="13"/>
      <c r="M13" t="s">
        <v>125</v>
      </c>
      <c r="P13" s="62">
        <v>0</v>
      </c>
      <c r="Q13" s="29">
        <v>0</v>
      </c>
      <c r="R13" s="29">
        <v>200</v>
      </c>
      <c r="S13" t="s">
        <v>126</v>
      </c>
    </row>
    <row r="14" spans="1:19" ht="15" thickBot="1" x14ac:dyDescent="0.35">
      <c r="B14" s="12" t="str">
        <f>Summary!B17</f>
        <v xml:space="preserve"> </v>
      </c>
      <c r="C14" s="12" t="str">
        <f>Summary!C17</f>
        <v xml:space="preserve"> </v>
      </c>
      <c r="D14" s="12" t="str">
        <f>Summary!D17</f>
        <v xml:space="preserve"> </v>
      </c>
      <c r="E14" s="14" t="str">
        <f>Summary!E17</f>
        <v xml:space="preserve"> </v>
      </c>
      <c r="F14" s="14"/>
      <c r="G14" s="14"/>
      <c r="M14" t="s">
        <v>127</v>
      </c>
      <c r="P14" s="62">
        <v>0</v>
      </c>
      <c r="Q14" s="29">
        <v>0</v>
      </c>
      <c r="R14" s="29"/>
      <c r="S14" t="s">
        <v>128</v>
      </c>
    </row>
    <row r="15" spans="1:19" ht="15" thickTop="1" x14ac:dyDescent="0.3">
      <c r="A15" s="7"/>
      <c r="B15" s="11" t="s">
        <v>129</v>
      </c>
      <c r="C15" s="11" t="s">
        <v>130</v>
      </c>
      <c r="D15" s="11"/>
      <c r="E15" s="118" t="s">
        <v>131</v>
      </c>
      <c r="F15" s="119"/>
      <c r="G15" s="13" t="s">
        <v>30</v>
      </c>
      <c r="M15" t="s">
        <v>132</v>
      </c>
      <c r="P15" s="62">
        <v>7</v>
      </c>
      <c r="Q15" s="29">
        <v>3</v>
      </c>
      <c r="R15" s="29"/>
      <c r="S15" t="s">
        <v>133</v>
      </c>
    </row>
    <row r="16" spans="1:19" ht="15" thickBot="1" x14ac:dyDescent="0.35">
      <c r="B16" s="26">
        <f>C16+E16</f>
        <v>295600</v>
      </c>
      <c r="C16" s="26">
        <f>E72</f>
        <v>295600</v>
      </c>
      <c r="D16" s="26"/>
      <c r="E16" s="120">
        <f>G72</f>
        <v>0</v>
      </c>
      <c r="F16" s="121"/>
      <c r="G16" s="14" t="s">
        <v>180</v>
      </c>
      <c r="M16" t="s">
        <v>135</v>
      </c>
      <c r="P16" s="62">
        <v>21</v>
      </c>
      <c r="Q16" s="29">
        <v>5</v>
      </c>
    </row>
    <row r="17" spans="1:25" ht="15.6" thickTop="1" thickBot="1" x14ac:dyDescent="0.35">
      <c r="B17" s="8"/>
      <c r="C17" s="8"/>
      <c r="D17" s="8"/>
      <c r="E17" s="8"/>
      <c r="F17" s="8"/>
      <c r="G17" s="8"/>
      <c r="H17" s="9"/>
    </row>
    <row r="18" spans="1:25" ht="15.6" thickTop="1" thickBot="1" x14ac:dyDescent="0.35">
      <c r="B18" s="100" t="s">
        <v>31</v>
      </c>
      <c r="C18" s="101"/>
      <c r="D18" s="101"/>
      <c r="E18" s="101"/>
      <c r="F18" s="101"/>
      <c r="G18" s="102"/>
      <c r="I18" s="113" t="s">
        <v>45</v>
      </c>
    </row>
    <row r="19" spans="1:25" ht="15.6" thickTop="1" thickBot="1" x14ac:dyDescent="0.35">
      <c r="B19" s="84"/>
      <c r="C19" s="85" t="s">
        <v>136</v>
      </c>
      <c r="D19" s="85" t="s">
        <v>137</v>
      </c>
      <c r="E19" s="85" t="s">
        <v>138</v>
      </c>
      <c r="F19" s="85" t="s">
        <v>35</v>
      </c>
      <c r="G19" s="86" t="s">
        <v>139</v>
      </c>
      <c r="I19" s="110"/>
    </row>
    <row r="20" spans="1:25" ht="15" thickTop="1" x14ac:dyDescent="0.3">
      <c r="B20" s="80" t="s">
        <v>46</v>
      </c>
      <c r="C20" s="127"/>
      <c r="D20" s="128"/>
      <c r="E20" s="129">
        <v>0</v>
      </c>
      <c r="F20" s="128"/>
      <c r="G20" s="130"/>
      <c r="I20" s="111"/>
      <c r="M20" t="s">
        <v>140</v>
      </c>
    </row>
    <row r="21" spans="1:25" x14ac:dyDescent="0.3">
      <c r="A21" s="7"/>
      <c r="B21" s="73" t="s">
        <v>47</v>
      </c>
      <c r="C21" s="131"/>
      <c r="D21" s="132"/>
      <c r="E21" s="133"/>
      <c r="F21" s="132"/>
      <c r="G21" s="134"/>
      <c r="I21" s="111"/>
    </row>
    <row r="22" spans="1:25" x14ac:dyDescent="0.3">
      <c r="B22" s="73" t="s">
        <v>48</v>
      </c>
      <c r="C22" s="131"/>
      <c r="D22" s="132"/>
      <c r="E22" s="133">
        <v>0</v>
      </c>
      <c r="F22" s="132"/>
      <c r="G22" s="134"/>
      <c r="I22" s="111"/>
    </row>
    <row r="23" spans="1:25" x14ac:dyDescent="0.3">
      <c r="B23" s="73" t="s">
        <v>49</v>
      </c>
      <c r="C23" s="131"/>
      <c r="D23" s="132"/>
      <c r="E23" s="133">
        <v>5000</v>
      </c>
      <c r="F23" s="132"/>
      <c r="G23" s="134"/>
      <c r="I23" s="111"/>
    </row>
    <row r="24" spans="1:25" x14ac:dyDescent="0.3">
      <c r="B24" s="73" t="s">
        <v>50</v>
      </c>
      <c r="C24" s="131"/>
      <c r="D24" s="132"/>
      <c r="E24" s="133"/>
      <c r="F24" s="132"/>
      <c r="G24" s="134"/>
      <c r="I24" s="111"/>
    </row>
    <row r="25" spans="1:25" x14ac:dyDescent="0.3">
      <c r="B25" s="73" t="s">
        <v>51</v>
      </c>
      <c r="C25" s="131"/>
      <c r="D25" s="132"/>
      <c r="E25" s="133">
        <v>5000</v>
      </c>
      <c r="F25" s="132"/>
      <c r="G25" s="134"/>
      <c r="I25" s="111"/>
    </row>
    <row r="26" spans="1:25" x14ac:dyDescent="0.3">
      <c r="B26" s="73" t="s">
        <v>52</v>
      </c>
      <c r="C26" s="131"/>
      <c r="D26" s="132"/>
      <c r="E26" s="133"/>
      <c r="F26" s="132"/>
      <c r="G26" s="134"/>
      <c r="I26" s="111"/>
    </row>
    <row r="27" spans="1:25" x14ac:dyDescent="0.3">
      <c r="B27" s="73" t="s">
        <v>53</v>
      </c>
      <c r="C27" s="131"/>
      <c r="D27" s="132"/>
      <c r="E27" s="133"/>
      <c r="F27" s="132"/>
      <c r="G27" s="134"/>
      <c r="I27" s="111"/>
    </row>
    <row r="28" spans="1:25" x14ac:dyDescent="0.3">
      <c r="B28" s="73" t="s">
        <v>54</v>
      </c>
      <c r="C28" s="131">
        <v>25000</v>
      </c>
      <c r="D28" s="132">
        <v>3</v>
      </c>
      <c r="E28" s="133">
        <f>C28*D28</f>
        <v>75000</v>
      </c>
      <c r="F28" s="132"/>
      <c r="G28" s="134"/>
      <c r="I28" s="111" t="s">
        <v>141</v>
      </c>
      <c r="O28" s="29"/>
      <c r="P28" s="29"/>
      <c r="Q28" s="29"/>
    </row>
    <row r="29" spans="1:25" x14ac:dyDescent="0.3">
      <c r="B29" s="73" t="s">
        <v>142</v>
      </c>
      <c r="C29" s="131">
        <v>6000</v>
      </c>
      <c r="D29" s="132">
        <v>0</v>
      </c>
      <c r="E29" s="133">
        <f t="shared" ref="E29:E70" si="0">C29*D29</f>
        <v>0</v>
      </c>
      <c r="F29" s="132"/>
      <c r="G29" s="134"/>
      <c r="I29" s="111"/>
      <c r="O29" s="62"/>
      <c r="P29" s="29"/>
      <c r="Q29" s="29"/>
    </row>
    <row r="30" spans="1:25" x14ac:dyDescent="0.3">
      <c r="B30" s="73" t="s">
        <v>55</v>
      </c>
      <c r="C30" s="131">
        <v>6000</v>
      </c>
      <c r="D30" s="132">
        <v>0</v>
      </c>
      <c r="E30" s="133">
        <f t="shared" si="0"/>
        <v>0</v>
      </c>
      <c r="F30" s="132"/>
      <c r="G30" s="134"/>
      <c r="I30" s="111"/>
      <c r="U30">
        <f>2.995/12</f>
        <v>0.24958333333333335</v>
      </c>
      <c r="V30">
        <f>U30^2</f>
        <v>6.2291840277777788E-2</v>
      </c>
      <c r="W30">
        <f>V30*4/4</f>
        <v>6.2291840277777788E-2</v>
      </c>
      <c r="X30">
        <f>W30/5.615</f>
        <v>1.1093827297912339E-2</v>
      </c>
      <c r="Y30" t="s">
        <v>143</v>
      </c>
    </row>
    <row r="31" spans="1:25" x14ac:dyDescent="0.3">
      <c r="B31" s="73" t="s">
        <v>56</v>
      </c>
      <c r="C31" s="131">
        <v>1000</v>
      </c>
      <c r="D31" s="132">
        <v>4.5</v>
      </c>
      <c r="E31" s="133">
        <f t="shared" si="0"/>
        <v>4500</v>
      </c>
      <c r="F31" s="132"/>
      <c r="G31" s="134"/>
      <c r="I31" s="111"/>
    </row>
    <row r="32" spans="1:25" x14ac:dyDescent="0.3">
      <c r="B32" s="73" t="s">
        <v>57</v>
      </c>
      <c r="C32" s="131">
        <f>105*20+110*2</f>
        <v>2320</v>
      </c>
      <c r="D32" s="132">
        <v>10</v>
      </c>
      <c r="E32" s="133">
        <f t="shared" si="0"/>
        <v>23200</v>
      </c>
      <c r="F32" s="132"/>
      <c r="G32" s="134"/>
      <c r="I32" s="111" t="s">
        <v>144</v>
      </c>
    </row>
    <row r="33" spans="2:18" x14ac:dyDescent="0.3">
      <c r="B33" s="73" t="s">
        <v>145</v>
      </c>
      <c r="C33" s="131"/>
      <c r="D33" s="132"/>
      <c r="E33" s="133">
        <f t="shared" si="0"/>
        <v>0</v>
      </c>
      <c r="F33" s="132"/>
      <c r="G33" s="134"/>
      <c r="I33" s="111"/>
      <c r="N33" t="s">
        <v>64</v>
      </c>
      <c r="R33">
        <f>SUM(R34:R43)</f>
        <v>32100</v>
      </c>
    </row>
    <row r="34" spans="2:18" x14ac:dyDescent="0.3">
      <c r="B34" s="73" t="s">
        <v>146</v>
      </c>
      <c r="C34" s="131"/>
      <c r="D34" s="132"/>
      <c r="E34" s="133">
        <f t="shared" si="0"/>
        <v>0</v>
      </c>
      <c r="F34" s="132"/>
      <c r="G34" s="134"/>
      <c r="I34" s="111"/>
      <c r="N34" t="s">
        <v>147</v>
      </c>
      <c r="P34">
        <v>50</v>
      </c>
      <c r="Q34">
        <f>SUM(P10:P15)</f>
        <v>10</v>
      </c>
      <c r="R34">
        <f>P34*Q34</f>
        <v>500</v>
      </c>
    </row>
    <row r="35" spans="2:18" x14ac:dyDescent="0.3">
      <c r="B35" s="73" t="s">
        <v>59</v>
      </c>
      <c r="C35" s="131"/>
      <c r="D35" s="132"/>
      <c r="E35" s="133">
        <v>10000</v>
      </c>
      <c r="F35" s="132"/>
      <c r="G35" s="134"/>
      <c r="I35" s="111"/>
      <c r="N35" t="s">
        <v>148</v>
      </c>
      <c r="P35">
        <v>50</v>
      </c>
      <c r="Q35">
        <f>SUM(P5:P15)+2</f>
        <v>22</v>
      </c>
      <c r="R35">
        <f>P35*Q35</f>
        <v>1100</v>
      </c>
    </row>
    <row r="36" spans="2:18" x14ac:dyDescent="0.3">
      <c r="B36" s="73" t="s">
        <v>60</v>
      </c>
      <c r="C36" s="131"/>
      <c r="D36" s="132"/>
      <c r="E36" s="133">
        <f t="shared" si="0"/>
        <v>0</v>
      </c>
      <c r="F36" s="132"/>
      <c r="G36" s="134"/>
      <c r="I36" s="111"/>
      <c r="N36" t="s">
        <v>149</v>
      </c>
      <c r="P36">
        <v>100</v>
      </c>
      <c r="Q36">
        <f>SUM(P10:P15)+5</f>
        <v>15</v>
      </c>
      <c r="R36">
        <f t="shared" ref="R36:R40" si="1">P36*Q36</f>
        <v>1500</v>
      </c>
    </row>
    <row r="37" spans="2:18" x14ac:dyDescent="0.3">
      <c r="B37" s="73" t="s">
        <v>61</v>
      </c>
      <c r="C37" s="131">
        <v>1000</v>
      </c>
      <c r="D37" s="132">
        <v>0</v>
      </c>
      <c r="E37" s="133">
        <f t="shared" si="0"/>
        <v>0</v>
      </c>
      <c r="F37" s="132"/>
      <c r="G37" s="134"/>
      <c r="I37" s="111"/>
      <c r="N37" t="s">
        <v>150</v>
      </c>
      <c r="P37">
        <v>250</v>
      </c>
      <c r="Q37">
        <f>SUM(P6:P10)</f>
        <v>8</v>
      </c>
      <c r="R37">
        <f t="shared" si="1"/>
        <v>2000</v>
      </c>
    </row>
    <row r="38" spans="2:18" x14ac:dyDescent="0.3">
      <c r="B38" s="73" t="s">
        <v>62</v>
      </c>
      <c r="C38" s="131"/>
      <c r="D38" s="132"/>
      <c r="E38" s="133">
        <f t="shared" si="0"/>
        <v>0</v>
      </c>
      <c r="F38" s="132"/>
      <c r="G38" s="134"/>
      <c r="I38" s="111"/>
      <c r="N38" t="s">
        <v>151</v>
      </c>
      <c r="P38">
        <v>750</v>
      </c>
      <c r="Q38">
        <f>Q37</f>
        <v>8</v>
      </c>
      <c r="R38">
        <f t="shared" si="1"/>
        <v>6000</v>
      </c>
    </row>
    <row r="39" spans="2:18" x14ac:dyDescent="0.3">
      <c r="B39" s="73" t="s">
        <v>63</v>
      </c>
      <c r="C39" s="131"/>
      <c r="D39" s="132"/>
      <c r="E39" s="133">
        <f t="shared" si="0"/>
        <v>0</v>
      </c>
      <c r="F39" s="132"/>
      <c r="G39" s="134"/>
      <c r="I39" s="111"/>
      <c r="N39" t="s">
        <v>152</v>
      </c>
      <c r="P39">
        <v>0</v>
      </c>
      <c r="Q39">
        <v>7</v>
      </c>
      <c r="R39">
        <f t="shared" si="1"/>
        <v>0</v>
      </c>
    </row>
    <row r="40" spans="2:18" x14ac:dyDescent="0.3">
      <c r="B40" s="73" t="s">
        <v>64</v>
      </c>
      <c r="C40" s="131"/>
      <c r="D40" s="132"/>
      <c r="E40" s="133">
        <f>$R$33</f>
        <v>32100</v>
      </c>
      <c r="F40" s="132"/>
      <c r="G40" s="134"/>
      <c r="I40" s="111" t="s">
        <v>153</v>
      </c>
      <c r="N40" t="s">
        <v>181</v>
      </c>
      <c r="P40">
        <v>1000</v>
      </c>
      <c r="Q40">
        <v>21</v>
      </c>
      <c r="R40">
        <f t="shared" si="1"/>
        <v>21000</v>
      </c>
    </row>
    <row r="41" spans="2:18" x14ac:dyDescent="0.3">
      <c r="B41" s="73" t="s">
        <v>65</v>
      </c>
      <c r="C41" s="131">
        <v>12000</v>
      </c>
      <c r="D41" s="132">
        <v>2</v>
      </c>
      <c r="E41" s="133">
        <f t="shared" si="0"/>
        <v>24000</v>
      </c>
      <c r="F41" s="132"/>
      <c r="G41" s="134"/>
      <c r="I41" s="111" t="s">
        <v>155</v>
      </c>
      <c r="O41" s="62"/>
      <c r="P41" s="29"/>
      <c r="Q41" s="29"/>
    </row>
    <row r="42" spans="2:18" x14ac:dyDescent="0.3">
      <c r="B42" s="73" t="s">
        <v>66</v>
      </c>
      <c r="C42" s="131"/>
      <c r="D42" s="132"/>
      <c r="E42" s="133">
        <f t="shared" si="0"/>
        <v>0</v>
      </c>
      <c r="F42" s="132"/>
      <c r="G42" s="134"/>
      <c r="I42" s="111"/>
    </row>
    <row r="43" spans="2:18" x14ac:dyDescent="0.3">
      <c r="B43" s="73" t="s">
        <v>67</v>
      </c>
      <c r="C43" s="131"/>
      <c r="D43" s="132"/>
      <c r="E43" s="133">
        <f t="shared" si="0"/>
        <v>0</v>
      </c>
      <c r="F43" s="132"/>
      <c r="G43" s="134"/>
      <c r="I43" s="111"/>
    </row>
    <row r="44" spans="2:18" x14ac:dyDescent="0.3">
      <c r="B44" s="73" t="s">
        <v>68</v>
      </c>
      <c r="C44" s="131"/>
      <c r="D44" s="132"/>
      <c r="E44" s="133">
        <f t="shared" si="0"/>
        <v>0</v>
      </c>
      <c r="F44" s="132"/>
      <c r="G44" s="134"/>
      <c r="I44" s="111"/>
    </row>
    <row r="45" spans="2:18" x14ac:dyDescent="0.3">
      <c r="B45" s="73" t="s">
        <v>72</v>
      </c>
      <c r="C45" s="131">
        <v>25000</v>
      </c>
      <c r="D45" s="132">
        <v>0</v>
      </c>
      <c r="E45" s="133">
        <f t="shared" si="0"/>
        <v>0</v>
      </c>
      <c r="F45" s="132"/>
      <c r="G45" s="134"/>
      <c r="I45" s="111" t="s">
        <v>135</v>
      </c>
    </row>
    <row r="46" spans="2:18" x14ac:dyDescent="0.3">
      <c r="B46" s="73" t="s">
        <v>73</v>
      </c>
      <c r="C46" s="131">
        <v>20000</v>
      </c>
      <c r="D46" s="132">
        <v>0</v>
      </c>
      <c r="E46" s="133">
        <f t="shared" si="0"/>
        <v>0</v>
      </c>
      <c r="F46" s="132"/>
      <c r="G46" s="134"/>
      <c r="I46" s="111" t="s">
        <v>156</v>
      </c>
    </row>
    <row r="47" spans="2:18" x14ac:dyDescent="0.3">
      <c r="B47" s="73" t="s">
        <v>121</v>
      </c>
      <c r="C47" s="131">
        <v>6000</v>
      </c>
      <c r="D47" s="132">
        <v>5</v>
      </c>
      <c r="E47" s="133">
        <f t="shared" si="0"/>
        <v>30000</v>
      </c>
      <c r="F47" s="132"/>
      <c r="G47" s="134"/>
      <c r="I47" s="111"/>
    </row>
    <row r="48" spans="2:18" x14ac:dyDescent="0.3">
      <c r="B48" s="73" t="s">
        <v>157</v>
      </c>
      <c r="C48" s="131">
        <v>1000</v>
      </c>
      <c r="D48" s="132">
        <v>0</v>
      </c>
      <c r="E48" s="133">
        <f t="shared" si="0"/>
        <v>0</v>
      </c>
      <c r="F48" s="132"/>
      <c r="G48" s="134"/>
      <c r="I48" s="111"/>
    </row>
    <row r="49" spans="2:9" x14ac:dyDescent="0.3">
      <c r="B49" s="73" t="s">
        <v>158</v>
      </c>
      <c r="C49" s="131">
        <v>5000</v>
      </c>
      <c r="D49" s="132">
        <v>0</v>
      </c>
      <c r="E49" s="133">
        <f t="shared" si="0"/>
        <v>0</v>
      </c>
      <c r="F49" s="132"/>
      <c r="G49" s="134"/>
      <c r="I49" s="111"/>
    </row>
    <row r="50" spans="2:9" x14ac:dyDescent="0.3">
      <c r="B50" s="73" t="s">
        <v>74</v>
      </c>
      <c r="C50" s="131">
        <f>4*110+1.25*110</f>
        <v>577.5</v>
      </c>
      <c r="D50" s="135">
        <v>0</v>
      </c>
      <c r="E50" s="133">
        <f t="shared" si="0"/>
        <v>0</v>
      </c>
      <c r="F50" s="132"/>
      <c r="G50" s="134"/>
      <c r="I50" s="111" t="s">
        <v>159</v>
      </c>
    </row>
    <row r="51" spans="2:9" x14ac:dyDescent="0.3">
      <c r="B51" s="73" t="s">
        <v>75</v>
      </c>
      <c r="C51" s="131"/>
      <c r="D51" s="132"/>
      <c r="E51" s="133">
        <v>10000</v>
      </c>
      <c r="F51" s="132"/>
      <c r="G51" s="134"/>
      <c r="I51" s="111"/>
    </row>
    <row r="52" spans="2:9" x14ac:dyDescent="0.3">
      <c r="B52" s="73" t="s">
        <v>76</v>
      </c>
      <c r="C52" s="131"/>
      <c r="D52" s="132"/>
      <c r="E52" s="133">
        <f t="shared" si="0"/>
        <v>0</v>
      </c>
      <c r="F52" s="132"/>
      <c r="G52" s="134"/>
      <c r="I52" s="111"/>
    </row>
    <row r="53" spans="2:9" x14ac:dyDescent="0.3">
      <c r="B53" s="73" t="s">
        <v>160</v>
      </c>
      <c r="C53" s="131"/>
      <c r="D53" s="132"/>
      <c r="E53" s="133">
        <f t="shared" si="0"/>
        <v>0</v>
      </c>
      <c r="F53" s="132"/>
      <c r="G53" s="134"/>
      <c r="I53" s="111"/>
    </row>
    <row r="54" spans="2:9" x14ac:dyDescent="0.3">
      <c r="B54" s="73" t="s">
        <v>77</v>
      </c>
      <c r="C54" s="131">
        <v>1500</v>
      </c>
      <c r="D54" s="132">
        <v>0</v>
      </c>
      <c r="E54" s="133">
        <f t="shared" si="0"/>
        <v>0</v>
      </c>
      <c r="F54" s="132"/>
      <c r="G54" s="134"/>
      <c r="I54" s="111"/>
    </row>
    <row r="55" spans="2:9" x14ac:dyDescent="0.3">
      <c r="B55" s="73" t="s">
        <v>78</v>
      </c>
      <c r="C55" s="136">
        <v>3.5</v>
      </c>
      <c r="D55" s="132">
        <v>0</v>
      </c>
      <c r="E55" s="133">
        <f>C55*D55+4000</f>
        <v>4000</v>
      </c>
      <c r="F55" s="132"/>
      <c r="G55" s="134"/>
      <c r="I55" s="111" t="s">
        <v>161</v>
      </c>
    </row>
    <row r="56" spans="2:9" x14ac:dyDescent="0.3">
      <c r="B56" s="73" t="s">
        <v>79</v>
      </c>
      <c r="C56" s="131"/>
      <c r="D56" s="132"/>
      <c r="E56" s="133">
        <f t="shared" si="0"/>
        <v>0</v>
      </c>
      <c r="F56" s="132"/>
      <c r="G56" s="134"/>
      <c r="I56" s="111"/>
    </row>
    <row r="57" spans="2:9" x14ac:dyDescent="0.3">
      <c r="B57" s="73" t="s">
        <v>162</v>
      </c>
      <c r="C57" s="131"/>
      <c r="D57" s="132"/>
      <c r="E57" s="133">
        <f t="shared" si="0"/>
        <v>0</v>
      </c>
      <c r="F57" s="132"/>
      <c r="G57" s="134"/>
      <c r="I57" s="111"/>
    </row>
    <row r="58" spans="2:9" x14ac:dyDescent="0.3">
      <c r="B58" s="73" t="s">
        <v>163</v>
      </c>
      <c r="C58" s="131"/>
      <c r="D58" s="132"/>
      <c r="E58" s="133">
        <f t="shared" si="0"/>
        <v>0</v>
      </c>
      <c r="F58" s="132"/>
      <c r="G58" s="134"/>
      <c r="I58" s="111"/>
    </row>
    <row r="59" spans="2:9" x14ac:dyDescent="0.3">
      <c r="B59" s="73" t="s">
        <v>82</v>
      </c>
      <c r="C59" s="131"/>
      <c r="D59" s="132"/>
      <c r="E59" s="133">
        <f t="shared" si="0"/>
        <v>0</v>
      </c>
      <c r="F59" s="132"/>
      <c r="G59" s="134"/>
      <c r="I59" s="111"/>
    </row>
    <row r="60" spans="2:9" x14ac:dyDescent="0.3">
      <c r="B60" s="73" t="s">
        <v>164</v>
      </c>
      <c r="C60" s="131"/>
      <c r="D60" s="132"/>
      <c r="E60" s="133">
        <f t="shared" si="0"/>
        <v>0</v>
      </c>
      <c r="F60" s="132"/>
      <c r="G60" s="134"/>
      <c r="I60" s="111"/>
    </row>
    <row r="61" spans="2:9" x14ac:dyDescent="0.3">
      <c r="B61" s="73" t="s">
        <v>84</v>
      </c>
      <c r="C61" s="131"/>
      <c r="D61" s="132"/>
      <c r="E61" s="133">
        <f t="shared" si="0"/>
        <v>0</v>
      </c>
      <c r="F61" s="132"/>
      <c r="G61" s="134"/>
      <c r="I61" s="111"/>
    </row>
    <row r="62" spans="2:9" x14ac:dyDescent="0.3">
      <c r="B62" s="73" t="s">
        <v>85</v>
      </c>
      <c r="C62" s="131"/>
      <c r="D62" s="132"/>
      <c r="E62" s="133">
        <f t="shared" si="0"/>
        <v>0</v>
      </c>
      <c r="F62" s="132"/>
      <c r="G62" s="134"/>
      <c r="I62" s="111"/>
    </row>
    <row r="63" spans="2:9" x14ac:dyDescent="0.3">
      <c r="B63" s="73" t="s">
        <v>86</v>
      </c>
      <c r="C63" s="131">
        <v>1500</v>
      </c>
      <c r="D63" s="132">
        <v>10</v>
      </c>
      <c r="E63" s="133">
        <f t="shared" si="0"/>
        <v>15000</v>
      </c>
      <c r="F63" s="132"/>
      <c r="G63" s="134"/>
      <c r="I63" s="111" t="s">
        <v>165</v>
      </c>
    </row>
    <row r="64" spans="2:9" x14ac:dyDescent="0.3">
      <c r="B64" s="73" t="s">
        <v>87</v>
      </c>
      <c r="C64" s="131">
        <v>600</v>
      </c>
      <c r="D64" s="132">
        <f>SUM(P6:P14)+5</f>
        <v>13</v>
      </c>
      <c r="E64" s="133">
        <f t="shared" si="0"/>
        <v>7800</v>
      </c>
      <c r="F64" s="132"/>
      <c r="G64" s="134"/>
      <c r="I64" s="111" t="s">
        <v>166</v>
      </c>
    </row>
    <row r="65" spans="2:9" x14ac:dyDescent="0.3">
      <c r="B65" s="73" t="s">
        <v>167</v>
      </c>
      <c r="C65" s="131">
        <v>1000</v>
      </c>
      <c r="D65" s="132">
        <f>SUM(P6:P15)</f>
        <v>15</v>
      </c>
      <c r="E65" s="133">
        <f t="shared" si="0"/>
        <v>15000</v>
      </c>
      <c r="F65" s="132"/>
      <c r="G65" s="134"/>
      <c r="I65" s="111" t="s">
        <v>168</v>
      </c>
    </row>
    <row r="66" spans="2:9" x14ac:dyDescent="0.3">
      <c r="B66" s="73" t="s">
        <v>169</v>
      </c>
      <c r="C66" s="131">
        <v>15</v>
      </c>
      <c r="D66" s="132">
        <v>0</v>
      </c>
      <c r="E66" s="133">
        <f t="shared" si="0"/>
        <v>0</v>
      </c>
      <c r="F66" s="132"/>
      <c r="G66" s="134"/>
      <c r="I66" s="111" t="s">
        <v>170</v>
      </c>
    </row>
    <row r="67" spans="2:9" x14ac:dyDescent="0.3">
      <c r="B67" s="73" t="s">
        <v>95</v>
      </c>
      <c r="C67" s="131">
        <v>10000</v>
      </c>
      <c r="D67" s="132">
        <v>1</v>
      </c>
      <c r="E67" s="133">
        <f t="shared" si="0"/>
        <v>10000</v>
      </c>
      <c r="F67" s="132"/>
      <c r="G67" s="134"/>
      <c r="I67" s="111"/>
    </row>
    <row r="68" spans="2:9" x14ac:dyDescent="0.3">
      <c r="B68" s="73" t="s">
        <v>96</v>
      </c>
      <c r="C68" s="131">
        <v>25000</v>
      </c>
      <c r="D68" s="132">
        <v>0</v>
      </c>
      <c r="E68" s="133">
        <f t="shared" si="0"/>
        <v>0</v>
      </c>
      <c r="F68" s="132"/>
      <c r="G68" s="134"/>
      <c r="I68" s="111" t="s">
        <v>171</v>
      </c>
    </row>
    <row r="69" spans="2:9" x14ac:dyDescent="0.3">
      <c r="B69" s="73" t="s">
        <v>97</v>
      </c>
      <c r="C69" s="131">
        <v>25000</v>
      </c>
      <c r="D69" s="132">
        <v>1</v>
      </c>
      <c r="E69" s="133">
        <f t="shared" si="0"/>
        <v>25000</v>
      </c>
      <c r="F69" s="132"/>
      <c r="G69" s="134"/>
      <c r="I69" s="111"/>
    </row>
    <row r="70" spans="2:9" x14ac:dyDescent="0.3">
      <c r="B70" s="73" t="s">
        <v>172</v>
      </c>
      <c r="C70" s="131"/>
      <c r="D70" s="132"/>
      <c r="E70" s="133">
        <f t="shared" si="0"/>
        <v>0</v>
      </c>
      <c r="F70" s="132"/>
      <c r="G70" s="134"/>
      <c r="I70" s="111"/>
    </row>
    <row r="71" spans="2:9" ht="15" thickBot="1" x14ac:dyDescent="0.35">
      <c r="B71" s="77" t="s">
        <v>173</v>
      </c>
      <c r="C71" s="137"/>
      <c r="D71" s="138"/>
      <c r="E71" s="133">
        <f>C71*D71</f>
        <v>0</v>
      </c>
      <c r="F71" s="138"/>
      <c r="G71" s="139"/>
      <c r="I71" s="111"/>
    </row>
    <row r="72" spans="2:9" x14ac:dyDescent="0.3">
      <c r="B72" s="37" t="s">
        <v>99</v>
      </c>
      <c r="C72" s="107"/>
      <c r="D72" s="108"/>
      <c r="E72" s="140">
        <f>SUM(E20:E71)</f>
        <v>295600</v>
      </c>
      <c r="F72" s="141"/>
      <c r="G72" s="142">
        <f>SUM(G20:G71)</f>
        <v>0</v>
      </c>
      <c r="I72" s="112"/>
    </row>
    <row r="73" spans="2:9" ht="6.75" customHeight="1" x14ac:dyDescent="0.3">
      <c r="B73" s="149"/>
      <c r="C73" s="29"/>
      <c r="D73" s="29"/>
      <c r="E73" s="150"/>
      <c r="F73" s="29"/>
      <c r="G73" s="150"/>
    </row>
    <row r="74" spans="2:9" ht="12" customHeight="1" x14ac:dyDescent="0.3">
      <c r="B74" s="160" t="s">
        <v>182</v>
      </c>
      <c r="C74" s="159" t="s">
        <v>183</v>
      </c>
      <c r="D74" s="151"/>
      <c r="E74" s="159" t="s">
        <v>183</v>
      </c>
      <c r="F74" s="152"/>
      <c r="G74" s="152"/>
    </row>
    <row r="75" spans="2:9" ht="20.25" customHeight="1" x14ac:dyDescent="0.3">
      <c r="B75" s="207"/>
      <c r="C75" s="206"/>
      <c r="D75" s="210"/>
      <c r="E75" s="206"/>
      <c r="F75" s="212"/>
      <c r="G75" s="145"/>
    </row>
    <row r="76" spans="2:9" ht="20.25" customHeight="1" x14ac:dyDescent="0.3">
      <c r="B76" s="207"/>
      <c r="C76" s="205"/>
      <c r="D76" s="211"/>
      <c r="E76" s="205"/>
      <c r="F76" s="213"/>
      <c r="G76" s="145"/>
    </row>
    <row r="77" spans="2:9" ht="12" customHeight="1" x14ac:dyDescent="0.3">
      <c r="B77" s="161" t="s">
        <v>184</v>
      </c>
      <c r="C77" s="156" t="s">
        <v>185</v>
      </c>
      <c r="D77" s="145"/>
      <c r="E77" t="s">
        <v>186</v>
      </c>
      <c r="F77" s="154"/>
      <c r="G77" s="145"/>
    </row>
    <row r="78" spans="2:9" x14ac:dyDescent="0.3">
      <c r="B78" s="153" t="s">
        <v>183</v>
      </c>
      <c r="C78" s="162" t="s">
        <v>183</v>
      </c>
      <c r="D78" s="148"/>
      <c r="E78" s="155"/>
      <c r="F78" s="151"/>
      <c r="G78" s="152"/>
    </row>
    <row r="79" spans="2:9" ht="20.25" customHeight="1" x14ac:dyDescent="0.3">
      <c r="B79" s="202"/>
      <c r="C79" s="204"/>
      <c r="D79" s="205"/>
      <c r="E79" s="156"/>
      <c r="G79" s="145"/>
    </row>
    <row r="80" spans="2:9" ht="20.25" customHeight="1" x14ac:dyDescent="0.3">
      <c r="B80" s="203"/>
      <c r="C80" s="203"/>
      <c r="D80" s="206"/>
      <c r="E80" s="156"/>
      <c r="G80" s="145"/>
    </row>
    <row r="81" spans="2:7" x14ac:dyDescent="0.3">
      <c r="B81" s="147" t="s">
        <v>187</v>
      </c>
      <c r="C81" s="208" t="s">
        <v>188</v>
      </c>
      <c r="D81" s="209"/>
      <c r="E81" s="157"/>
      <c r="F81" s="158"/>
      <c r="G81" s="146"/>
    </row>
  </sheetData>
  <mergeCells count="13">
    <mergeCell ref="E75:F76"/>
    <mergeCell ref="C8:D8"/>
    <mergeCell ref="E8:F8"/>
    <mergeCell ref="C2:G2"/>
    <mergeCell ref="C3:D3"/>
    <mergeCell ref="C4:D4"/>
    <mergeCell ref="C7:D7"/>
    <mergeCell ref="E7:F7"/>
    <mergeCell ref="B79:B80"/>
    <mergeCell ref="C79:D80"/>
    <mergeCell ref="B75:B76"/>
    <mergeCell ref="C81:D81"/>
    <mergeCell ref="C75:D76"/>
  </mergeCells>
  <pageMargins left="0.25" right="0.25" top="0.5" bottom="0.5" header="0" footer="0"/>
  <pageSetup scale="5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F393-6A1E-4F57-89F4-9C424C7D1E44}">
  <sheetPr>
    <pageSetUpPr fitToPage="1"/>
  </sheetPr>
  <dimension ref="A1:Y73"/>
  <sheetViews>
    <sheetView topLeftCell="A52" workbookViewId="0">
      <selection activeCell="E24" sqref="E24"/>
    </sheetView>
  </sheetViews>
  <sheetFormatPr defaultRowHeight="14.4" x14ac:dyDescent="0.3"/>
  <cols>
    <col min="1" max="1" width="1.88671875" customWidth="1"/>
    <col min="2" max="2" width="28.6640625" customWidth="1"/>
    <col min="3" max="3" width="18.5546875" bestFit="1" customWidth="1"/>
    <col min="4" max="4" width="20.33203125" bestFit="1" customWidth="1"/>
    <col min="5" max="5" width="15.109375" customWidth="1"/>
    <col min="6" max="6" width="16.5546875" bestFit="1" customWidth="1"/>
    <col min="7" max="7" width="21.88671875" bestFit="1" customWidth="1"/>
    <col min="8" max="8" width="1.6640625" customWidth="1"/>
    <col min="9" max="9" width="53.33203125" style="29" bestFit="1" customWidth="1"/>
    <col min="10" max="10" width="2.33203125" customWidth="1"/>
    <col min="14" max="14" width="21.33203125" customWidth="1"/>
    <col min="15" max="15" width="9.109375" hidden="1" customWidth="1"/>
  </cols>
  <sheetData>
    <row r="1" spans="1:19" ht="13.5" customHeight="1" thickBot="1" x14ac:dyDescent="0.35"/>
    <row r="2" spans="1:19" ht="27" thickTop="1" thickBot="1" x14ac:dyDescent="0.35">
      <c r="B2" s="123" t="s">
        <v>0</v>
      </c>
      <c r="C2" s="197" t="s">
        <v>100</v>
      </c>
      <c r="D2" s="197"/>
      <c r="E2" s="197"/>
      <c r="F2" s="197"/>
      <c r="G2" s="197"/>
    </row>
    <row r="3" spans="1:19" ht="15" thickTop="1" x14ac:dyDescent="0.3">
      <c r="B3" s="122" t="s">
        <v>1</v>
      </c>
      <c r="C3" s="198" t="s">
        <v>3</v>
      </c>
      <c r="D3" s="199"/>
      <c r="E3" s="122" t="s">
        <v>101</v>
      </c>
      <c r="F3" s="122" t="s">
        <v>5</v>
      </c>
      <c r="G3" s="122" t="s">
        <v>102</v>
      </c>
    </row>
    <row r="4" spans="1:19" ht="15" thickBot="1" x14ac:dyDescent="0.35">
      <c r="B4" s="48" t="s">
        <v>103</v>
      </c>
      <c r="C4" s="200" t="s">
        <v>104</v>
      </c>
      <c r="D4" s="201"/>
      <c r="E4" s="93" t="s">
        <v>105</v>
      </c>
      <c r="F4" s="1" t="s">
        <v>106</v>
      </c>
      <c r="G4" s="1" t="s">
        <v>107</v>
      </c>
    </row>
    <row r="5" spans="1:19" ht="15.6" thickTop="1" thickBot="1" x14ac:dyDescent="0.35">
      <c r="B5" s="114"/>
      <c r="C5" s="114"/>
      <c r="D5" s="114"/>
      <c r="E5" s="114"/>
      <c r="F5" s="114"/>
      <c r="G5" s="114"/>
      <c r="M5" t="s">
        <v>108</v>
      </c>
      <c r="P5" s="62">
        <v>5</v>
      </c>
      <c r="Q5" s="29">
        <v>3</v>
      </c>
      <c r="R5" s="29"/>
      <c r="S5" t="s">
        <v>109</v>
      </c>
    </row>
    <row r="6" spans="1:19" ht="15.6" thickTop="1" thickBot="1" x14ac:dyDescent="0.35">
      <c r="B6" s="95" t="s">
        <v>13</v>
      </c>
      <c r="C6" s="96"/>
      <c r="D6" s="96"/>
      <c r="E6" s="96"/>
      <c r="F6" s="96"/>
      <c r="G6" s="97"/>
      <c r="M6" s="94" t="s">
        <v>110</v>
      </c>
      <c r="P6" s="71">
        <v>1</v>
      </c>
      <c r="Q6" s="72">
        <v>1</v>
      </c>
      <c r="R6" s="29"/>
      <c r="S6" s="90" t="s">
        <v>111</v>
      </c>
    </row>
    <row r="7" spans="1:19" ht="15.6" thickTop="1" thickBot="1" x14ac:dyDescent="0.35">
      <c r="A7" s="7"/>
      <c r="B7" s="6" t="s">
        <v>14</v>
      </c>
      <c r="C7" s="173" t="s">
        <v>15</v>
      </c>
      <c r="D7" s="175"/>
      <c r="E7" s="173" t="s">
        <v>16</v>
      </c>
      <c r="F7" s="175"/>
      <c r="G7" s="124"/>
      <c r="M7" s="94" t="s">
        <v>112</v>
      </c>
      <c r="P7" s="62">
        <v>1</v>
      </c>
      <c r="Q7" s="29">
        <v>1</v>
      </c>
      <c r="R7" s="69">
        <f>14000*X30</f>
        <v>155.31358217077275</v>
      </c>
      <c r="S7" t="s">
        <v>113</v>
      </c>
    </row>
    <row r="8" spans="1:19" ht="15.6" thickTop="1" thickBot="1" x14ac:dyDescent="0.35">
      <c r="B8" s="5" t="s">
        <v>114</v>
      </c>
      <c r="C8" s="176" t="s">
        <v>189</v>
      </c>
      <c r="D8" s="178"/>
      <c r="E8" s="176" t="str">
        <f>Summary!E9</f>
        <v xml:space="preserve"> </v>
      </c>
      <c r="F8" s="178"/>
      <c r="G8" s="125"/>
      <c r="M8" s="94" t="s">
        <v>116</v>
      </c>
      <c r="P8" s="62">
        <v>3</v>
      </c>
      <c r="Q8" s="29">
        <v>3</v>
      </c>
      <c r="R8" s="29">
        <v>200</v>
      </c>
      <c r="S8" t="s">
        <v>113</v>
      </c>
    </row>
    <row r="9" spans="1:19" ht="15.6" thickTop="1" thickBot="1" x14ac:dyDescent="0.35">
      <c r="B9" s="98" t="s">
        <v>19</v>
      </c>
      <c r="C9" s="98" t="s">
        <v>20</v>
      </c>
      <c r="D9" s="103"/>
      <c r="E9" s="104"/>
      <c r="F9" s="104"/>
      <c r="G9" s="115"/>
      <c r="P9" s="71"/>
      <c r="Q9" s="72"/>
      <c r="R9" s="29"/>
    </row>
    <row r="10" spans="1:19" ht="15.6" thickTop="1" thickBot="1" x14ac:dyDescent="0.35">
      <c r="B10" s="109">
        <v>13500</v>
      </c>
      <c r="C10" s="99" t="s">
        <v>117</v>
      </c>
      <c r="D10" s="116"/>
      <c r="E10" s="117"/>
      <c r="F10" s="117"/>
      <c r="G10" s="117"/>
      <c r="M10" t="s">
        <v>118</v>
      </c>
      <c r="P10" s="62">
        <v>3</v>
      </c>
      <c r="Q10" s="29">
        <v>3</v>
      </c>
      <c r="R10" s="29"/>
      <c r="S10" t="s">
        <v>119</v>
      </c>
    </row>
    <row r="11" spans="1:19" ht="15.6" thickTop="1" thickBot="1" x14ac:dyDescent="0.35">
      <c r="B11" s="104"/>
      <c r="C11" s="104"/>
      <c r="D11" s="115"/>
      <c r="E11" s="115"/>
      <c r="F11" s="115"/>
      <c r="G11" s="115"/>
      <c r="M11" t="s">
        <v>120</v>
      </c>
      <c r="P11" s="29">
        <v>0</v>
      </c>
      <c r="Q11" s="29">
        <v>0</v>
      </c>
      <c r="R11" s="29"/>
      <c r="S11" s="90" t="s">
        <v>121</v>
      </c>
    </row>
    <row r="12" spans="1:19" ht="15.6" thickTop="1" thickBot="1" x14ac:dyDescent="0.35">
      <c r="B12" s="95" t="s">
        <v>22</v>
      </c>
      <c r="C12" s="105"/>
      <c r="D12" s="105"/>
      <c r="E12" s="105"/>
      <c r="F12" s="105"/>
      <c r="G12" s="106"/>
      <c r="M12" t="s">
        <v>122</v>
      </c>
      <c r="P12" s="62">
        <v>0</v>
      </c>
      <c r="Q12" s="29">
        <v>0</v>
      </c>
      <c r="R12" s="29">
        <v>400</v>
      </c>
      <c r="S12" t="s">
        <v>123</v>
      </c>
    </row>
    <row r="13" spans="1:19" ht="15" thickTop="1" x14ac:dyDescent="0.3">
      <c r="B13" s="11" t="s">
        <v>23</v>
      </c>
      <c r="C13" s="11" t="s">
        <v>24</v>
      </c>
      <c r="D13" s="11" t="s">
        <v>25</v>
      </c>
      <c r="E13" s="13" t="s">
        <v>35</v>
      </c>
      <c r="F13" s="13" t="s">
        <v>124</v>
      </c>
      <c r="G13" s="13"/>
      <c r="M13" t="s">
        <v>125</v>
      </c>
      <c r="P13" s="62">
        <v>0</v>
      </c>
      <c r="Q13" s="29">
        <v>0</v>
      </c>
      <c r="R13" s="29">
        <v>200</v>
      </c>
      <c r="S13" t="s">
        <v>126</v>
      </c>
    </row>
    <row r="14" spans="1:19" ht="15" thickBot="1" x14ac:dyDescent="0.35">
      <c r="B14" s="12" t="str">
        <f>Summary!B17</f>
        <v xml:space="preserve"> </v>
      </c>
      <c r="C14" s="12" t="str">
        <f>Summary!C17</f>
        <v xml:space="preserve"> </v>
      </c>
      <c r="D14" s="12" t="str">
        <f>Summary!D17</f>
        <v xml:space="preserve"> </v>
      </c>
      <c r="E14" s="14" t="str">
        <f>Summary!E17</f>
        <v xml:space="preserve"> </v>
      </c>
      <c r="F14" s="14"/>
      <c r="G14" s="14"/>
      <c r="M14" t="s">
        <v>127</v>
      </c>
      <c r="P14" s="62">
        <v>0</v>
      </c>
      <c r="Q14" s="29">
        <v>0</v>
      </c>
      <c r="R14" s="29"/>
      <c r="S14" t="s">
        <v>128</v>
      </c>
    </row>
    <row r="15" spans="1:19" ht="15" thickTop="1" x14ac:dyDescent="0.3">
      <c r="A15" s="7"/>
      <c r="B15" s="11" t="s">
        <v>129</v>
      </c>
      <c r="C15" s="11" t="s">
        <v>130</v>
      </c>
      <c r="D15" s="11"/>
      <c r="E15" s="118" t="s">
        <v>131</v>
      </c>
      <c r="F15" s="119"/>
      <c r="G15" s="13" t="s">
        <v>30</v>
      </c>
      <c r="M15" t="s">
        <v>132</v>
      </c>
      <c r="P15" s="62">
        <v>7</v>
      </c>
      <c r="Q15" s="29">
        <v>3</v>
      </c>
      <c r="R15" s="29"/>
      <c r="S15" t="s">
        <v>133</v>
      </c>
    </row>
    <row r="16" spans="1:19" ht="15" thickBot="1" x14ac:dyDescent="0.35">
      <c r="B16" s="26">
        <f>C16+E16</f>
        <v>92100</v>
      </c>
      <c r="C16" s="26">
        <f>E72</f>
        <v>92100</v>
      </c>
      <c r="D16" s="26"/>
      <c r="E16" s="120">
        <f>G72</f>
        <v>0</v>
      </c>
      <c r="F16" s="121"/>
      <c r="G16" s="14" t="s">
        <v>134</v>
      </c>
      <c r="M16" t="s">
        <v>135</v>
      </c>
      <c r="P16" s="62">
        <v>21</v>
      </c>
      <c r="Q16" s="29">
        <v>5</v>
      </c>
    </row>
    <row r="17" spans="1:25" ht="15.6" thickTop="1" thickBot="1" x14ac:dyDescent="0.35">
      <c r="B17" s="8"/>
      <c r="C17" s="8"/>
      <c r="D17" s="8"/>
      <c r="E17" s="8"/>
      <c r="F17" s="8"/>
      <c r="G17" s="8"/>
      <c r="H17" s="9"/>
    </row>
    <row r="18" spans="1:25" ht="15.6" thickTop="1" thickBot="1" x14ac:dyDescent="0.35">
      <c r="B18" s="100" t="s">
        <v>31</v>
      </c>
      <c r="C18" s="101"/>
      <c r="D18" s="101"/>
      <c r="E18" s="101"/>
      <c r="F18" s="101"/>
      <c r="G18" s="102"/>
      <c r="I18" s="113" t="s">
        <v>45</v>
      </c>
    </row>
    <row r="19" spans="1:25" ht="15.6" thickTop="1" thickBot="1" x14ac:dyDescent="0.35">
      <c r="B19" s="84"/>
      <c r="C19" s="85" t="s">
        <v>136</v>
      </c>
      <c r="D19" s="85" t="s">
        <v>137</v>
      </c>
      <c r="E19" s="85" t="s">
        <v>138</v>
      </c>
      <c r="F19" s="85" t="s">
        <v>35</v>
      </c>
      <c r="G19" s="86" t="s">
        <v>139</v>
      </c>
      <c r="I19" s="110"/>
    </row>
    <row r="20" spans="1:25" ht="15" thickTop="1" x14ac:dyDescent="0.3">
      <c r="B20" s="80" t="s">
        <v>46</v>
      </c>
      <c r="C20" s="87"/>
      <c r="D20" s="81"/>
      <c r="E20" s="82">
        <v>0</v>
      </c>
      <c r="F20" s="81"/>
      <c r="G20" s="83"/>
      <c r="I20" s="111"/>
      <c r="M20" t="s">
        <v>140</v>
      </c>
    </row>
    <row r="21" spans="1:25" x14ac:dyDescent="0.3">
      <c r="A21" s="7"/>
      <c r="B21" s="73" t="s">
        <v>47</v>
      </c>
      <c r="C21" s="88"/>
      <c r="D21" s="74"/>
      <c r="E21" s="75"/>
      <c r="F21" s="74"/>
      <c r="G21" s="76"/>
      <c r="I21" s="111"/>
    </row>
    <row r="22" spans="1:25" x14ac:dyDescent="0.3">
      <c r="B22" s="73" t="s">
        <v>48</v>
      </c>
      <c r="C22" s="88"/>
      <c r="D22" s="74"/>
      <c r="E22" s="75">
        <v>0</v>
      </c>
      <c r="F22" s="74"/>
      <c r="G22" s="76"/>
      <c r="I22" s="111"/>
    </row>
    <row r="23" spans="1:25" x14ac:dyDescent="0.3">
      <c r="B23" s="73" t="s">
        <v>49</v>
      </c>
      <c r="C23" s="88"/>
      <c r="D23" s="74"/>
      <c r="E23" s="75">
        <v>10000</v>
      </c>
      <c r="F23" s="74"/>
      <c r="G23" s="76"/>
      <c r="I23" s="111"/>
    </row>
    <row r="24" spans="1:25" x14ac:dyDescent="0.3">
      <c r="B24" s="73" t="s">
        <v>50</v>
      </c>
      <c r="C24" s="88"/>
      <c r="D24" s="74"/>
      <c r="E24" s="75"/>
      <c r="F24" s="74"/>
      <c r="G24" s="76"/>
      <c r="I24" s="111"/>
    </row>
    <row r="25" spans="1:25" x14ac:dyDescent="0.3">
      <c r="B25" s="73" t="s">
        <v>51</v>
      </c>
      <c r="C25" s="88"/>
      <c r="D25" s="74"/>
      <c r="E25" s="75">
        <v>0</v>
      </c>
      <c r="F25" s="74"/>
      <c r="G25" s="76"/>
      <c r="I25" s="111"/>
    </row>
    <row r="26" spans="1:25" x14ac:dyDescent="0.3">
      <c r="B26" s="73" t="s">
        <v>52</v>
      </c>
      <c r="C26" s="88"/>
      <c r="D26" s="74"/>
      <c r="E26" s="75"/>
      <c r="F26" s="74"/>
      <c r="G26" s="76"/>
      <c r="I26" s="111"/>
    </row>
    <row r="27" spans="1:25" x14ac:dyDescent="0.3">
      <c r="B27" s="73" t="s">
        <v>53</v>
      </c>
      <c r="C27" s="88"/>
      <c r="D27" s="74"/>
      <c r="E27" s="75"/>
      <c r="F27" s="74"/>
      <c r="G27" s="76"/>
      <c r="I27" s="111"/>
    </row>
    <row r="28" spans="1:25" x14ac:dyDescent="0.3">
      <c r="B28" s="73" t="s">
        <v>54</v>
      </c>
      <c r="C28" s="88">
        <v>25000</v>
      </c>
      <c r="D28" s="74">
        <v>0</v>
      </c>
      <c r="E28" s="126">
        <f>C28*D28</f>
        <v>0</v>
      </c>
      <c r="F28" s="74"/>
      <c r="G28" s="76"/>
      <c r="I28" s="111" t="s">
        <v>141</v>
      </c>
      <c r="O28" s="29"/>
      <c r="P28" s="29"/>
      <c r="Q28" s="29"/>
    </row>
    <row r="29" spans="1:25" x14ac:dyDescent="0.3">
      <c r="B29" s="73" t="s">
        <v>142</v>
      </c>
      <c r="C29" s="88">
        <v>6000</v>
      </c>
      <c r="D29" s="74">
        <v>0</v>
      </c>
      <c r="E29" s="75">
        <f t="shared" ref="E29:E70" si="0">C29*D29</f>
        <v>0</v>
      </c>
      <c r="F29" s="74"/>
      <c r="G29" s="76"/>
      <c r="I29" s="111"/>
      <c r="O29" s="62"/>
      <c r="P29" s="29"/>
      <c r="Q29" s="29"/>
    </row>
    <row r="30" spans="1:25" x14ac:dyDescent="0.3">
      <c r="B30" s="73" t="s">
        <v>55</v>
      </c>
      <c r="C30" s="88">
        <v>6000</v>
      </c>
      <c r="D30" s="74">
        <v>0</v>
      </c>
      <c r="E30" s="75">
        <f t="shared" si="0"/>
        <v>0</v>
      </c>
      <c r="F30" s="74"/>
      <c r="G30" s="76"/>
      <c r="I30" s="111"/>
      <c r="U30">
        <f>2.995/12</f>
        <v>0.24958333333333335</v>
      </c>
      <c r="V30">
        <f>U30^2</f>
        <v>6.2291840277777788E-2</v>
      </c>
      <c r="W30">
        <f>V30*4/4</f>
        <v>6.2291840277777788E-2</v>
      </c>
      <c r="X30">
        <f>W30/5.615</f>
        <v>1.1093827297912339E-2</v>
      </c>
      <c r="Y30" t="s">
        <v>143</v>
      </c>
    </row>
    <row r="31" spans="1:25" x14ac:dyDescent="0.3">
      <c r="B31" s="73" t="s">
        <v>56</v>
      </c>
      <c r="C31" s="88">
        <v>1000</v>
      </c>
      <c r="D31" s="74">
        <v>0</v>
      </c>
      <c r="E31" s="75">
        <f t="shared" si="0"/>
        <v>0</v>
      </c>
      <c r="F31" s="74"/>
      <c r="G31" s="76"/>
      <c r="I31" s="111"/>
    </row>
    <row r="32" spans="1:25" x14ac:dyDescent="0.3">
      <c r="B32" s="73" t="s">
        <v>57</v>
      </c>
      <c r="C32" s="88">
        <f>105*20+110*2</f>
        <v>2320</v>
      </c>
      <c r="D32" s="74">
        <v>10</v>
      </c>
      <c r="E32" s="75">
        <f t="shared" si="0"/>
        <v>23200</v>
      </c>
      <c r="F32" s="74"/>
      <c r="G32" s="76"/>
      <c r="I32" s="111" t="s">
        <v>144</v>
      </c>
    </row>
    <row r="33" spans="2:18" x14ac:dyDescent="0.3">
      <c r="B33" s="73" t="s">
        <v>145</v>
      </c>
      <c r="C33" s="88"/>
      <c r="D33" s="74"/>
      <c r="E33" s="75">
        <f t="shared" si="0"/>
        <v>0</v>
      </c>
      <c r="F33" s="74"/>
      <c r="G33" s="76"/>
      <c r="I33" s="111"/>
      <c r="N33" t="s">
        <v>64</v>
      </c>
      <c r="R33">
        <f>SUM(R34:R43)</f>
        <v>29000</v>
      </c>
    </row>
    <row r="34" spans="2:18" x14ac:dyDescent="0.3">
      <c r="B34" s="73" t="s">
        <v>146</v>
      </c>
      <c r="C34" s="88"/>
      <c r="D34" s="74"/>
      <c r="E34" s="75">
        <f t="shared" si="0"/>
        <v>0</v>
      </c>
      <c r="F34" s="74"/>
      <c r="G34" s="76"/>
      <c r="I34" s="111"/>
      <c r="N34" t="s">
        <v>147</v>
      </c>
      <c r="P34">
        <v>50</v>
      </c>
      <c r="Q34">
        <v>0</v>
      </c>
      <c r="R34">
        <f>P34*Q34</f>
        <v>0</v>
      </c>
    </row>
    <row r="35" spans="2:18" x14ac:dyDescent="0.3">
      <c r="B35" s="73" t="s">
        <v>59</v>
      </c>
      <c r="C35" s="88"/>
      <c r="D35" s="74"/>
      <c r="E35" s="75">
        <v>0</v>
      </c>
      <c r="F35" s="74"/>
      <c r="G35" s="76"/>
      <c r="I35" s="111"/>
      <c r="N35" t="s">
        <v>148</v>
      </c>
      <c r="P35">
        <v>50</v>
      </c>
      <c r="Q35">
        <v>0</v>
      </c>
      <c r="R35">
        <f>P35*Q35</f>
        <v>0</v>
      </c>
    </row>
    <row r="36" spans="2:18" x14ac:dyDescent="0.3">
      <c r="B36" s="73" t="s">
        <v>60</v>
      </c>
      <c r="C36" s="88"/>
      <c r="D36" s="74"/>
      <c r="E36" s="75">
        <f t="shared" si="0"/>
        <v>0</v>
      </c>
      <c r="F36" s="74"/>
      <c r="G36" s="76"/>
      <c r="I36" s="111"/>
      <c r="N36" t="s">
        <v>149</v>
      </c>
      <c r="P36">
        <v>100</v>
      </c>
      <c r="Q36">
        <v>0</v>
      </c>
      <c r="R36">
        <f t="shared" ref="R36:R40" si="1">P36*Q36</f>
        <v>0</v>
      </c>
    </row>
    <row r="37" spans="2:18" x14ac:dyDescent="0.3">
      <c r="B37" s="73" t="s">
        <v>61</v>
      </c>
      <c r="C37" s="88">
        <v>1000</v>
      </c>
      <c r="D37" s="74">
        <v>0</v>
      </c>
      <c r="E37" s="75">
        <f t="shared" si="0"/>
        <v>0</v>
      </c>
      <c r="F37" s="74"/>
      <c r="G37" s="76"/>
      <c r="I37" s="111"/>
      <c r="N37" t="s">
        <v>150</v>
      </c>
      <c r="P37">
        <v>250</v>
      </c>
      <c r="Q37">
        <f>SUM(P6:P10)</f>
        <v>8</v>
      </c>
      <c r="R37">
        <f t="shared" si="1"/>
        <v>2000</v>
      </c>
    </row>
    <row r="38" spans="2:18" x14ac:dyDescent="0.3">
      <c r="B38" s="73" t="s">
        <v>62</v>
      </c>
      <c r="C38" s="88"/>
      <c r="D38" s="74"/>
      <c r="E38" s="75">
        <f t="shared" si="0"/>
        <v>0</v>
      </c>
      <c r="F38" s="74"/>
      <c r="G38" s="76"/>
      <c r="I38" s="111"/>
      <c r="N38" t="s">
        <v>151</v>
      </c>
      <c r="P38">
        <v>750</v>
      </c>
      <c r="Q38">
        <f>Q37</f>
        <v>8</v>
      </c>
      <c r="R38">
        <f t="shared" si="1"/>
        <v>6000</v>
      </c>
    </row>
    <row r="39" spans="2:18" x14ac:dyDescent="0.3">
      <c r="B39" s="73" t="s">
        <v>63</v>
      </c>
      <c r="C39" s="88"/>
      <c r="D39" s="74"/>
      <c r="E39" s="75">
        <f t="shared" si="0"/>
        <v>0</v>
      </c>
      <c r="F39" s="74"/>
      <c r="G39" s="76"/>
      <c r="I39" s="111"/>
      <c r="N39" t="s">
        <v>152</v>
      </c>
      <c r="P39">
        <v>0</v>
      </c>
      <c r="Q39">
        <v>7</v>
      </c>
      <c r="R39">
        <f t="shared" si="1"/>
        <v>0</v>
      </c>
    </row>
    <row r="40" spans="2:18" x14ac:dyDescent="0.3">
      <c r="B40" s="73" t="s">
        <v>64</v>
      </c>
      <c r="C40" s="88"/>
      <c r="D40" s="74"/>
      <c r="E40" s="126">
        <f>$R$33</f>
        <v>29000</v>
      </c>
      <c r="F40" s="74"/>
      <c r="G40" s="76"/>
      <c r="I40" s="111" t="s">
        <v>153</v>
      </c>
      <c r="N40" t="s">
        <v>154</v>
      </c>
      <c r="P40">
        <v>1000</v>
      </c>
      <c r="Q40">
        <v>21</v>
      </c>
      <c r="R40">
        <f t="shared" si="1"/>
        <v>21000</v>
      </c>
    </row>
    <row r="41" spans="2:18" x14ac:dyDescent="0.3">
      <c r="B41" s="73" t="s">
        <v>65</v>
      </c>
      <c r="C41" s="88">
        <v>12000</v>
      </c>
      <c r="D41" s="74">
        <v>0</v>
      </c>
      <c r="E41" s="75">
        <f t="shared" si="0"/>
        <v>0</v>
      </c>
      <c r="F41" s="74"/>
      <c r="G41" s="76"/>
      <c r="I41" s="111" t="s">
        <v>155</v>
      </c>
      <c r="O41" s="62"/>
      <c r="P41" s="29"/>
      <c r="Q41" s="29"/>
    </row>
    <row r="42" spans="2:18" x14ac:dyDescent="0.3">
      <c r="B42" s="73" t="s">
        <v>66</v>
      </c>
      <c r="C42" s="88"/>
      <c r="D42" s="74"/>
      <c r="E42" s="75">
        <f t="shared" si="0"/>
        <v>0</v>
      </c>
      <c r="F42" s="74"/>
      <c r="G42" s="76"/>
      <c r="I42" s="111"/>
    </row>
    <row r="43" spans="2:18" x14ac:dyDescent="0.3">
      <c r="B43" s="73" t="s">
        <v>67</v>
      </c>
      <c r="C43" s="88"/>
      <c r="D43" s="74"/>
      <c r="E43" s="75">
        <f t="shared" si="0"/>
        <v>0</v>
      </c>
      <c r="F43" s="74"/>
      <c r="G43" s="76"/>
      <c r="I43" s="111"/>
    </row>
    <row r="44" spans="2:18" x14ac:dyDescent="0.3">
      <c r="B44" s="73" t="s">
        <v>68</v>
      </c>
      <c r="C44" s="88"/>
      <c r="D44" s="74"/>
      <c r="E44" s="75">
        <f t="shared" si="0"/>
        <v>0</v>
      </c>
      <c r="F44" s="74"/>
      <c r="G44" s="76"/>
      <c r="I44" s="111"/>
    </row>
    <row r="45" spans="2:18" x14ac:dyDescent="0.3">
      <c r="B45" s="73" t="s">
        <v>72</v>
      </c>
      <c r="C45" s="88">
        <v>25000</v>
      </c>
      <c r="D45" s="74">
        <v>0</v>
      </c>
      <c r="E45" s="126">
        <f t="shared" si="0"/>
        <v>0</v>
      </c>
      <c r="F45" s="74"/>
      <c r="G45" s="76"/>
      <c r="I45" s="111" t="s">
        <v>135</v>
      </c>
    </row>
    <row r="46" spans="2:18" x14ac:dyDescent="0.3">
      <c r="B46" s="73" t="s">
        <v>73</v>
      </c>
      <c r="C46" s="88">
        <v>20000</v>
      </c>
      <c r="D46" s="74">
        <v>0</v>
      </c>
      <c r="E46" s="75">
        <f t="shared" si="0"/>
        <v>0</v>
      </c>
      <c r="F46" s="74"/>
      <c r="G46" s="76"/>
      <c r="I46" s="111" t="s">
        <v>156</v>
      </c>
    </row>
    <row r="47" spans="2:18" x14ac:dyDescent="0.3">
      <c r="B47" s="73" t="s">
        <v>121</v>
      </c>
      <c r="C47" s="88">
        <v>6000</v>
      </c>
      <c r="D47" s="74">
        <v>0</v>
      </c>
      <c r="E47" s="126">
        <f t="shared" si="0"/>
        <v>0</v>
      </c>
      <c r="F47" s="74"/>
      <c r="G47" s="76"/>
      <c r="I47" s="111"/>
    </row>
    <row r="48" spans="2:18" x14ac:dyDescent="0.3">
      <c r="B48" s="73" t="s">
        <v>157</v>
      </c>
      <c r="C48" s="88">
        <v>1000</v>
      </c>
      <c r="D48" s="74">
        <v>0</v>
      </c>
      <c r="E48" s="75">
        <f t="shared" si="0"/>
        <v>0</v>
      </c>
      <c r="F48" s="74"/>
      <c r="G48" s="76"/>
      <c r="I48" s="111"/>
    </row>
    <row r="49" spans="2:9" x14ac:dyDescent="0.3">
      <c r="B49" s="73" t="s">
        <v>158</v>
      </c>
      <c r="C49" s="88">
        <v>5000</v>
      </c>
      <c r="D49" s="74">
        <v>0</v>
      </c>
      <c r="E49" s="126">
        <f t="shared" si="0"/>
        <v>0</v>
      </c>
      <c r="F49" s="74"/>
      <c r="G49" s="76"/>
      <c r="I49" s="111"/>
    </row>
    <row r="50" spans="2:9" x14ac:dyDescent="0.3">
      <c r="B50" s="73" t="s">
        <v>74</v>
      </c>
      <c r="C50" s="88">
        <f>4*110+1.25*110</f>
        <v>577.5</v>
      </c>
      <c r="D50" s="91">
        <v>0</v>
      </c>
      <c r="E50" s="126">
        <f t="shared" si="0"/>
        <v>0</v>
      </c>
      <c r="F50" s="74"/>
      <c r="G50" s="76"/>
      <c r="I50" s="111" t="s">
        <v>159</v>
      </c>
    </row>
    <row r="51" spans="2:9" x14ac:dyDescent="0.3">
      <c r="B51" s="73" t="s">
        <v>75</v>
      </c>
      <c r="C51" s="88"/>
      <c r="D51" s="74"/>
      <c r="E51" s="75">
        <v>0</v>
      </c>
      <c r="F51" s="74"/>
      <c r="G51" s="76"/>
      <c r="I51" s="111"/>
    </row>
    <row r="52" spans="2:9" x14ac:dyDescent="0.3">
      <c r="B52" s="73" t="s">
        <v>76</v>
      </c>
      <c r="C52" s="88"/>
      <c r="D52" s="74"/>
      <c r="E52" s="75">
        <f t="shared" si="0"/>
        <v>0</v>
      </c>
      <c r="F52" s="74"/>
      <c r="G52" s="76"/>
      <c r="I52" s="111"/>
    </row>
    <row r="53" spans="2:9" x14ac:dyDescent="0.3">
      <c r="B53" s="73" t="s">
        <v>160</v>
      </c>
      <c r="C53" s="88"/>
      <c r="D53" s="74"/>
      <c r="E53" s="75">
        <f t="shared" si="0"/>
        <v>0</v>
      </c>
      <c r="F53" s="74"/>
      <c r="G53" s="76"/>
      <c r="I53" s="111"/>
    </row>
    <row r="54" spans="2:9" x14ac:dyDescent="0.3">
      <c r="B54" s="73" t="s">
        <v>77</v>
      </c>
      <c r="C54" s="88">
        <v>1500</v>
      </c>
      <c r="D54" s="74">
        <v>0</v>
      </c>
      <c r="E54" s="75">
        <f t="shared" si="0"/>
        <v>0</v>
      </c>
      <c r="F54" s="74"/>
      <c r="G54" s="76"/>
      <c r="I54" s="111"/>
    </row>
    <row r="55" spans="2:9" x14ac:dyDescent="0.3">
      <c r="B55" s="73" t="s">
        <v>78</v>
      </c>
      <c r="C55" s="92">
        <v>3.5</v>
      </c>
      <c r="D55" s="74">
        <v>0</v>
      </c>
      <c r="E55" s="75">
        <f>C55*D55+4000</f>
        <v>4000</v>
      </c>
      <c r="F55" s="74"/>
      <c r="G55" s="76"/>
      <c r="I55" s="111" t="s">
        <v>161</v>
      </c>
    </row>
    <row r="56" spans="2:9" x14ac:dyDescent="0.3">
      <c r="B56" s="73" t="s">
        <v>79</v>
      </c>
      <c r="C56" s="88"/>
      <c r="D56" s="74"/>
      <c r="E56" s="75">
        <f t="shared" si="0"/>
        <v>0</v>
      </c>
      <c r="F56" s="74"/>
      <c r="G56" s="76"/>
      <c r="I56" s="111"/>
    </row>
    <row r="57" spans="2:9" x14ac:dyDescent="0.3">
      <c r="B57" s="73" t="s">
        <v>162</v>
      </c>
      <c r="C57" s="88"/>
      <c r="D57" s="74"/>
      <c r="E57" s="75">
        <f t="shared" si="0"/>
        <v>0</v>
      </c>
      <c r="F57" s="74"/>
      <c r="G57" s="76"/>
      <c r="I57" s="111"/>
    </row>
    <row r="58" spans="2:9" x14ac:dyDescent="0.3">
      <c r="B58" s="73" t="s">
        <v>163</v>
      </c>
      <c r="C58" s="88"/>
      <c r="D58" s="74"/>
      <c r="E58" s="75">
        <f t="shared" si="0"/>
        <v>0</v>
      </c>
      <c r="F58" s="74"/>
      <c r="G58" s="76"/>
      <c r="I58" s="111"/>
    </row>
    <row r="59" spans="2:9" x14ac:dyDescent="0.3">
      <c r="B59" s="73" t="s">
        <v>82</v>
      </c>
      <c r="C59" s="88"/>
      <c r="D59" s="74"/>
      <c r="E59" s="75">
        <f t="shared" si="0"/>
        <v>0</v>
      </c>
      <c r="F59" s="74"/>
      <c r="G59" s="76"/>
      <c r="I59" s="111"/>
    </row>
    <row r="60" spans="2:9" x14ac:dyDescent="0.3">
      <c r="B60" s="73" t="s">
        <v>164</v>
      </c>
      <c r="C60" s="88"/>
      <c r="D60" s="74"/>
      <c r="E60" s="75">
        <f t="shared" si="0"/>
        <v>0</v>
      </c>
      <c r="F60" s="74"/>
      <c r="G60" s="76"/>
      <c r="I60" s="111"/>
    </row>
    <row r="61" spans="2:9" x14ac:dyDescent="0.3">
      <c r="B61" s="73" t="s">
        <v>84</v>
      </c>
      <c r="C61" s="88"/>
      <c r="D61" s="74"/>
      <c r="E61" s="75">
        <f t="shared" si="0"/>
        <v>0</v>
      </c>
      <c r="F61" s="74"/>
      <c r="G61" s="76"/>
      <c r="I61" s="111"/>
    </row>
    <row r="62" spans="2:9" x14ac:dyDescent="0.3">
      <c r="B62" s="73" t="s">
        <v>85</v>
      </c>
      <c r="C62" s="88"/>
      <c r="D62" s="74"/>
      <c r="E62" s="75">
        <f t="shared" si="0"/>
        <v>0</v>
      </c>
      <c r="F62" s="74"/>
      <c r="G62" s="76"/>
      <c r="I62" s="111"/>
    </row>
    <row r="63" spans="2:9" x14ac:dyDescent="0.3">
      <c r="B63" s="73" t="s">
        <v>86</v>
      </c>
      <c r="C63" s="88">
        <v>1500</v>
      </c>
      <c r="D63" s="74">
        <v>5</v>
      </c>
      <c r="E63" s="75">
        <f t="shared" si="0"/>
        <v>7500</v>
      </c>
      <c r="F63" s="74"/>
      <c r="G63" s="76"/>
      <c r="I63" s="111" t="s">
        <v>165</v>
      </c>
    </row>
    <row r="64" spans="2:9" x14ac:dyDescent="0.3">
      <c r="B64" s="73" t="s">
        <v>87</v>
      </c>
      <c r="C64" s="88">
        <v>600</v>
      </c>
      <c r="D64" s="74">
        <v>14</v>
      </c>
      <c r="E64" s="75">
        <f t="shared" si="0"/>
        <v>8400</v>
      </c>
      <c r="F64" s="74"/>
      <c r="G64" s="76"/>
      <c r="I64" s="111" t="s">
        <v>166</v>
      </c>
    </row>
    <row r="65" spans="2:9" x14ac:dyDescent="0.3">
      <c r="B65" s="73" t="s">
        <v>167</v>
      </c>
      <c r="C65" s="88">
        <v>1000</v>
      </c>
      <c r="D65" s="74">
        <v>5</v>
      </c>
      <c r="E65" s="75">
        <f t="shared" si="0"/>
        <v>5000</v>
      </c>
      <c r="F65" s="74"/>
      <c r="G65" s="76"/>
      <c r="I65" s="111" t="s">
        <v>168</v>
      </c>
    </row>
    <row r="66" spans="2:9" x14ac:dyDescent="0.3">
      <c r="B66" s="73" t="s">
        <v>169</v>
      </c>
      <c r="C66" s="88">
        <v>15</v>
      </c>
      <c r="D66" s="74">
        <v>0</v>
      </c>
      <c r="E66" s="75">
        <f t="shared" si="0"/>
        <v>0</v>
      </c>
      <c r="F66" s="74"/>
      <c r="G66" s="76"/>
      <c r="I66" s="111" t="s">
        <v>170</v>
      </c>
    </row>
    <row r="67" spans="2:9" x14ac:dyDescent="0.3">
      <c r="B67" s="73" t="s">
        <v>95</v>
      </c>
      <c r="C67" s="88">
        <v>5000</v>
      </c>
      <c r="D67" s="74">
        <v>1</v>
      </c>
      <c r="E67" s="75">
        <f t="shared" si="0"/>
        <v>5000</v>
      </c>
      <c r="F67" s="74"/>
      <c r="G67" s="76"/>
      <c r="I67" s="111"/>
    </row>
    <row r="68" spans="2:9" x14ac:dyDescent="0.3">
      <c r="B68" s="73" t="s">
        <v>96</v>
      </c>
      <c r="C68" s="88">
        <v>25000</v>
      </c>
      <c r="D68" s="74">
        <v>0</v>
      </c>
      <c r="E68" s="75">
        <f t="shared" si="0"/>
        <v>0</v>
      </c>
      <c r="F68" s="74"/>
      <c r="G68" s="76"/>
      <c r="I68" s="111" t="s">
        <v>171</v>
      </c>
    </row>
    <row r="69" spans="2:9" x14ac:dyDescent="0.3">
      <c r="B69" s="73" t="s">
        <v>97</v>
      </c>
      <c r="C69" s="88">
        <v>25000</v>
      </c>
      <c r="D69" s="74">
        <v>0</v>
      </c>
      <c r="E69" s="126">
        <f t="shared" si="0"/>
        <v>0</v>
      </c>
      <c r="F69" s="74"/>
      <c r="G69" s="76"/>
      <c r="I69" s="111"/>
    </row>
    <row r="70" spans="2:9" x14ac:dyDescent="0.3">
      <c r="B70" s="73" t="s">
        <v>172</v>
      </c>
      <c r="C70" s="88"/>
      <c r="D70" s="74"/>
      <c r="E70" s="75">
        <f t="shared" si="0"/>
        <v>0</v>
      </c>
      <c r="F70" s="74"/>
      <c r="G70" s="76"/>
      <c r="I70" s="111"/>
    </row>
    <row r="71" spans="2:9" ht="15" thickBot="1" x14ac:dyDescent="0.35">
      <c r="B71" s="77" t="s">
        <v>173</v>
      </c>
      <c r="C71" s="89"/>
      <c r="D71" s="78"/>
      <c r="E71" s="75">
        <f>C71*D71</f>
        <v>0</v>
      </c>
      <c r="F71" s="78"/>
      <c r="G71" s="79"/>
      <c r="I71" s="111"/>
    </row>
    <row r="72" spans="2:9" ht="15.6" thickTop="1" thickBot="1" x14ac:dyDescent="0.35">
      <c r="B72" s="37" t="s">
        <v>99</v>
      </c>
      <c r="C72" s="107"/>
      <c r="D72" s="108"/>
      <c r="E72" s="39">
        <f>SUM(E20:E71)</f>
        <v>92100</v>
      </c>
      <c r="F72" s="38"/>
      <c r="G72" s="40">
        <f>SUM(G20:G71)</f>
        <v>0</v>
      </c>
      <c r="I72" s="112"/>
    </row>
    <row r="73" spans="2:9" ht="12" customHeight="1" thickTop="1" x14ac:dyDescent="0.3"/>
  </sheetData>
  <mergeCells count="7">
    <mergeCell ref="C8:D8"/>
    <mergeCell ref="E8:F8"/>
    <mergeCell ref="C2:G2"/>
    <mergeCell ref="C3:D3"/>
    <mergeCell ref="C4:D4"/>
    <mergeCell ref="C7:D7"/>
    <mergeCell ref="E7:F7"/>
  </mergeCells>
  <pageMargins left="0.25" right="0.25" top="0.5" bottom="0.5" header="0" footer="0"/>
  <pageSetup scale="5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F65F-91CA-4000-9040-9CBE547DFDAD}">
  <dimension ref="A1:O78"/>
  <sheetViews>
    <sheetView topLeftCell="A49" workbookViewId="0">
      <selection activeCell="G84" sqref="G84"/>
    </sheetView>
  </sheetViews>
  <sheetFormatPr defaultRowHeight="14.4" x14ac:dyDescent="0.3"/>
  <cols>
    <col min="2" max="2" width="28.6640625" customWidth="1"/>
    <col min="3" max="4" width="23.109375" customWidth="1"/>
    <col min="5" max="5" width="26.6640625" customWidth="1"/>
    <col min="6" max="6" width="15.6640625" customWidth="1"/>
    <col min="7" max="7" width="23.6640625" customWidth="1"/>
  </cols>
  <sheetData>
    <row r="1" spans="1:8" ht="16.2" thickBot="1" x14ac:dyDescent="0.35">
      <c r="B1" s="3" t="s">
        <v>0</v>
      </c>
      <c r="C1" s="163"/>
      <c r="D1" s="163"/>
    </row>
    <row r="2" spans="1:8" ht="15" thickTop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" thickBot="1" x14ac:dyDescent="0.35">
      <c r="B3" s="48" t="str">
        <f>Summary!B3</f>
        <v xml:space="preserve"> </v>
      </c>
      <c r="C3" s="48" t="str">
        <f>Summary!C3</f>
        <v xml:space="preserve"> </v>
      </c>
      <c r="D3" s="48" t="str">
        <f>Summary!D3</f>
        <v xml:space="preserve"> </v>
      </c>
      <c r="E3" s="48" t="str">
        <f>Summary!E3</f>
        <v xml:space="preserve"> </v>
      </c>
      <c r="F3" s="1" t="str">
        <f>Summary!F3</f>
        <v xml:space="preserve"> </v>
      </c>
      <c r="G3" s="1" t="str">
        <f>Summary!G3</f>
        <v xml:space="preserve"> </v>
      </c>
    </row>
    <row r="4" spans="1:8" ht="15" thickTop="1" x14ac:dyDescent="0.3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" thickBot="1" x14ac:dyDescent="0.35">
      <c r="B5" s="48" t="str">
        <f>Summary!B5</f>
        <v xml:space="preserve"> </v>
      </c>
      <c r="C5" s="48" t="str">
        <f>Summary!C5</f>
        <v xml:space="preserve"> </v>
      </c>
      <c r="D5" s="48" t="str">
        <f>Summary!D5</f>
        <v xml:space="preserve"> </v>
      </c>
      <c r="E5" s="48" t="str">
        <f>Summary!E5</f>
        <v xml:space="preserve"> </v>
      </c>
      <c r="F5" s="47" t="str">
        <f>Summary!F5</f>
        <v xml:space="preserve"> </v>
      </c>
      <c r="G5" s="47" t="str">
        <f>Summary!G5</f>
        <v xml:space="preserve"> </v>
      </c>
    </row>
    <row r="6" spans="1:8" ht="15.6" thickTop="1" thickBot="1" x14ac:dyDescent="0.35">
      <c r="A6" s="7"/>
      <c r="B6" s="8"/>
      <c r="C6" s="8"/>
      <c r="D6" s="8"/>
      <c r="E6" s="8"/>
      <c r="F6" s="8"/>
      <c r="G6" s="8"/>
      <c r="H6" s="9"/>
    </row>
    <row r="7" spans="1:8" ht="15.6" thickTop="1" thickBot="1" x14ac:dyDescent="0.35">
      <c r="B7" s="164" t="s">
        <v>13</v>
      </c>
      <c r="C7" s="165"/>
      <c r="D7" s="165"/>
      <c r="E7" s="165"/>
      <c r="F7" s="165"/>
      <c r="G7" s="166"/>
    </row>
    <row r="8" spans="1:8" ht="15.6" thickTop="1" thickBot="1" x14ac:dyDescent="0.35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5.6" thickTop="1" thickBot="1" x14ac:dyDescent="0.35">
      <c r="B9" s="5" t="str">
        <f>Summary!B9</f>
        <v xml:space="preserve"> </v>
      </c>
      <c r="C9" s="5" t="str">
        <f>Summary!C9</f>
        <v xml:space="preserve"> </v>
      </c>
      <c r="D9" s="5" t="str">
        <f>Summary!D9</f>
        <v xml:space="preserve"> </v>
      </c>
      <c r="E9" s="5" t="str">
        <f>Summary!E9</f>
        <v xml:space="preserve"> </v>
      </c>
      <c r="F9" s="5" t="str">
        <f>Summary!F9</f>
        <v xml:space="preserve"> </v>
      </c>
      <c r="G9" s="5"/>
    </row>
    <row r="10" spans="1:8" ht="15.6" thickTop="1" thickBot="1" x14ac:dyDescent="0.35">
      <c r="B10" s="167" t="s">
        <v>19</v>
      </c>
      <c r="C10" s="167"/>
      <c r="D10" s="167"/>
      <c r="E10" s="167" t="s">
        <v>20</v>
      </c>
      <c r="F10" s="167"/>
      <c r="G10" s="167"/>
    </row>
    <row r="11" spans="1:8" ht="15.6" thickTop="1" thickBot="1" x14ac:dyDescent="0.35">
      <c r="B11" s="168" t="str">
        <f>Summary!B11</f>
        <v xml:space="preserve"> </v>
      </c>
      <c r="C11" s="168"/>
      <c r="D11" s="168"/>
      <c r="E11" s="168" t="str">
        <f>Summary!E11</f>
        <v xml:space="preserve"> </v>
      </c>
      <c r="F11" s="168"/>
      <c r="G11" s="168"/>
    </row>
    <row r="12" spans="1:8" ht="15.6" thickTop="1" thickBot="1" x14ac:dyDescent="0.35">
      <c r="B12" s="173" t="str">
        <f>Summary!B13</f>
        <v xml:space="preserve"> </v>
      </c>
      <c r="C12" s="174"/>
      <c r="D12" s="174"/>
      <c r="E12" s="174"/>
      <c r="F12" s="174"/>
      <c r="G12" s="175"/>
    </row>
    <row r="13" spans="1:8" ht="15.6" thickTop="1" thickBot="1" x14ac:dyDescent="0.35">
      <c r="B13" s="176"/>
      <c r="C13" s="177"/>
      <c r="D13" s="177"/>
      <c r="E13" s="177"/>
      <c r="F13" s="177"/>
      <c r="G13" s="178"/>
    </row>
    <row r="14" spans="1:8" ht="15.6" thickTop="1" thickBot="1" x14ac:dyDescent="0.35">
      <c r="A14" s="7"/>
      <c r="B14" s="10"/>
      <c r="C14" s="10"/>
      <c r="D14" s="10"/>
      <c r="E14" s="10"/>
      <c r="F14" s="10"/>
      <c r="G14" s="10"/>
      <c r="H14" s="9"/>
    </row>
    <row r="15" spans="1:8" ht="15.6" thickTop="1" thickBot="1" x14ac:dyDescent="0.35">
      <c r="B15" s="164" t="s">
        <v>22</v>
      </c>
      <c r="C15" s="179"/>
      <c r="D15" s="179"/>
      <c r="E15" s="179"/>
      <c r="F15" s="179"/>
      <c r="G15" s="180"/>
    </row>
    <row r="16" spans="1:8" ht="15" thickTop="1" x14ac:dyDescent="0.3">
      <c r="B16" s="11" t="s">
        <v>23</v>
      </c>
      <c r="C16" s="11" t="s">
        <v>24</v>
      </c>
      <c r="D16" s="11" t="s">
        <v>25</v>
      </c>
      <c r="E16" s="181" t="s">
        <v>26</v>
      </c>
      <c r="F16" s="181"/>
      <c r="G16" s="181"/>
    </row>
    <row r="17" spans="1:15" ht="15" thickBot="1" x14ac:dyDescent="0.35">
      <c r="B17" s="12" t="str">
        <f>Summary!B17</f>
        <v xml:space="preserve"> </v>
      </c>
      <c r="C17" s="12" t="str">
        <f>Summary!C17</f>
        <v xml:space="preserve"> </v>
      </c>
      <c r="D17" s="12" t="str">
        <f>Summary!D17</f>
        <v xml:space="preserve"> </v>
      </c>
      <c r="E17" s="182" t="str">
        <f>Summary!E17</f>
        <v xml:space="preserve"> </v>
      </c>
      <c r="F17" s="182"/>
      <c r="G17" s="182"/>
    </row>
    <row r="18" spans="1:15" ht="15" thickTop="1" x14ac:dyDescent="0.3">
      <c r="B18" s="11" t="s">
        <v>27</v>
      </c>
      <c r="C18" s="181" t="s">
        <v>28</v>
      </c>
      <c r="D18" s="181"/>
      <c r="E18" s="181" t="s">
        <v>29</v>
      </c>
      <c r="F18" s="181"/>
      <c r="G18" s="13" t="s">
        <v>30</v>
      </c>
    </row>
    <row r="19" spans="1:15" ht="15" thickBot="1" x14ac:dyDescent="0.35">
      <c r="B19" s="26" t="str">
        <f>Summary!B19</f>
        <v xml:space="preserve"> </v>
      </c>
      <c r="C19" s="169" t="str">
        <f>Summary!C19</f>
        <v xml:space="preserve"> </v>
      </c>
      <c r="D19" s="169"/>
      <c r="E19" s="169" t="str">
        <f>Summary!E19</f>
        <v xml:space="preserve"> </v>
      </c>
      <c r="F19" s="169"/>
      <c r="G19" s="14" t="str">
        <f>Summary!G19</f>
        <v xml:space="preserve"> </v>
      </c>
    </row>
    <row r="20" spans="1:15" ht="15.6" thickTop="1" thickBot="1" x14ac:dyDescent="0.35">
      <c r="A20" s="7"/>
      <c r="B20" s="8"/>
      <c r="C20" s="8"/>
      <c r="D20" s="8"/>
      <c r="E20" s="8"/>
      <c r="F20" s="8"/>
      <c r="G20" s="8"/>
      <c r="H20" s="9"/>
    </row>
    <row r="21" spans="1:15" ht="15.6" thickTop="1" thickBot="1" x14ac:dyDescent="0.35">
      <c r="B21" s="170" t="s">
        <v>31</v>
      </c>
      <c r="C21" s="171"/>
      <c r="D21" s="171"/>
      <c r="E21" s="171"/>
      <c r="F21" s="171"/>
      <c r="G21" s="172"/>
      <c r="I21" s="185" t="s">
        <v>45</v>
      </c>
      <c r="J21" s="186"/>
      <c r="K21" s="186"/>
      <c r="L21" s="186"/>
      <c r="M21" s="186"/>
      <c r="N21" s="186"/>
      <c r="O21" s="187"/>
    </row>
    <row r="22" spans="1:15" ht="15.6" thickTop="1" thickBot="1" x14ac:dyDescent="0.35">
      <c r="B22" s="15"/>
      <c r="C22" s="20" t="s">
        <v>32</v>
      </c>
      <c r="D22" s="20" t="s">
        <v>33</v>
      </c>
      <c r="E22" s="20" t="s">
        <v>34</v>
      </c>
      <c r="F22" s="20" t="s">
        <v>35</v>
      </c>
      <c r="G22" s="21" t="s">
        <v>36</v>
      </c>
      <c r="I22" s="188"/>
      <c r="J22" s="189"/>
      <c r="K22" s="189"/>
      <c r="L22" s="189"/>
      <c r="M22" s="189"/>
      <c r="N22" s="189"/>
      <c r="O22" s="190"/>
    </row>
    <row r="23" spans="1:15" ht="15" thickBot="1" x14ac:dyDescent="0.35">
      <c r="B23" s="27" t="s">
        <v>190</v>
      </c>
      <c r="C23" s="28"/>
      <c r="D23" s="28"/>
      <c r="E23" s="41"/>
      <c r="F23" s="28"/>
      <c r="G23" s="42"/>
      <c r="I23" s="191"/>
      <c r="J23" s="192"/>
      <c r="K23" s="192"/>
      <c r="L23" s="192"/>
      <c r="M23" s="192"/>
      <c r="N23" s="192"/>
      <c r="O23" s="193"/>
    </row>
    <row r="24" spans="1:15" ht="15" thickBot="1" x14ac:dyDescent="0.35">
      <c r="B24" s="16" t="s">
        <v>191</v>
      </c>
      <c r="C24" s="17"/>
      <c r="D24" s="17"/>
      <c r="E24" s="22"/>
      <c r="F24" s="17"/>
      <c r="G24" s="24"/>
      <c r="I24" s="191"/>
      <c r="J24" s="192"/>
      <c r="K24" s="192"/>
      <c r="L24" s="192"/>
      <c r="M24" s="192"/>
      <c r="N24" s="192"/>
      <c r="O24" s="193"/>
    </row>
    <row r="25" spans="1:15" ht="15" thickBot="1" x14ac:dyDescent="0.35">
      <c r="B25" s="16" t="s">
        <v>192</v>
      </c>
      <c r="C25" s="17"/>
      <c r="D25" s="17"/>
      <c r="E25" s="22"/>
      <c r="F25" s="17"/>
      <c r="G25" s="24"/>
      <c r="I25" s="191"/>
      <c r="J25" s="192"/>
      <c r="K25" s="192"/>
      <c r="L25" s="192"/>
      <c r="M25" s="192"/>
      <c r="N25" s="192"/>
      <c r="O25" s="193"/>
    </row>
    <row r="26" spans="1:15" ht="15" thickBot="1" x14ac:dyDescent="0.35">
      <c r="B26" s="16" t="s">
        <v>193</v>
      </c>
      <c r="C26" s="17"/>
      <c r="D26" s="17"/>
      <c r="E26" s="22"/>
      <c r="F26" s="17"/>
      <c r="G26" s="24"/>
      <c r="I26" s="191"/>
      <c r="J26" s="192"/>
      <c r="K26" s="192"/>
      <c r="L26" s="192"/>
      <c r="M26" s="192"/>
      <c r="N26" s="192"/>
      <c r="O26" s="193"/>
    </row>
    <row r="27" spans="1:15" ht="15" thickBot="1" x14ac:dyDescent="0.35">
      <c r="B27" s="16" t="s">
        <v>194</v>
      </c>
      <c r="C27" s="17"/>
      <c r="D27" s="17"/>
      <c r="E27" s="22"/>
      <c r="F27" s="17"/>
      <c r="G27" s="24"/>
      <c r="I27" s="191"/>
      <c r="J27" s="192"/>
      <c r="K27" s="192"/>
      <c r="L27" s="192"/>
      <c r="M27" s="192"/>
      <c r="N27" s="192"/>
      <c r="O27" s="193"/>
    </row>
    <row r="28" spans="1:15" ht="15" thickBot="1" x14ac:dyDescent="0.35">
      <c r="B28" s="16" t="s">
        <v>195</v>
      </c>
      <c r="C28" s="17"/>
      <c r="D28" s="17"/>
      <c r="E28" s="22"/>
      <c r="F28" s="17"/>
      <c r="G28" s="24"/>
      <c r="I28" s="191"/>
      <c r="J28" s="192"/>
      <c r="K28" s="192"/>
      <c r="L28" s="192"/>
      <c r="M28" s="192"/>
      <c r="N28" s="192"/>
      <c r="O28" s="193"/>
    </row>
    <row r="29" spans="1:15" ht="15" thickBot="1" x14ac:dyDescent="0.35">
      <c r="B29" s="16" t="s">
        <v>196</v>
      </c>
      <c r="C29" s="17"/>
      <c r="D29" s="17"/>
      <c r="E29" s="22"/>
      <c r="F29" s="17"/>
      <c r="G29" s="24"/>
      <c r="I29" s="191"/>
      <c r="J29" s="192"/>
      <c r="K29" s="192"/>
      <c r="L29" s="192"/>
      <c r="M29" s="192"/>
      <c r="N29" s="192"/>
      <c r="O29" s="193"/>
    </row>
    <row r="30" spans="1:15" ht="15" thickBot="1" x14ac:dyDescent="0.35">
      <c r="B30" s="16" t="s">
        <v>197</v>
      </c>
      <c r="C30" s="17"/>
      <c r="D30" s="17"/>
      <c r="E30" s="22"/>
      <c r="F30" s="17"/>
      <c r="G30" s="24"/>
      <c r="I30" s="191"/>
      <c r="J30" s="192"/>
      <c r="K30" s="192"/>
      <c r="L30" s="192"/>
      <c r="M30" s="192"/>
      <c r="N30" s="192"/>
      <c r="O30" s="193"/>
    </row>
    <row r="31" spans="1:15" ht="15" thickBot="1" x14ac:dyDescent="0.35">
      <c r="B31" s="16" t="s">
        <v>198</v>
      </c>
      <c r="C31" s="17"/>
      <c r="D31" s="17"/>
      <c r="E31" s="22"/>
      <c r="F31" s="17"/>
      <c r="G31" s="24"/>
      <c r="I31" s="191"/>
      <c r="J31" s="192"/>
      <c r="K31" s="192"/>
      <c r="L31" s="192"/>
      <c r="M31" s="192"/>
      <c r="N31" s="192"/>
      <c r="O31" s="193"/>
    </row>
    <row r="32" spans="1:15" ht="15" thickBot="1" x14ac:dyDescent="0.35">
      <c r="B32" s="16" t="s">
        <v>199</v>
      </c>
      <c r="C32" s="17"/>
      <c r="D32" s="17"/>
      <c r="E32" s="22"/>
      <c r="F32" s="17"/>
      <c r="G32" s="24"/>
      <c r="I32" s="191"/>
      <c r="J32" s="192"/>
      <c r="K32" s="192"/>
      <c r="L32" s="192"/>
      <c r="M32" s="192"/>
      <c r="N32" s="192"/>
      <c r="O32" s="193"/>
    </row>
    <row r="33" spans="2:15" ht="15" thickBot="1" x14ac:dyDescent="0.35">
      <c r="B33" s="16" t="s">
        <v>200</v>
      </c>
      <c r="C33" s="17"/>
      <c r="D33" s="17"/>
      <c r="E33" s="22"/>
      <c r="F33" s="17"/>
      <c r="G33" s="24"/>
      <c r="I33" s="191"/>
      <c r="J33" s="192"/>
      <c r="K33" s="192"/>
      <c r="L33" s="192"/>
      <c r="M33" s="192"/>
      <c r="N33" s="192"/>
      <c r="O33" s="193"/>
    </row>
    <row r="34" spans="2:15" ht="15" thickBot="1" x14ac:dyDescent="0.35">
      <c r="B34" s="16" t="s">
        <v>201</v>
      </c>
      <c r="C34" s="17"/>
      <c r="D34" s="17"/>
      <c r="E34" s="22"/>
      <c r="F34" s="17"/>
      <c r="G34" s="24"/>
      <c r="I34" s="191"/>
      <c r="J34" s="192"/>
      <c r="K34" s="192"/>
      <c r="L34" s="192"/>
      <c r="M34" s="192"/>
      <c r="N34" s="192"/>
      <c r="O34" s="193"/>
    </row>
    <row r="35" spans="2:15" ht="15" thickBot="1" x14ac:dyDescent="0.35">
      <c r="B35" s="16" t="s">
        <v>202</v>
      </c>
      <c r="C35" s="17"/>
      <c r="D35" s="17"/>
      <c r="E35" s="22"/>
      <c r="F35" s="17"/>
      <c r="G35" s="24"/>
      <c r="I35" s="191"/>
      <c r="J35" s="192"/>
      <c r="K35" s="192"/>
      <c r="L35" s="192"/>
      <c r="M35" s="192"/>
      <c r="N35" s="192"/>
      <c r="O35" s="193"/>
    </row>
    <row r="36" spans="2:15" ht="15" thickBot="1" x14ac:dyDescent="0.35">
      <c r="B36" s="16" t="s">
        <v>85</v>
      </c>
      <c r="C36" s="17"/>
      <c r="D36" s="17"/>
      <c r="E36" s="22"/>
      <c r="F36" s="17"/>
      <c r="G36" s="24"/>
      <c r="I36" s="191"/>
      <c r="J36" s="192"/>
      <c r="K36" s="192"/>
      <c r="L36" s="192"/>
      <c r="M36" s="192"/>
      <c r="N36" s="192"/>
      <c r="O36" s="193"/>
    </row>
    <row r="37" spans="2:15" ht="15" thickBot="1" x14ac:dyDescent="0.35">
      <c r="B37" s="16" t="s">
        <v>203</v>
      </c>
      <c r="C37" s="17"/>
      <c r="D37" s="17"/>
      <c r="E37" s="22"/>
      <c r="F37" s="17"/>
      <c r="G37" s="24"/>
      <c r="I37" s="191"/>
      <c r="J37" s="192"/>
      <c r="K37" s="192"/>
      <c r="L37" s="192"/>
      <c r="M37" s="192"/>
      <c r="N37" s="192"/>
      <c r="O37" s="193"/>
    </row>
    <row r="38" spans="2:15" ht="15" thickBot="1" x14ac:dyDescent="0.35">
      <c r="B38" s="16" t="s">
        <v>204</v>
      </c>
      <c r="C38" s="17"/>
      <c r="D38" s="17"/>
      <c r="E38" s="22"/>
      <c r="F38" s="17"/>
      <c r="G38" s="24"/>
      <c r="I38" s="191"/>
      <c r="J38" s="192"/>
      <c r="K38" s="192"/>
      <c r="L38" s="192"/>
      <c r="M38" s="192"/>
      <c r="N38" s="192"/>
      <c r="O38" s="193"/>
    </row>
    <row r="39" spans="2:15" ht="15" thickBot="1" x14ac:dyDescent="0.35">
      <c r="B39" s="16" t="s">
        <v>205</v>
      </c>
      <c r="C39" s="17"/>
      <c r="D39" s="17"/>
      <c r="E39" s="22"/>
      <c r="F39" s="17"/>
      <c r="G39" s="24"/>
      <c r="I39" s="191"/>
      <c r="J39" s="192"/>
      <c r="K39" s="192"/>
      <c r="L39" s="192"/>
      <c r="M39" s="192"/>
      <c r="N39" s="192"/>
      <c r="O39" s="193"/>
    </row>
    <row r="40" spans="2:15" ht="15" thickBot="1" x14ac:dyDescent="0.35">
      <c r="B40" s="16" t="s">
        <v>206</v>
      </c>
      <c r="C40" s="17"/>
      <c r="D40" s="17"/>
      <c r="E40" s="22"/>
      <c r="F40" s="17"/>
      <c r="G40" s="24"/>
      <c r="I40" s="191"/>
      <c r="J40" s="192"/>
      <c r="K40" s="192"/>
      <c r="L40" s="192"/>
      <c r="M40" s="192"/>
      <c r="N40" s="192"/>
      <c r="O40" s="193"/>
    </row>
    <row r="41" spans="2:15" ht="15" thickBot="1" x14ac:dyDescent="0.35">
      <c r="B41" s="16" t="s">
        <v>207</v>
      </c>
      <c r="C41" s="17"/>
      <c r="D41" s="17"/>
      <c r="E41" s="22"/>
      <c r="F41" s="17"/>
      <c r="G41" s="24"/>
      <c r="I41" s="191"/>
      <c r="J41" s="192"/>
      <c r="K41" s="192"/>
      <c r="L41" s="192"/>
      <c r="M41" s="192"/>
      <c r="N41" s="192"/>
      <c r="O41" s="193"/>
    </row>
    <row r="42" spans="2:15" ht="15" thickBot="1" x14ac:dyDescent="0.35">
      <c r="B42" s="16" t="s">
        <v>208</v>
      </c>
      <c r="C42" s="17"/>
      <c r="D42" s="17"/>
      <c r="E42" s="22"/>
      <c r="F42" s="17"/>
      <c r="G42" s="24"/>
      <c r="I42" s="191"/>
      <c r="J42" s="192"/>
      <c r="K42" s="192"/>
      <c r="L42" s="192"/>
      <c r="M42" s="192"/>
      <c r="N42" s="192"/>
      <c r="O42" s="193"/>
    </row>
    <row r="43" spans="2:15" ht="15" thickBot="1" x14ac:dyDescent="0.35">
      <c r="B43" s="16" t="s">
        <v>209</v>
      </c>
      <c r="C43" s="17"/>
      <c r="D43" s="17"/>
      <c r="E43" s="22"/>
      <c r="F43" s="17"/>
      <c r="G43" s="24"/>
      <c r="I43" s="191"/>
      <c r="J43" s="192"/>
      <c r="K43" s="192"/>
      <c r="L43" s="192"/>
      <c r="M43" s="192"/>
      <c r="N43" s="192"/>
      <c r="O43" s="193"/>
    </row>
    <row r="44" spans="2:15" ht="15" thickBot="1" x14ac:dyDescent="0.35">
      <c r="B44" s="16" t="s">
        <v>210</v>
      </c>
      <c r="C44" s="17"/>
      <c r="D44" s="17"/>
      <c r="E44" s="22"/>
      <c r="F44" s="17"/>
      <c r="G44" s="24"/>
      <c r="I44" s="191"/>
      <c r="J44" s="192"/>
      <c r="K44" s="192"/>
      <c r="L44" s="192"/>
      <c r="M44" s="192"/>
      <c r="N44" s="192"/>
      <c r="O44" s="193"/>
    </row>
    <row r="45" spans="2:15" ht="15" thickBot="1" x14ac:dyDescent="0.35">
      <c r="B45" s="16" t="s">
        <v>211</v>
      </c>
      <c r="C45" s="17"/>
      <c r="D45" s="17"/>
      <c r="E45" s="22"/>
      <c r="F45" s="17"/>
      <c r="G45" s="24"/>
      <c r="I45" s="191"/>
      <c r="J45" s="192"/>
      <c r="K45" s="192"/>
      <c r="L45" s="192"/>
      <c r="M45" s="192"/>
      <c r="N45" s="192"/>
      <c r="O45" s="193"/>
    </row>
    <row r="46" spans="2:15" ht="15" thickBot="1" x14ac:dyDescent="0.35">
      <c r="B46" s="16" t="s">
        <v>212</v>
      </c>
      <c r="C46" s="17"/>
      <c r="D46" s="17"/>
      <c r="E46" s="22"/>
      <c r="F46" s="17"/>
      <c r="G46" s="24"/>
      <c r="I46" s="191"/>
      <c r="J46" s="192"/>
      <c r="K46" s="192"/>
      <c r="L46" s="192"/>
      <c r="M46" s="192"/>
      <c r="N46" s="192"/>
      <c r="O46" s="193"/>
    </row>
    <row r="47" spans="2:15" ht="15" thickBot="1" x14ac:dyDescent="0.35">
      <c r="B47" s="16" t="s">
        <v>213</v>
      </c>
      <c r="C47" s="17"/>
      <c r="D47" s="17"/>
      <c r="E47" s="22"/>
      <c r="F47" s="17"/>
      <c r="G47" s="24"/>
      <c r="I47" s="191"/>
      <c r="J47" s="192"/>
      <c r="K47" s="192"/>
      <c r="L47" s="192"/>
      <c r="M47" s="192"/>
      <c r="N47" s="192"/>
      <c r="O47" s="193"/>
    </row>
    <row r="48" spans="2:15" ht="15" thickBot="1" x14ac:dyDescent="0.35">
      <c r="B48" s="16" t="s">
        <v>214</v>
      </c>
      <c r="C48" s="17"/>
      <c r="D48" s="17"/>
      <c r="E48" s="22"/>
      <c r="F48" s="17"/>
      <c r="G48" s="24"/>
      <c r="I48" s="191"/>
      <c r="J48" s="192"/>
      <c r="K48" s="192"/>
      <c r="L48" s="192"/>
      <c r="M48" s="192"/>
      <c r="N48" s="192"/>
      <c r="O48" s="193"/>
    </row>
    <row r="49" spans="2:15" ht="15" thickBot="1" x14ac:dyDescent="0.35">
      <c r="B49" s="16" t="s">
        <v>215</v>
      </c>
      <c r="C49" s="17"/>
      <c r="D49" s="17"/>
      <c r="E49" s="22"/>
      <c r="F49" s="17"/>
      <c r="G49" s="24"/>
      <c r="I49" s="191"/>
      <c r="J49" s="192"/>
      <c r="K49" s="192"/>
      <c r="L49" s="192"/>
      <c r="M49" s="192"/>
      <c r="N49" s="192"/>
      <c r="O49" s="193"/>
    </row>
    <row r="50" spans="2:15" ht="15" thickBot="1" x14ac:dyDescent="0.35">
      <c r="B50" s="16" t="s">
        <v>216</v>
      </c>
      <c r="C50" s="17"/>
      <c r="D50" s="17"/>
      <c r="E50" s="22"/>
      <c r="F50" s="17"/>
      <c r="G50" s="24"/>
      <c r="I50" s="191"/>
      <c r="J50" s="192"/>
      <c r="K50" s="192"/>
      <c r="L50" s="192"/>
      <c r="M50" s="192"/>
      <c r="N50" s="192"/>
      <c r="O50" s="193"/>
    </row>
    <row r="51" spans="2:15" ht="15" thickBot="1" x14ac:dyDescent="0.35">
      <c r="B51" s="16" t="s">
        <v>217</v>
      </c>
      <c r="C51" s="17"/>
      <c r="D51" s="17"/>
      <c r="E51" s="22"/>
      <c r="F51" s="17"/>
      <c r="G51" s="24"/>
      <c r="I51" s="191"/>
      <c r="J51" s="192"/>
      <c r="K51" s="192"/>
      <c r="L51" s="192"/>
      <c r="M51" s="192"/>
      <c r="N51" s="192"/>
      <c r="O51" s="193"/>
    </row>
    <row r="52" spans="2:15" ht="15" thickBot="1" x14ac:dyDescent="0.35">
      <c r="B52" s="16" t="s">
        <v>218</v>
      </c>
      <c r="C52" s="17"/>
      <c r="D52" s="17"/>
      <c r="E52" s="22"/>
      <c r="F52" s="17"/>
      <c r="G52" s="24"/>
      <c r="I52" s="191"/>
      <c r="J52" s="192"/>
      <c r="K52" s="192"/>
      <c r="L52" s="192"/>
      <c r="M52" s="192"/>
      <c r="N52" s="192"/>
      <c r="O52" s="193"/>
    </row>
    <row r="53" spans="2:15" ht="15" thickBot="1" x14ac:dyDescent="0.35">
      <c r="B53" s="16" t="s">
        <v>219</v>
      </c>
      <c r="C53" s="17"/>
      <c r="D53" s="17"/>
      <c r="E53" s="22"/>
      <c r="F53" s="17"/>
      <c r="G53" s="24"/>
      <c r="I53" s="191"/>
      <c r="J53" s="192"/>
      <c r="K53" s="192"/>
      <c r="L53" s="192"/>
      <c r="M53" s="192"/>
      <c r="N53" s="192"/>
      <c r="O53" s="193"/>
    </row>
    <row r="54" spans="2:15" ht="15" thickBot="1" x14ac:dyDescent="0.35">
      <c r="B54" s="16" t="s">
        <v>220</v>
      </c>
      <c r="C54" s="17"/>
      <c r="D54" s="17"/>
      <c r="E54" s="22"/>
      <c r="F54" s="17"/>
      <c r="G54" s="24"/>
      <c r="I54" s="191"/>
      <c r="J54" s="192"/>
      <c r="K54" s="192"/>
      <c r="L54" s="192"/>
      <c r="M54" s="192"/>
      <c r="N54" s="192"/>
      <c r="O54" s="193"/>
    </row>
    <row r="55" spans="2:15" ht="15" thickBot="1" x14ac:dyDescent="0.35">
      <c r="B55" s="16" t="s">
        <v>221</v>
      </c>
      <c r="C55" s="17"/>
      <c r="D55" s="17"/>
      <c r="E55" s="22"/>
      <c r="F55" s="17"/>
      <c r="G55" s="24"/>
      <c r="I55" s="191"/>
      <c r="J55" s="192"/>
      <c r="K55" s="192"/>
      <c r="L55" s="192"/>
      <c r="M55" s="192"/>
      <c r="N55" s="192"/>
      <c r="O55" s="193"/>
    </row>
    <row r="56" spans="2:15" ht="15" thickBot="1" x14ac:dyDescent="0.35">
      <c r="B56" s="16" t="s">
        <v>222</v>
      </c>
      <c r="C56" s="17"/>
      <c r="D56" s="17"/>
      <c r="E56" s="22"/>
      <c r="F56" s="17"/>
      <c r="G56" s="24"/>
      <c r="I56" s="191"/>
      <c r="J56" s="192"/>
      <c r="K56" s="192"/>
      <c r="L56" s="192"/>
      <c r="M56" s="192"/>
      <c r="N56" s="192"/>
      <c r="O56" s="193"/>
    </row>
    <row r="57" spans="2:15" ht="15" thickBot="1" x14ac:dyDescent="0.35">
      <c r="B57" s="16" t="s">
        <v>223</v>
      </c>
      <c r="C57" s="17"/>
      <c r="D57" s="17"/>
      <c r="E57" s="22"/>
      <c r="F57" s="17"/>
      <c r="G57" s="24"/>
      <c r="I57" s="191"/>
      <c r="J57" s="192"/>
      <c r="K57" s="192"/>
      <c r="L57" s="192"/>
      <c r="M57" s="192"/>
      <c r="N57" s="192"/>
      <c r="O57" s="193"/>
    </row>
    <row r="58" spans="2:15" ht="15" thickBot="1" x14ac:dyDescent="0.35">
      <c r="B58" s="16" t="s">
        <v>224</v>
      </c>
      <c r="C58" s="17"/>
      <c r="D58" s="17"/>
      <c r="E58" s="22"/>
      <c r="F58" s="17"/>
      <c r="G58" s="24"/>
      <c r="I58" s="191"/>
      <c r="J58" s="192"/>
      <c r="K58" s="192"/>
      <c r="L58" s="192"/>
      <c r="M58" s="192"/>
      <c r="N58" s="192"/>
      <c r="O58" s="193"/>
    </row>
    <row r="59" spans="2:15" ht="15" thickBot="1" x14ac:dyDescent="0.35">
      <c r="B59" s="16" t="s">
        <v>225</v>
      </c>
      <c r="C59" s="17"/>
      <c r="D59" s="17"/>
      <c r="E59" s="22"/>
      <c r="F59" s="17"/>
      <c r="G59" s="24"/>
      <c r="I59" s="191"/>
      <c r="J59" s="192"/>
      <c r="K59" s="192"/>
      <c r="L59" s="192"/>
      <c r="M59" s="192"/>
      <c r="N59" s="192"/>
      <c r="O59" s="193"/>
    </row>
    <row r="60" spans="2:15" ht="15" thickBot="1" x14ac:dyDescent="0.35">
      <c r="B60" s="16" t="s">
        <v>226</v>
      </c>
      <c r="C60" s="17"/>
      <c r="D60" s="17"/>
      <c r="E60" s="22"/>
      <c r="F60" s="17"/>
      <c r="G60" s="24"/>
      <c r="I60" s="191"/>
      <c r="J60" s="192"/>
      <c r="K60" s="192"/>
      <c r="L60" s="192"/>
      <c r="M60" s="192"/>
      <c r="N60" s="192"/>
      <c r="O60" s="193"/>
    </row>
    <row r="61" spans="2:15" ht="15" thickBot="1" x14ac:dyDescent="0.35">
      <c r="B61" s="16" t="s">
        <v>227</v>
      </c>
      <c r="C61" s="17"/>
      <c r="D61" s="17"/>
      <c r="E61" s="22"/>
      <c r="F61" s="17"/>
      <c r="G61" s="24"/>
      <c r="I61" s="191"/>
      <c r="J61" s="192"/>
      <c r="K61" s="192"/>
      <c r="L61" s="192"/>
      <c r="M61" s="192"/>
      <c r="N61" s="192"/>
      <c r="O61" s="193"/>
    </row>
    <row r="62" spans="2:15" ht="15" thickBot="1" x14ac:dyDescent="0.35">
      <c r="B62" s="16" t="s">
        <v>198</v>
      </c>
      <c r="C62" s="17"/>
      <c r="D62" s="17"/>
      <c r="E62" s="22"/>
      <c r="F62" s="17"/>
      <c r="G62" s="24"/>
      <c r="I62" s="191"/>
      <c r="J62" s="192"/>
      <c r="K62" s="192"/>
      <c r="L62" s="192"/>
      <c r="M62" s="192"/>
      <c r="N62" s="192"/>
      <c r="O62" s="193"/>
    </row>
    <row r="63" spans="2:15" ht="15" thickBot="1" x14ac:dyDescent="0.35">
      <c r="B63" s="16" t="s">
        <v>228</v>
      </c>
      <c r="C63" s="17"/>
      <c r="D63" s="17"/>
      <c r="E63" s="22"/>
      <c r="F63" s="17"/>
      <c r="G63" s="24"/>
      <c r="I63" s="191"/>
      <c r="J63" s="192"/>
      <c r="K63" s="192"/>
      <c r="L63" s="192"/>
      <c r="M63" s="192"/>
      <c r="N63" s="192"/>
      <c r="O63" s="193"/>
    </row>
    <row r="64" spans="2:15" ht="15" thickBot="1" x14ac:dyDescent="0.35">
      <c r="B64" s="16" t="s">
        <v>229</v>
      </c>
      <c r="C64" s="17"/>
      <c r="D64" s="17"/>
      <c r="E64" s="22"/>
      <c r="F64" s="17"/>
      <c r="G64" s="24"/>
      <c r="I64" s="191"/>
      <c r="J64" s="192"/>
      <c r="K64" s="192"/>
      <c r="L64" s="192"/>
      <c r="M64" s="192"/>
      <c r="N64" s="192"/>
      <c r="O64" s="193"/>
    </row>
    <row r="65" spans="2:15" ht="15" thickBot="1" x14ac:dyDescent="0.35">
      <c r="B65" s="16" t="s">
        <v>230</v>
      </c>
      <c r="C65" s="17"/>
      <c r="D65" s="17"/>
      <c r="E65" s="22"/>
      <c r="F65" s="17"/>
      <c r="G65" s="24"/>
      <c r="I65" s="191"/>
      <c r="J65" s="192"/>
      <c r="K65" s="192"/>
      <c r="L65" s="192"/>
      <c r="M65" s="192"/>
      <c r="N65" s="192"/>
      <c r="O65" s="193"/>
    </row>
    <row r="66" spans="2:15" ht="15" thickBot="1" x14ac:dyDescent="0.35">
      <c r="B66" s="16" t="s">
        <v>231</v>
      </c>
      <c r="C66" s="17"/>
      <c r="D66" s="17"/>
      <c r="E66" s="22"/>
      <c r="F66" s="17"/>
      <c r="G66" s="24"/>
      <c r="I66" s="191"/>
      <c r="J66" s="192"/>
      <c r="K66" s="192"/>
      <c r="L66" s="192"/>
      <c r="M66" s="192"/>
      <c r="N66" s="192"/>
      <c r="O66" s="193"/>
    </row>
    <row r="67" spans="2:15" ht="15" thickBot="1" x14ac:dyDescent="0.35">
      <c r="B67" s="16" t="s">
        <v>202</v>
      </c>
      <c r="C67" s="17"/>
      <c r="D67" s="17"/>
      <c r="E67" s="22"/>
      <c r="F67" s="17"/>
      <c r="G67" s="24"/>
      <c r="I67" s="191"/>
      <c r="J67" s="192"/>
      <c r="K67" s="192"/>
      <c r="L67" s="192"/>
      <c r="M67" s="192"/>
      <c r="N67" s="192"/>
      <c r="O67" s="193"/>
    </row>
    <row r="68" spans="2:15" ht="15" thickBot="1" x14ac:dyDescent="0.35">
      <c r="B68" s="16" t="s">
        <v>232</v>
      </c>
      <c r="C68" s="17"/>
      <c r="D68" s="17"/>
      <c r="E68" s="22"/>
      <c r="F68" s="17"/>
      <c r="G68" s="24"/>
      <c r="I68" s="191"/>
      <c r="J68" s="192"/>
      <c r="K68" s="192"/>
      <c r="L68" s="192"/>
      <c r="M68" s="192"/>
      <c r="N68" s="192"/>
      <c r="O68" s="193"/>
    </row>
    <row r="69" spans="2:15" ht="15" thickBot="1" x14ac:dyDescent="0.35">
      <c r="B69" s="16" t="s">
        <v>233</v>
      </c>
      <c r="C69" s="17"/>
      <c r="D69" s="17"/>
      <c r="E69" s="22"/>
      <c r="F69" s="17"/>
      <c r="G69" s="24"/>
      <c r="I69" s="191"/>
      <c r="J69" s="192"/>
      <c r="K69" s="192"/>
      <c r="L69" s="192"/>
      <c r="M69" s="192"/>
      <c r="N69" s="192"/>
      <c r="O69" s="193"/>
    </row>
    <row r="70" spans="2:15" ht="15" thickBot="1" x14ac:dyDescent="0.35">
      <c r="B70" s="16" t="s">
        <v>234</v>
      </c>
      <c r="C70" s="17"/>
      <c r="D70" s="17"/>
      <c r="E70" s="22"/>
      <c r="F70" s="17"/>
      <c r="G70" s="24"/>
      <c r="I70" s="191"/>
      <c r="J70" s="192"/>
      <c r="K70" s="192"/>
      <c r="L70" s="192"/>
      <c r="M70" s="192"/>
      <c r="N70" s="192"/>
      <c r="O70" s="193"/>
    </row>
    <row r="71" spans="2:15" ht="15" thickBot="1" x14ac:dyDescent="0.35">
      <c r="B71" s="16" t="s">
        <v>235</v>
      </c>
      <c r="C71" s="17"/>
      <c r="D71" s="17"/>
      <c r="E71" s="22"/>
      <c r="F71" s="17"/>
      <c r="G71" s="24"/>
      <c r="I71" s="191"/>
      <c r="J71" s="192"/>
      <c r="K71" s="192"/>
      <c r="L71" s="192"/>
      <c r="M71" s="192"/>
      <c r="N71" s="192"/>
      <c r="O71" s="193"/>
    </row>
    <row r="72" spans="2:15" ht="15" thickBot="1" x14ac:dyDescent="0.35">
      <c r="B72" s="16" t="s">
        <v>236</v>
      </c>
      <c r="C72" s="17"/>
      <c r="D72" s="17"/>
      <c r="E72" s="22"/>
      <c r="F72" s="17"/>
      <c r="G72" s="24"/>
      <c r="I72" s="191"/>
      <c r="J72" s="192"/>
      <c r="K72" s="192"/>
      <c r="L72" s="192"/>
      <c r="M72" s="192"/>
      <c r="N72" s="192"/>
      <c r="O72" s="193"/>
    </row>
    <row r="73" spans="2:15" ht="15" thickBot="1" x14ac:dyDescent="0.35">
      <c r="B73" s="16" t="s">
        <v>237</v>
      </c>
      <c r="C73" s="17"/>
      <c r="D73" s="17"/>
      <c r="E73" s="22"/>
      <c r="F73" s="17"/>
      <c r="G73" s="24"/>
      <c r="I73" s="191"/>
      <c r="J73" s="192"/>
      <c r="K73" s="192"/>
      <c r="L73" s="192"/>
      <c r="M73" s="192"/>
      <c r="N73" s="192"/>
      <c r="O73" s="193"/>
    </row>
    <row r="74" spans="2:15" ht="15" thickBot="1" x14ac:dyDescent="0.35">
      <c r="B74" s="16" t="s">
        <v>238</v>
      </c>
      <c r="C74" s="17"/>
      <c r="D74" s="17"/>
      <c r="E74" s="22"/>
      <c r="F74" s="17"/>
      <c r="G74" s="24"/>
      <c r="I74" s="191"/>
      <c r="J74" s="192"/>
      <c r="K74" s="192"/>
      <c r="L74" s="192"/>
      <c r="M74" s="192"/>
      <c r="N74" s="192"/>
      <c r="O74" s="193"/>
    </row>
    <row r="75" spans="2:15" ht="15" thickBot="1" x14ac:dyDescent="0.35">
      <c r="B75" s="16" t="s">
        <v>239</v>
      </c>
      <c r="C75" s="17"/>
      <c r="D75" s="17"/>
      <c r="E75" s="22"/>
      <c r="F75" s="17"/>
      <c r="G75" s="24"/>
      <c r="I75" s="191"/>
      <c r="J75" s="192"/>
      <c r="K75" s="192"/>
      <c r="L75" s="192"/>
      <c r="M75" s="192"/>
      <c r="N75" s="192"/>
      <c r="O75" s="193"/>
    </row>
    <row r="76" spans="2:15" ht="15" thickBot="1" x14ac:dyDescent="0.35">
      <c r="B76" s="18" t="s">
        <v>240</v>
      </c>
      <c r="C76" s="19"/>
      <c r="D76" s="19"/>
      <c r="E76" s="23"/>
      <c r="F76" s="19"/>
      <c r="G76" s="25"/>
      <c r="I76" s="191"/>
      <c r="J76" s="192"/>
      <c r="K76" s="192"/>
      <c r="L76" s="192"/>
      <c r="M76" s="192"/>
      <c r="N76" s="192"/>
      <c r="O76" s="193"/>
    </row>
    <row r="77" spans="2:15" ht="15.6" thickTop="1" thickBot="1" x14ac:dyDescent="0.35">
      <c r="B77" s="37" t="s">
        <v>99</v>
      </c>
      <c r="C77" s="183"/>
      <c r="D77" s="184"/>
      <c r="E77" s="39">
        <f>SUM(E23:E76)</f>
        <v>0</v>
      </c>
      <c r="F77" s="38"/>
      <c r="G77" s="40">
        <f>SUM(G23:G76)</f>
        <v>0</v>
      </c>
      <c r="I77" s="194"/>
      <c r="J77" s="195"/>
      <c r="K77" s="195"/>
      <c r="L77" s="195"/>
      <c r="M77" s="195"/>
      <c r="N77" s="195"/>
      <c r="O77" s="196"/>
    </row>
    <row r="78" spans="2:15" ht="15" thickTop="1" x14ac:dyDescent="0.3"/>
  </sheetData>
  <mergeCells count="74">
    <mergeCell ref="I77:O77"/>
    <mergeCell ref="I75:O75"/>
    <mergeCell ref="I71:O71"/>
    <mergeCell ref="I72:O72"/>
    <mergeCell ref="I73:O73"/>
    <mergeCell ref="I74:O74"/>
    <mergeCell ref="I76:O76"/>
    <mergeCell ref="I66:O66"/>
    <mergeCell ref="I67:O67"/>
    <mergeCell ref="I68:O68"/>
    <mergeCell ref="I69:O69"/>
    <mergeCell ref="I70:O70"/>
    <mergeCell ref="I61:O61"/>
    <mergeCell ref="I62:O62"/>
    <mergeCell ref="I63:O63"/>
    <mergeCell ref="I64:O64"/>
    <mergeCell ref="I65:O65"/>
    <mergeCell ref="I56:O56"/>
    <mergeCell ref="I57:O57"/>
    <mergeCell ref="I58:O58"/>
    <mergeCell ref="I59:O59"/>
    <mergeCell ref="I60:O60"/>
    <mergeCell ref="I51:O51"/>
    <mergeCell ref="I52:O52"/>
    <mergeCell ref="I53:O53"/>
    <mergeCell ref="I54:O54"/>
    <mergeCell ref="I55:O55"/>
    <mergeCell ref="I46:O46"/>
    <mergeCell ref="I47:O47"/>
    <mergeCell ref="I48:O48"/>
    <mergeCell ref="I49:O49"/>
    <mergeCell ref="I50:O50"/>
    <mergeCell ref="I41:O41"/>
    <mergeCell ref="I42:O42"/>
    <mergeCell ref="I43:O43"/>
    <mergeCell ref="I44:O44"/>
    <mergeCell ref="I45:O45"/>
    <mergeCell ref="I36:O36"/>
    <mergeCell ref="I37:O37"/>
    <mergeCell ref="I38:O38"/>
    <mergeCell ref="I39:O39"/>
    <mergeCell ref="I40:O40"/>
    <mergeCell ref="I31:O31"/>
    <mergeCell ref="I32:O32"/>
    <mergeCell ref="I33:O33"/>
    <mergeCell ref="I34:O34"/>
    <mergeCell ref="I35:O35"/>
    <mergeCell ref="I26:O26"/>
    <mergeCell ref="I27:O27"/>
    <mergeCell ref="I28:O28"/>
    <mergeCell ref="I29:O29"/>
    <mergeCell ref="I30:O30"/>
    <mergeCell ref="I21:O21"/>
    <mergeCell ref="I22:O22"/>
    <mergeCell ref="I23:O23"/>
    <mergeCell ref="I24:O24"/>
    <mergeCell ref="I25:O25"/>
    <mergeCell ref="C77:D77"/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  <mergeCell ref="C1:D1"/>
    <mergeCell ref="B7:G7"/>
    <mergeCell ref="B10:D10"/>
    <mergeCell ref="E10:G10"/>
    <mergeCell ref="B11:D11"/>
    <mergeCell ref="E11:G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9428-5262-486E-8BD8-E6B4E60F3FB3}">
  <dimension ref="B2:P33"/>
  <sheetViews>
    <sheetView workbookViewId="0">
      <selection sqref="A1:O14"/>
    </sheetView>
  </sheetViews>
  <sheetFormatPr defaultRowHeight="14.4" x14ac:dyDescent="0.3"/>
  <cols>
    <col min="2" max="4" width="12.6640625" customWidth="1"/>
    <col min="5" max="7" width="12.6640625" style="29" customWidth="1"/>
    <col min="8" max="13" width="12.6640625" customWidth="1"/>
    <col min="15" max="15" width="11" customWidth="1"/>
  </cols>
  <sheetData>
    <row r="2" spans="2:15" x14ac:dyDescent="0.3">
      <c r="E2" s="62" t="s">
        <v>241</v>
      </c>
      <c r="F2" s="29" t="s">
        <v>242</v>
      </c>
      <c r="G2" s="29" t="s">
        <v>243</v>
      </c>
      <c r="H2" t="s">
        <v>244</v>
      </c>
    </row>
    <row r="3" spans="2:15" x14ac:dyDescent="0.3">
      <c r="B3" t="s">
        <v>108</v>
      </c>
      <c r="E3" s="62">
        <v>5</v>
      </c>
      <c r="F3" s="29">
        <v>3</v>
      </c>
      <c r="H3" t="s">
        <v>245</v>
      </c>
      <c r="K3">
        <f>2.995/12</f>
        <v>0.24958333333333335</v>
      </c>
      <c r="L3">
        <f>K3^2</f>
        <v>6.2291840277777788E-2</v>
      </c>
      <c r="M3">
        <f>L3*4/4</f>
        <v>6.2291840277777788E-2</v>
      </c>
      <c r="N3">
        <f>M3/5.615</f>
        <v>1.1093827297912339E-2</v>
      </c>
      <c r="O3" t="s">
        <v>143</v>
      </c>
    </row>
    <row r="4" spans="2:15" x14ac:dyDescent="0.3">
      <c r="B4" t="s">
        <v>110</v>
      </c>
      <c r="E4" s="71">
        <v>1</v>
      </c>
      <c r="F4" s="72">
        <v>1</v>
      </c>
      <c r="H4" t="s">
        <v>111</v>
      </c>
    </row>
    <row r="5" spans="2:15" x14ac:dyDescent="0.3">
      <c r="B5" t="s">
        <v>112</v>
      </c>
      <c r="E5" s="62">
        <v>1</v>
      </c>
      <c r="F5" s="29">
        <v>1</v>
      </c>
      <c r="G5" s="69">
        <f>14000*N3</f>
        <v>155.31358217077275</v>
      </c>
      <c r="H5" t="s">
        <v>246</v>
      </c>
    </row>
    <row r="6" spans="2:15" x14ac:dyDescent="0.3">
      <c r="B6" t="s">
        <v>116</v>
      </c>
      <c r="E6" s="62">
        <v>3</v>
      </c>
      <c r="F6" s="29">
        <v>3</v>
      </c>
      <c r="G6" s="29">
        <v>200</v>
      </c>
      <c r="H6" t="s">
        <v>246</v>
      </c>
    </row>
    <row r="7" spans="2:15" x14ac:dyDescent="0.3">
      <c r="B7" t="s">
        <v>110</v>
      </c>
      <c r="E7" s="71">
        <v>1</v>
      </c>
      <c r="F7" s="72">
        <v>1</v>
      </c>
      <c r="H7" t="s">
        <v>111</v>
      </c>
    </row>
    <row r="8" spans="2:15" x14ac:dyDescent="0.3">
      <c r="B8" t="s">
        <v>118</v>
      </c>
      <c r="E8" s="62">
        <v>3</v>
      </c>
      <c r="F8" s="29">
        <v>3</v>
      </c>
      <c r="H8" t="s">
        <v>247</v>
      </c>
    </row>
    <row r="9" spans="2:15" x14ac:dyDescent="0.3">
      <c r="B9" t="s">
        <v>120</v>
      </c>
      <c r="E9" s="29">
        <v>1</v>
      </c>
      <c r="F9" s="29">
        <v>1</v>
      </c>
      <c r="H9" t="s">
        <v>121</v>
      </c>
    </row>
    <row r="10" spans="2:15" x14ac:dyDescent="0.3">
      <c r="B10" t="s">
        <v>122</v>
      </c>
      <c r="E10" s="62">
        <f>1+1+1+1+1+1</f>
        <v>6</v>
      </c>
      <c r="F10" s="29">
        <v>6</v>
      </c>
      <c r="G10" s="29">
        <v>400</v>
      </c>
      <c r="H10" t="s">
        <v>248</v>
      </c>
    </row>
    <row r="11" spans="2:15" x14ac:dyDescent="0.3">
      <c r="B11" t="s">
        <v>125</v>
      </c>
      <c r="E11" s="62">
        <v>2</v>
      </c>
      <c r="F11" s="29">
        <v>2</v>
      </c>
      <c r="G11" s="29">
        <v>200</v>
      </c>
      <c r="H11" t="s">
        <v>249</v>
      </c>
    </row>
    <row r="12" spans="2:15" x14ac:dyDescent="0.3">
      <c r="B12" t="s">
        <v>127</v>
      </c>
      <c r="E12" s="62">
        <v>1</v>
      </c>
      <c r="F12" s="29">
        <v>1</v>
      </c>
      <c r="H12" t="s">
        <v>250</v>
      </c>
    </row>
    <row r="13" spans="2:15" x14ac:dyDescent="0.3">
      <c r="B13" t="s">
        <v>132</v>
      </c>
      <c r="E13" s="62">
        <v>7</v>
      </c>
      <c r="F13" s="29">
        <v>3</v>
      </c>
      <c r="H13" t="s">
        <v>251</v>
      </c>
    </row>
    <row r="14" spans="2:15" x14ac:dyDescent="0.3">
      <c r="E14" s="62"/>
    </row>
    <row r="15" spans="2:15" x14ac:dyDescent="0.3">
      <c r="E15" s="62"/>
    </row>
    <row r="16" spans="2:15" x14ac:dyDescent="0.3">
      <c r="E16" s="62"/>
    </row>
    <row r="17" spans="2:16" x14ac:dyDescent="0.3">
      <c r="E17" s="62"/>
    </row>
    <row r="18" spans="2:16" x14ac:dyDescent="0.3">
      <c r="E18" s="62"/>
    </row>
    <row r="19" spans="2:16" x14ac:dyDescent="0.3">
      <c r="E19" s="62"/>
    </row>
    <row r="21" spans="2:16" x14ac:dyDescent="0.3">
      <c r="B21" s="220" t="s">
        <v>252</v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</row>
    <row r="22" spans="2:16" ht="15.6" thickTop="1" thickBot="1" x14ac:dyDescent="0.35">
      <c r="B22" s="221" t="s">
        <v>253</v>
      </c>
      <c r="C22" s="222"/>
      <c r="D22" s="222" t="s">
        <v>254</v>
      </c>
      <c r="E22" s="222"/>
      <c r="F22" s="222" t="s">
        <v>145</v>
      </c>
      <c r="G22" s="222"/>
      <c r="H22" s="222" t="s">
        <v>255</v>
      </c>
      <c r="I22" s="222"/>
      <c r="J22" s="222" t="s">
        <v>256</v>
      </c>
      <c r="K22" s="222"/>
      <c r="L22" s="222" t="s">
        <v>158</v>
      </c>
      <c r="M22" s="223"/>
    </row>
    <row r="23" spans="2:16" ht="15.6" thickTop="1" thickBot="1" x14ac:dyDescent="0.35">
      <c r="B23" s="49"/>
      <c r="C23" s="50"/>
      <c r="D23" s="50" t="s">
        <v>257</v>
      </c>
      <c r="E23" s="51"/>
      <c r="F23" s="67" t="s">
        <v>258</v>
      </c>
      <c r="G23" s="51"/>
      <c r="H23" s="50" t="s">
        <v>209</v>
      </c>
      <c r="I23" s="57"/>
      <c r="J23" s="50" t="s">
        <v>259</v>
      </c>
      <c r="K23" s="57"/>
      <c r="L23" s="50"/>
      <c r="M23" s="52"/>
    </row>
    <row r="24" spans="2:16" ht="15" thickBot="1" x14ac:dyDescent="0.35">
      <c r="B24" s="33"/>
      <c r="C24" s="34"/>
      <c r="D24" s="34" t="s">
        <v>260</v>
      </c>
      <c r="E24" s="66">
        <f>2.5*E23</f>
        <v>0</v>
      </c>
      <c r="F24" s="68" t="s">
        <v>261</v>
      </c>
      <c r="G24" s="53" t="e">
        <f>#REF!*G23</f>
        <v>#REF!</v>
      </c>
      <c r="H24" s="34" t="s">
        <v>262</v>
      </c>
      <c r="I24" s="34">
        <f>I23*400</f>
        <v>0</v>
      </c>
      <c r="J24" s="34" t="s">
        <v>263</v>
      </c>
      <c r="K24" s="59"/>
      <c r="L24" s="34"/>
      <c r="M24" s="54"/>
    </row>
    <row r="25" spans="2:16" ht="15" thickBot="1" x14ac:dyDescent="0.35">
      <c r="B25" s="33"/>
      <c r="C25" s="34"/>
      <c r="D25" s="34" t="s">
        <v>264</v>
      </c>
      <c r="E25" s="66">
        <f>2.5*E23</f>
        <v>0</v>
      </c>
      <c r="F25" s="68" t="s">
        <v>265</v>
      </c>
      <c r="G25" s="70">
        <f>(E23*0.33333)</f>
        <v>0</v>
      </c>
      <c r="H25" s="34"/>
      <c r="I25" s="34"/>
      <c r="J25" s="34" t="s">
        <v>266</v>
      </c>
      <c r="K25" s="59"/>
      <c r="L25" s="34"/>
      <c r="M25" s="54"/>
    </row>
    <row r="26" spans="2:16" ht="15" thickBot="1" x14ac:dyDescent="0.35">
      <c r="B26" s="33"/>
      <c r="C26" s="34"/>
      <c r="D26" s="34" t="s">
        <v>267</v>
      </c>
      <c r="E26" s="66">
        <f>1.25*E23</f>
        <v>0</v>
      </c>
      <c r="F26" s="68" t="s">
        <v>268</v>
      </c>
      <c r="G26" s="66" t="e">
        <f>(#REF!-1)*G25</f>
        <v>#REF!</v>
      </c>
      <c r="H26" s="34"/>
      <c r="I26" s="34"/>
      <c r="J26" s="34"/>
      <c r="K26" s="58">
        <f>((((((((K25)^2)-(K24)^2))*3.14159)/4)/144)*K23)*0.1781</f>
        <v>0</v>
      </c>
      <c r="L26" s="34"/>
      <c r="M26" s="54"/>
    </row>
    <row r="27" spans="2:16" ht="15" thickBot="1" x14ac:dyDescent="0.35">
      <c r="B27" s="33"/>
      <c r="C27" s="34"/>
      <c r="D27" s="34" t="s">
        <v>269</v>
      </c>
      <c r="E27" s="66">
        <f>0.1*E23</f>
        <v>0</v>
      </c>
      <c r="F27" s="53"/>
      <c r="G27" s="53"/>
      <c r="H27" s="34"/>
      <c r="I27" s="34"/>
      <c r="J27" s="34"/>
      <c r="K27" s="34"/>
      <c r="L27" s="34"/>
      <c r="M27" s="54"/>
    </row>
    <row r="28" spans="2:16" ht="15" thickBot="1" x14ac:dyDescent="0.35">
      <c r="B28" s="33"/>
      <c r="C28" s="34"/>
      <c r="D28" s="34"/>
      <c r="E28" s="53"/>
      <c r="F28" s="53"/>
      <c r="G28" s="53"/>
      <c r="H28" s="34"/>
      <c r="I28" s="34"/>
      <c r="J28" s="34"/>
      <c r="K28" s="34"/>
      <c r="L28" s="34"/>
      <c r="M28" s="54"/>
    </row>
    <row r="29" spans="2:16" ht="15" thickBot="1" x14ac:dyDescent="0.35">
      <c r="B29" s="33"/>
      <c r="C29" s="34"/>
      <c r="D29" s="34"/>
      <c r="E29" s="53"/>
      <c r="F29" s="53"/>
      <c r="G29" s="53"/>
      <c r="H29" s="34"/>
      <c r="I29" s="34"/>
      <c r="J29" s="34"/>
      <c r="K29" s="34"/>
      <c r="L29" s="34"/>
      <c r="M29" s="54"/>
    </row>
    <row r="30" spans="2:16" ht="15" thickBot="1" x14ac:dyDescent="0.35">
      <c r="B30" s="33"/>
      <c r="C30" s="34"/>
      <c r="D30" s="34"/>
      <c r="E30" s="53"/>
      <c r="F30" s="53"/>
      <c r="G30" s="53"/>
      <c r="H30" s="34"/>
      <c r="I30" s="34"/>
      <c r="J30" s="34"/>
      <c r="K30" s="34"/>
      <c r="L30" s="34"/>
      <c r="M30" s="54"/>
    </row>
    <row r="31" spans="2:16" ht="15" thickBot="1" x14ac:dyDescent="0.35">
      <c r="B31" s="35"/>
      <c r="C31" s="36"/>
      <c r="D31" s="36"/>
      <c r="E31" s="55"/>
      <c r="F31" s="55"/>
      <c r="G31" s="55"/>
      <c r="H31" s="36"/>
      <c r="I31" s="36"/>
      <c r="J31" s="36"/>
      <c r="K31" s="36"/>
      <c r="L31" s="36"/>
      <c r="M31" s="60"/>
    </row>
    <row r="32" spans="2:16" ht="15.6" thickTop="1" thickBot="1" x14ac:dyDescent="0.35">
      <c r="B32" s="224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9"/>
      <c r="O32" s="56" t="s">
        <v>270</v>
      </c>
      <c r="P32" s="61">
        <f>SUM(B32:M32)</f>
        <v>0</v>
      </c>
    </row>
    <row r="33" ht="15" thickTop="1" x14ac:dyDescent="0.3"/>
  </sheetData>
  <mergeCells count="13">
    <mergeCell ref="L32:M32"/>
    <mergeCell ref="B21:M21"/>
    <mergeCell ref="B22:C22"/>
    <mergeCell ref="D22:E22"/>
    <mergeCell ref="F22:G22"/>
    <mergeCell ref="H22:I22"/>
    <mergeCell ref="J22:K22"/>
    <mergeCell ref="L22:M22"/>
    <mergeCell ref="B32:C32"/>
    <mergeCell ref="D32:E32"/>
    <mergeCell ref="F32:G32"/>
    <mergeCell ref="H32:I32"/>
    <mergeCell ref="J32:K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F52058490E64E874F64AF3A86EBA7" ma:contentTypeVersion="16" ma:contentTypeDescription="Create a new document." ma:contentTypeScope="" ma:versionID="08ca577ab31183b507441c53629978eb">
  <xsd:schema xmlns:xsd="http://www.w3.org/2001/XMLSchema" xmlns:xs="http://www.w3.org/2001/XMLSchema" xmlns:p="http://schemas.microsoft.com/office/2006/metadata/properties" xmlns:ns2="f5d1cfba-a72f-487e-9a94-7e7633315af1" xmlns:ns3="37f6cb9d-2bdd-491c-b95d-feb561dbaa82" targetNamespace="http://schemas.microsoft.com/office/2006/metadata/properties" ma:root="true" ma:fieldsID="f708442a295bddea84f7de15263e7b96" ns2:_="" ns3:_="">
    <xsd:import namespace="f5d1cfba-a72f-487e-9a94-7e7633315af1"/>
    <xsd:import namespace="37f6cb9d-2bdd-491c-b95d-feb561dba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cfba-a72f-487e-9a94-7e7633315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fa0ced9-80b8-4ef5-b3ac-16e0cf3f0a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6cb9d-2bdd-491c-b95d-feb561dbaa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78429e-d14a-439b-b001-081e8c31a142}" ma:internalName="TaxCatchAll" ma:showField="CatchAllData" ma:web="37f6cb9d-2bdd-491c-b95d-feb561dbaa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7f6cb9d-2bdd-491c-b95d-feb561dbaa82">
      <UserInfo>
        <DisplayName/>
        <AccountId xsi:nil="true"/>
        <AccountType/>
      </UserInfo>
    </SharedWithUsers>
    <lcf76f155ced4ddcb4097134ff3c332f xmlns="f5d1cfba-a72f-487e-9a94-7e7633315af1">
      <Terms xmlns="http://schemas.microsoft.com/office/infopath/2007/PartnerControls"/>
    </lcf76f155ced4ddcb4097134ff3c332f>
    <TaxCatchAll xmlns="37f6cb9d-2bdd-491c-b95d-feb561dbaa82" xsi:nil="true"/>
  </documentManagement>
</p:properties>
</file>

<file path=customXml/itemProps1.xml><?xml version="1.0" encoding="utf-8"?>
<ds:datastoreItem xmlns:ds="http://schemas.openxmlformats.org/officeDocument/2006/customXml" ds:itemID="{CDD88391-23F7-4438-ACE0-1CA9CF9F94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cfba-a72f-487e-9a94-7e7633315af1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2FAAF3-DA72-4137-85C6-9C7EC027C0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5FDB9-DD04-49E2-91B4-681826595126}">
  <ds:schemaRefs>
    <ds:schemaRef ds:uri="http://schemas.microsoft.com/office/2006/metadata/properties"/>
    <ds:schemaRef ds:uri="http://schemas.microsoft.com/office/infopath/2007/PartnerControls"/>
    <ds:schemaRef ds:uri="37f6cb9d-2bdd-491c-b95d-feb561dbaa82"/>
    <ds:schemaRef ds:uri="f5d1cfba-a72f-487e-9a94-7e7633315a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PDE</vt:lpstr>
      <vt:lpstr>Summary</vt:lpstr>
      <vt:lpstr>Drilling</vt:lpstr>
      <vt:lpstr>React, Clear Obs &amp; Add Perfs</vt:lpstr>
      <vt:lpstr>Reactivate Clean Obstruction</vt:lpstr>
      <vt:lpstr>Reactivate Simple</vt:lpstr>
      <vt:lpstr>Equipment</vt:lpstr>
      <vt:lpstr>CMP Worksheet</vt:lpstr>
      <vt:lpstr>'React, Clear Obs &amp; Add Perfs'!Print_Area</vt:lpstr>
      <vt:lpstr>'Reactivate Clean Obstruction'!Print_Area</vt:lpstr>
      <vt:lpstr>'Reactivate Simple'!Print_Area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Jeff Toedter</cp:lastModifiedBy>
  <cp:revision/>
  <dcterms:created xsi:type="dcterms:W3CDTF">2021-07-23T23:54:38Z</dcterms:created>
  <dcterms:modified xsi:type="dcterms:W3CDTF">2022-09-05T18:46:57Z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0x010100B72F52058490E64E874F64AF3A86EBA7</vt:lpwstr>
  </property>
  <property fmtid="{D5CDD505-2E9C-101B-9397-08002B2CF9AE}" pid="3" name="MediaServiceImageTags">
    <vt:lpwstr/>
  </property>
  <property fmtid="{D5CDD505-2E9C-101B-9397-08002B2CF9AE}" pid="4" name="Order">
    <vt:r8>30600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