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M:\1-IFOSUP 2024-2025\Stat Bac Info\2024-2025\Exercices\"/>
    </mc:Choice>
  </mc:AlternateContent>
  <xr:revisionPtr revIDLastSave="0" documentId="13_ncr:1_{2A2B7312-B13E-4A1F-ABB2-4CA974C42B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r. discrète - Diag. Bâtonnets" sheetId="1" r:id="rId1"/>
    <sheet name="Avec les fonctions Excel" sheetId="2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S31" i="1"/>
  <c r="S33" i="1" s="1"/>
  <c r="S34" i="1"/>
  <c r="S36" i="1" s="1"/>
  <c r="S37" i="1"/>
  <c r="S39" i="1" s="1"/>
  <c r="S40" i="1"/>
  <c r="S42" i="1" s="1"/>
  <c r="S43" i="1"/>
  <c r="S45" i="1" s="1"/>
  <c r="S46" i="1"/>
  <c r="S48" i="1" s="1"/>
  <c r="S49" i="1"/>
  <c r="S51" i="1" s="1"/>
  <c r="D9" i="1"/>
  <c r="C19" i="1" a="1"/>
  <c r="C19" i="1" l="1"/>
  <c r="T31" i="1"/>
  <c r="T30" i="1" s="1"/>
  <c r="F7" i="2"/>
  <c r="F5" i="2"/>
  <c r="G15" i="1" l="1"/>
  <c r="H15" i="1"/>
  <c r="G14" i="1"/>
  <c r="H14" i="1"/>
  <c r="F17" i="2" l="1"/>
  <c r="F16" i="2"/>
  <c r="F15" i="2"/>
  <c r="F13" i="2"/>
  <c r="F12" i="2"/>
  <c r="F11" i="2"/>
  <c r="F9" i="2"/>
  <c r="A6" i="2"/>
  <c r="A7" i="2" s="1"/>
  <c r="A8" i="2" s="1"/>
  <c r="A9" i="2" s="1"/>
  <c r="A10" i="2" s="1"/>
  <c r="A11" i="2" s="1"/>
  <c r="A12" i="2" s="1"/>
  <c r="A13" i="2" s="1"/>
  <c r="A14" i="2" s="1"/>
  <c r="A15" i="2" s="1"/>
  <c r="F6" i="2"/>
  <c r="F3" i="2"/>
  <c r="D15" i="1"/>
  <c r="D14" i="1"/>
  <c r="B8" i="1" l="1"/>
  <c r="C17" i="1"/>
  <c r="D13" i="1"/>
  <c r="D12" i="1"/>
  <c r="D11" i="1"/>
  <c r="D10" i="1"/>
  <c r="H9" i="1"/>
  <c r="E15" i="1" l="1"/>
  <c r="C18" i="1"/>
  <c r="D8" i="1"/>
  <c r="H13" i="1"/>
  <c r="G13" i="1"/>
  <c r="H12" i="1"/>
  <c r="G12" i="1"/>
  <c r="H11" i="1"/>
  <c r="G11" i="1"/>
  <c r="H10" i="1" l="1"/>
  <c r="G10" i="1"/>
  <c r="H8" i="1"/>
  <c r="G8" i="1"/>
  <c r="G9" i="1"/>
  <c r="G18" i="1" l="1"/>
  <c r="F9" i="1"/>
  <c r="T34" i="1" s="1"/>
  <c r="T33" i="1" s="1"/>
  <c r="E14" i="1"/>
  <c r="I14" i="1" l="1"/>
  <c r="H18" i="1"/>
  <c r="I8" i="1"/>
  <c r="F10" i="1"/>
  <c r="T37" i="1" s="1"/>
  <c r="T36" i="1" s="1"/>
  <c r="E8" i="1"/>
  <c r="I15" i="1"/>
  <c r="E12" i="1"/>
  <c r="E11" i="1"/>
  <c r="E13" i="1"/>
  <c r="E10" i="1"/>
  <c r="E9" i="1"/>
  <c r="F11" i="1" l="1"/>
  <c r="T40" i="1" s="1"/>
  <c r="T39" i="1" s="1"/>
  <c r="I9" i="1"/>
  <c r="I11" i="1"/>
  <c r="I12" i="1"/>
  <c r="I13" i="1"/>
  <c r="I10" i="1"/>
  <c r="I18" i="1" l="1"/>
  <c r="F12" i="1"/>
  <c r="T43" i="1" s="1"/>
  <c r="T42" i="1" s="1"/>
  <c r="F13" i="1" l="1"/>
  <c r="T46" i="1" s="1"/>
  <c r="T45" i="1" s="1"/>
  <c r="F14" i="1" l="1"/>
  <c r="T49" i="1" s="1"/>
  <c r="T48" i="1" s="1"/>
  <c r="F1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<sst xmlns="http://schemas.openxmlformats.org/spreadsheetml/2006/main" count="69" uniqueCount="52">
  <si>
    <t>Exercice 2.1 Variable numérique discrète</t>
  </si>
  <si>
    <t>Données</t>
  </si>
  <si>
    <t>Tableau pour les bâtonnets</t>
  </si>
  <si>
    <t>Xi</t>
  </si>
  <si>
    <t>Données ordonnées</t>
  </si>
  <si>
    <t>Xi*</t>
  </si>
  <si>
    <t>Valeur observée Xi*</t>
  </si>
  <si>
    <t>Effectifs ni</t>
  </si>
  <si>
    <r>
      <t>Xi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</si>
  <si>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Fréquence</t>
  </si>
  <si>
    <t>Eff. Cumulés</t>
  </si>
  <si>
    <t>Ni x Xi</t>
  </si>
  <si>
    <r>
      <t>Ni x Xi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</si>
  <si>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 xml:space="preserve">Ecart absolu </t>
  </si>
  <si>
    <t>Effectif total:</t>
  </si>
  <si>
    <t>Moyenne :</t>
  </si>
  <si>
    <r>
      <t>Ecart type</t>
    </r>
    <r>
      <rPr>
        <b/>
        <sz val="10"/>
        <color theme="1"/>
        <rFont val="Symbol"/>
        <family val="1"/>
        <charset val="2"/>
      </rPr>
      <t xml:space="preserve"> s</t>
    </r>
    <r>
      <rPr>
        <b/>
        <sz val="10"/>
        <color theme="1"/>
        <rFont val="Calibri"/>
        <family val="2"/>
        <scheme val="minor"/>
      </rPr>
      <t>:</t>
    </r>
  </si>
  <si>
    <t>Ecart absolu moyen:</t>
  </si>
  <si>
    <t>Etendue:</t>
  </si>
  <si>
    <t>Mode:</t>
  </si>
  <si>
    <t>Tableau pour les effectifs cumulés</t>
  </si>
  <si>
    <t>Début et fin de 
la ligne horizontale</t>
  </si>
  <si>
    <t>Effectifs cumulés
 recopiés 2 fois et 
séparés par une ligne vide</t>
  </si>
  <si>
    <t>Valeur en ce point</t>
  </si>
  <si>
    <t>Valeur jusqu'à ce point</t>
  </si>
  <si>
    <t>Ligne vide pour ne pas avoir de ligne verticale</t>
  </si>
  <si>
    <t>Valeur  au-delà de ce point</t>
  </si>
  <si>
    <t>Utilisation des fonctions d'Excel:</t>
  </si>
  <si>
    <t>N° d'obs.</t>
  </si>
  <si>
    <t>Observation</t>
  </si>
  <si>
    <t>Effectif total</t>
  </si>
  <si>
    <t>NB(E43:E70)</t>
  </si>
  <si>
    <t>Moyenne</t>
  </si>
  <si>
    <t>MOYENNE(E43:E70)</t>
  </si>
  <si>
    <t>Ecart moyen à la moyenne</t>
  </si>
  <si>
    <t>ECART.MOYEN(E43:E70)</t>
  </si>
  <si>
    <t>ECARTTYPE</t>
  </si>
  <si>
    <t>ECARTYPE.PEARSON(E43:E70)</t>
  </si>
  <si>
    <t>Medianne</t>
  </si>
  <si>
    <t>MEDIANE(E43:E70)</t>
  </si>
  <si>
    <t>1er Quartile</t>
  </si>
  <si>
    <t>QUARTILE.EXCLURE(E43:E70;1)</t>
  </si>
  <si>
    <t>3ème Quartile</t>
  </si>
  <si>
    <t>QUARTILE.EXCLURE(E43:E70;3)</t>
  </si>
  <si>
    <t>Percentile 42%</t>
  </si>
  <si>
    <t>CENTILE.EXCLURE(E43:E70;0.42)</t>
  </si>
  <si>
    <t>Maximum</t>
  </si>
  <si>
    <t>MAX(E43:E70)</t>
  </si>
  <si>
    <t>Minimum</t>
  </si>
  <si>
    <t>MIN(E43:E70)</t>
  </si>
  <si>
    <t>Etendue</t>
  </si>
  <si>
    <t xml:space="preserve"> MAX(E43:E70)-MIN(E43:E70)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</si>
</sst>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Symbol"/>
      <family val="1"/>
      <charset val="2"/>
    </font>
    <font>
      <sz val="10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2" fontId="0" fillId="0" borderId="0" xfId="0" applyNumberFormat="1"/>
    <xf numFmtId="2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6" fillId="0" borderId="3" xfId="0" applyFont="1" applyBorder="1"/>
    <xf numFmtId="0" fontId="0" fillId="0" borderId="3" xfId="0" applyBorder="1"/>
    <xf numFmtId="164" fontId="0" fillId="0" borderId="3" xfId="0" applyNumberFormat="1" applyBorder="1"/>
    <xf numFmtId="0" fontId="5" fillId="0" borderId="3" xfId="0" applyFont="1" applyBorder="1"/>
    <xf numFmtId="2" fontId="0" fillId="0" borderId="3" xfId="0" applyNumberFormat="1" applyBorder="1"/>
    <xf numFmtId="0" fontId="0" fillId="0" borderId="0" xfId="0" applyAlignment="1">
      <alignment horizontal="right"/>
    </xf>
    <xf numFmtId="0" fontId="14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2" fontId="15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/>
    </xf>
    <xf numFmtId="0" fontId="1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Diagramme en bâtonnets (ou en barres) des effectifs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156500598715482"/>
          <c:y val="0.13485479242284751"/>
          <c:w val="0.86539351935846731"/>
          <c:h val="0.6678826530366660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'Var. discrète - Diag. Bâtonnets'!$B$8:$B$15</c:f>
              <c:numCache>
                <c:formatCode>General</c:formatCode>
                <c:ptCount val="8"/>
                <c:pt idx="0">
                  <c:v>-5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10</c:v>
                </c:pt>
              </c:numCache>
            </c:numRef>
          </c:cat>
          <c:val>
            <c:numRef>
              <c:f>'Var. discrète - Diag. Bâtonnets'!$C$8:$C$15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86-4797-9AAE-51236B177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1"/>
        <c:axId val="665759416"/>
        <c:axId val="665759088"/>
      </c:barChart>
      <c:catAx>
        <c:axId val="665759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Valeurs observées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accent6">
              <a:lumMod val="40000"/>
              <a:lumOff val="60000"/>
            </a:schemeClr>
          </a:solidFill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5759088"/>
        <c:crosses val="autoZero"/>
        <c:auto val="1"/>
        <c:lblAlgn val="ctr"/>
        <c:lblOffset val="100"/>
        <c:noMultiLvlLbl val="0"/>
      </c:catAx>
      <c:valAx>
        <c:axId val="66575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Effectifs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5759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BE"/>
              <a:t>Diagramme en escalier des effectifs cumulés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'Var. discrète - Diag. Bâtonnets'!$S$29:$S$52</c:f>
              <c:numCache>
                <c:formatCode>General</c:formatCode>
                <c:ptCount val="24"/>
                <c:pt idx="1">
                  <c:v>-5</c:v>
                </c:pt>
                <c:pt idx="2">
                  <c:v>-3</c:v>
                </c:pt>
                <c:pt idx="4">
                  <c:v>-3</c:v>
                </c:pt>
                <c:pt idx="5">
                  <c:v>-2</c:v>
                </c:pt>
                <c:pt idx="7">
                  <c:v>-2</c:v>
                </c:pt>
                <c:pt idx="8">
                  <c:v>-1</c:v>
                </c:pt>
                <c:pt idx="10">
                  <c:v>-1</c:v>
                </c:pt>
                <c:pt idx="11">
                  <c:v>3</c:v>
                </c:pt>
                <c:pt idx="13">
                  <c:v>3</c:v>
                </c:pt>
                <c:pt idx="14">
                  <c:v>5</c:v>
                </c:pt>
                <c:pt idx="16">
                  <c:v>5</c:v>
                </c:pt>
                <c:pt idx="17">
                  <c:v>6</c:v>
                </c:pt>
                <c:pt idx="19">
                  <c:v>6</c:v>
                </c:pt>
                <c:pt idx="20">
                  <c:v>10</c:v>
                </c:pt>
                <c:pt idx="22">
                  <c:v>10</c:v>
                </c:pt>
              </c:numCache>
            </c:numRef>
          </c:xVal>
          <c:yVal>
            <c:numRef>
              <c:f>'Var. discrète - Diag. Bâtonnets'!$T$29:$T$52</c:f>
              <c:numCache>
                <c:formatCode>General</c:formatCode>
                <c:ptCount val="24"/>
                <c:pt idx="1">
                  <c:v>1</c:v>
                </c:pt>
                <c:pt idx="2">
                  <c:v>1</c:v>
                </c:pt>
                <c:pt idx="4">
                  <c:v>3</c:v>
                </c:pt>
                <c:pt idx="5">
                  <c:v>3</c:v>
                </c:pt>
                <c:pt idx="7">
                  <c:v>4</c:v>
                </c:pt>
                <c:pt idx="8">
                  <c:v>4</c:v>
                </c:pt>
                <c:pt idx="10">
                  <c:v>5</c:v>
                </c:pt>
                <c:pt idx="11">
                  <c:v>5</c:v>
                </c:pt>
                <c:pt idx="13">
                  <c:v>6</c:v>
                </c:pt>
                <c:pt idx="14">
                  <c:v>6</c:v>
                </c:pt>
                <c:pt idx="16">
                  <c:v>7</c:v>
                </c:pt>
                <c:pt idx="17">
                  <c:v>7</c:v>
                </c:pt>
                <c:pt idx="19">
                  <c:v>10</c:v>
                </c:pt>
                <c:pt idx="20">
                  <c:v>10</c:v>
                </c:pt>
                <c:pt idx="22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FE-4E4B-A147-49175971A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527840"/>
        <c:axId val="508529808"/>
      </c:scatter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'Var. discrète - Diag. Bâtonnets'!$B$8:$B$15</c:f>
              <c:numCache>
                <c:formatCode>General</c:formatCode>
                <c:ptCount val="8"/>
                <c:pt idx="0">
                  <c:v>-5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10</c:v>
                </c:pt>
              </c:numCache>
            </c:numRef>
          </c:xVal>
          <c:yVal>
            <c:numRef>
              <c:f>'Var. discrète - Diag. Bâtonnets'!$F$8:$F$15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10</c:v>
                </c:pt>
                <c:pt idx="7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FE-4E4B-A147-49175971A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6043263"/>
        <c:axId val="1506045663"/>
      </c:scatterChart>
      <c:valAx>
        <c:axId val="50852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baseline="0">
                    <a:effectLst/>
                  </a:rPr>
                  <a:t>V</a:t>
                </a:r>
              </a:p>
              <a:p>
                <a:pPr>
                  <a:defRPr/>
                </a:pPr>
                <a:r>
                  <a:rPr lang="fr-FR" sz="1000" b="0" i="0" u="none" strike="noStrike" baseline="0">
                    <a:effectLst/>
                  </a:rPr>
                  <a:t>Valeurs observées</a:t>
                </a:r>
                <a:endParaRPr lang="fr-B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accent6">
              <a:lumMod val="40000"/>
              <a:lumOff val="60000"/>
            </a:schemeClr>
          </a:solidFill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8529808"/>
        <c:crossesAt val="0"/>
        <c:crossBetween val="midCat"/>
      </c:valAx>
      <c:valAx>
        <c:axId val="50852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Effectifs cumulés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08527840"/>
        <c:crossesAt val="-7"/>
        <c:crossBetween val="midCat"/>
      </c:valAx>
      <c:valAx>
        <c:axId val="150604566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6043263"/>
        <c:crosses val="max"/>
        <c:crossBetween val="midCat"/>
      </c:valAx>
      <c:valAx>
        <c:axId val="15060432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6045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29401178473649"/>
          <c:y val="0.18518518518518517"/>
          <c:w val="0.85648374846826736"/>
          <c:h val="0.7074154272382617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'Var. discrète - Diag. Bâtonnets'!$Q$2:$Q$24</c:f>
              <c:numCache>
                <c:formatCode>General</c:formatCode>
                <c:ptCount val="23"/>
                <c:pt idx="0">
                  <c:v>-5</c:v>
                </c:pt>
                <c:pt idx="1">
                  <c:v>-5</c:v>
                </c:pt>
                <c:pt idx="3">
                  <c:v>-3</c:v>
                </c:pt>
                <c:pt idx="4">
                  <c:v>-3</c:v>
                </c:pt>
                <c:pt idx="6">
                  <c:v>-2</c:v>
                </c:pt>
                <c:pt idx="7">
                  <c:v>-2</c:v>
                </c:pt>
                <c:pt idx="9">
                  <c:v>-1</c:v>
                </c:pt>
                <c:pt idx="10">
                  <c:v>-1</c:v>
                </c:pt>
                <c:pt idx="12">
                  <c:v>3</c:v>
                </c:pt>
                <c:pt idx="13">
                  <c:v>3</c:v>
                </c:pt>
                <c:pt idx="15">
                  <c:v>5</c:v>
                </c:pt>
                <c:pt idx="16">
                  <c:v>5</c:v>
                </c:pt>
                <c:pt idx="18">
                  <c:v>6</c:v>
                </c:pt>
                <c:pt idx="19">
                  <c:v>6</c:v>
                </c:pt>
                <c:pt idx="21">
                  <c:v>10</c:v>
                </c:pt>
                <c:pt idx="22">
                  <c:v>10</c:v>
                </c:pt>
              </c:numCache>
            </c:numRef>
          </c:xVal>
          <c:yVal>
            <c:numRef>
              <c:f>'Var. discrète - Diag. Bâtonnets'!$R$2:$R$24</c:f>
              <c:numCache>
                <c:formatCode>General</c:formatCode>
                <c:ptCount val="23"/>
                <c:pt idx="0">
                  <c:v>1</c:v>
                </c:pt>
                <c:pt idx="1">
                  <c:v>0</c:v>
                </c:pt>
                <c:pt idx="3">
                  <c:v>2</c:v>
                </c:pt>
                <c:pt idx="4">
                  <c:v>0</c:v>
                </c:pt>
                <c:pt idx="6">
                  <c:v>1</c:v>
                </c:pt>
                <c:pt idx="7">
                  <c:v>0</c:v>
                </c:pt>
                <c:pt idx="9">
                  <c:v>1</c:v>
                </c:pt>
                <c:pt idx="10">
                  <c:v>0</c:v>
                </c:pt>
                <c:pt idx="12">
                  <c:v>1</c:v>
                </c:pt>
                <c:pt idx="13">
                  <c:v>0</c:v>
                </c:pt>
                <c:pt idx="15">
                  <c:v>1</c:v>
                </c:pt>
                <c:pt idx="16">
                  <c:v>0</c:v>
                </c:pt>
                <c:pt idx="18">
                  <c:v>3</c:v>
                </c:pt>
                <c:pt idx="19">
                  <c:v>0</c:v>
                </c:pt>
                <c:pt idx="21">
                  <c:v>1</c:v>
                </c:pt>
                <c:pt idx="2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5F-4F54-89ED-565BD243188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'Var. discrète - Diag. Bâtonnets'!$B$8:$B$15</c:f>
              <c:numCache>
                <c:formatCode>General</c:formatCode>
                <c:ptCount val="8"/>
                <c:pt idx="0">
                  <c:v>-5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10</c:v>
                </c:pt>
              </c:numCache>
            </c:numRef>
          </c:xVal>
          <c:yVal>
            <c:numRef>
              <c:f>'Var. discrète - Diag. Bâtonnets'!$C$8:$C$15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B1-4C3A-AA38-0EB284AF0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850127"/>
        <c:axId val="1394736991"/>
      </c:scatterChart>
      <c:valAx>
        <c:axId val="139185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Valeurs observées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rgbClr val="FF0000"/>
            </a:solidFill>
            <a:round/>
            <a:tailEnd type="stealth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94736991"/>
        <c:crossesAt val="-6"/>
        <c:crossBetween val="midCat"/>
      </c:valAx>
      <c:valAx>
        <c:axId val="1394736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Effectifs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FF0000"/>
            </a:solidFill>
            <a:round/>
            <a:tailEnd type="stealth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91850127"/>
        <c:crossesAt val="-6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130175</xdr:colOff>
      <xdr:row>19</xdr:row>
      <xdr:rowOff>182561</xdr:rowOff>
    </xdr:from>
    <xdr:to>
      <xdr:col>6</xdr:col>
      <xdr:colOff>619125</xdr:colOff>
      <xdr:row>36</xdr:row>
      <xdr:rowOff>168274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88900</xdr:colOff>
      <xdr:row>20</xdr:row>
      <xdr:rowOff>3175</xdr:rowOff>
    </xdr:from>
    <xdr:to>
      <xdr:col>15</xdr:col>
      <xdr:colOff>419100</xdr:colOff>
      <xdr:row>37</xdr:row>
      <xdr:rowOff>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161924</xdr:colOff>
      <xdr:row>37</xdr:row>
      <xdr:rowOff>119061</xdr:rowOff>
    </xdr:from>
    <xdr:to>
      <xdr:col>7</xdr:col>
      <xdr:colOff>247649</xdr:colOff>
      <xdr:row>54</xdr:row>
      <xdr:rowOff>180974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11FDD4DF-E61E-82AE-1EC0-3D9FD16B8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tabSelected="1" workbookViewId="0">
      <selection activeCell="N7" sqref="N7"/>
    </sheetView>
  </sheetViews>
  <sheetFormatPr defaultColWidth="11.42578125" defaultRowHeight="15"/>
  <cols>
    <col min="1" max="1" width="14.85546875" customWidth="1"/>
    <col min="2" max="2" width="19.85546875" customWidth="1"/>
    <col min="3" max="4" width="11.42578125" customWidth="1"/>
    <col min="5" max="5" width="10.85546875" customWidth="1"/>
    <col min="6" max="6" width="11.7109375" customWidth="1"/>
    <col min="7" max="7" width="11.28515625" customWidth="1"/>
    <col min="8" max="8" width="13.28515625" customWidth="1"/>
    <col min="9" max="9" width="12.5703125" customWidth="1"/>
    <col min="10" max="10" width="9.85546875" customWidth="1"/>
    <col min="11" max="11" width="5.85546875" customWidth="1"/>
    <col min="12" max="12" width="3.5703125" customWidth="1"/>
    <col min="16" max="16" width="7.140625" customWidth="1"/>
    <col min="17" max="17" width="5.85546875" customWidth="1"/>
  </cols>
  <sheetData>
    <row r="1" spans="1:18" ht="21.6" customHeight="1">
      <c r="A1" s="18" t="s">
        <v>0</v>
      </c>
      <c r="O1" s="36" t="s">
        <v>1</v>
      </c>
      <c r="P1" s="18" t="s">
        <v>2</v>
      </c>
    </row>
    <row r="2" spans="1:18" ht="15.75" thickBot="1">
      <c r="O2" s="35"/>
      <c r="Q2">
        <v>-5</v>
      </c>
      <c r="R2">
        <v>1</v>
      </c>
    </row>
    <row r="3" spans="1:18" ht="15.75" thickBot="1">
      <c r="A3" t="s">
        <v>1</v>
      </c>
      <c r="B3" s="27" t="s">
        <v>3</v>
      </c>
      <c r="C3" s="19">
        <v>5</v>
      </c>
      <c r="D3" s="20">
        <v>6</v>
      </c>
      <c r="E3" s="20">
        <v>10</v>
      </c>
      <c r="F3" s="20">
        <v>-2</v>
      </c>
      <c r="G3" s="20">
        <v>3</v>
      </c>
      <c r="H3" s="20">
        <v>-5</v>
      </c>
      <c r="I3" s="20">
        <v>6</v>
      </c>
      <c r="J3" s="20">
        <v>-1</v>
      </c>
      <c r="K3" s="20">
        <v>-3</v>
      </c>
      <c r="L3" s="20">
        <v>-3</v>
      </c>
      <c r="M3" s="19">
        <v>6</v>
      </c>
      <c r="O3" s="37">
        <v>-5</v>
      </c>
      <c r="Q3">
        <v>-5</v>
      </c>
      <c r="R3">
        <v>0</v>
      </c>
    </row>
    <row r="4" spans="1:18" ht="15.75" thickBot="1">
      <c r="A4" s="28" t="s">
        <v>4</v>
      </c>
      <c r="B4" s="27" t="s">
        <v>5</v>
      </c>
      <c r="C4" s="19">
        <v>-5</v>
      </c>
      <c r="D4" s="19">
        <v>-3</v>
      </c>
      <c r="E4" s="19">
        <v>-3</v>
      </c>
      <c r="F4" s="19">
        <v>-2</v>
      </c>
      <c r="G4" s="19">
        <v>-1</v>
      </c>
      <c r="H4" s="19">
        <v>3</v>
      </c>
      <c r="I4" s="19">
        <v>5</v>
      </c>
      <c r="J4" s="19">
        <v>6</v>
      </c>
      <c r="K4" s="19">
        <v>6</v>
      </c>
      <c r="L4" s="39">
        <v>6</v>
      </c>
      <c r="M4" s="19">
        <v>10</v>
      </c>
      <c r="O4" s="37">
        <v>-3</v>
      </c>
    </row>
    <row r="5" spans="1:18">
      <c r="O5" s="37">
        <v>-3</v>
      </c>
      <c r="Q5">
        <v>-3</v>
      </c>
      <c r="R5">
        <v>2</v>
      </c>
    </row>
    <row r="6" spans="1:18" ht="17.25">
      <c r="B6" s="4" t="s">
        <v>6</v>
      </c>
      <c r="C6" s="4" t="s">
        <v>7</v>
      </c>
      <c r="D6" s="4" t="s">
        <v>8</v>
      </c>
      <c r="E6" s="5" t="s">
        <v>9</v>
      </c>
      <c r="F6" s="4" t="s">
        <v>10</v>
      </c>
      <c r="G6" s="4" t="s">
        <v>11</v>
      </c>
      <c r="H6" s="4" t="s">
        <v>12</v>
      </c>
      <c r="I6" s="5" t="s">
        <v>13</v>
      </c>
      <c r="J6" s="6"/>
      <c r="K6" s="11"/>
      <c r="L6" s="11"/>
      <c r="M6" s="11"/>
      <c r="N6" s="11"/>
      <c r="O6" s="37">
        <v>-2</v>
      </c>
      <c r="Q6">
        <v>-3</v>
      </c>
      <c r="R6">
        <v>0</v>
      </c>
    </row>
    <row r="7" spans="1:18">
      <c r="K7" s="11"/>
      <c r="L7" s="11"/>
      <c r="M7" s="11"/>
      <c r="N7" s="11"/>
      <c r="O7" s="37">
        <v>-1</v>
      </c>
    </row>
    <row r="8" spans="1:18">
      <c r="B8" s="21">
        <f>C4</f>
        <v>-5</v>
      </c>
      <c r="C8" s="22">
        <v>1</v>
      </c>
      <c r="D8" s="23">
        <f t="shared" ref="D8:D15" si="0">B8*B8</f>
        <v>25</v>
      </c>
      <c r="E8" s="24">
        <f>C8/$C$17</f>
        <v>9.0909090909090912E-2</v>
      </c>
      <c r="F8" s="25">
        <f>F7+C8</f>
        <v>1</v>
      </c>
      <c r="G8" s="23">
        <f t="shared" ref="G8:G15" si="1">B8*C8</f>
        <v>-5</v>
      </c>
      <c r="H8" s="23">
        <f t="shared" ref="H8:H15" si="2">C8*B8*B8</f>
        <v>25</v>
      </c>
      <c r="I8" s="26">
        <f>ABS(C8*(B8-$G$18))</f>
        <v>7</v>
      </c>
      <c r="K8" s="11"/>
      <c r="L8" s="11"/>
      <c r="M8" s="11"/>
      <c r="N8" s="11"/>
      <c r="O8" s="37">
        <v>3</v>
      </c>
      <c r="Q8">
        <v>-2</v>
      </c>
      <c r="R8">
        <v>1</v>
      </c>
    </row>
    <row r="9" spans="1:18">
      <c r="B9" s="21">
        <v>-3</v>
      </c>
      <c r="C9" s="22">
        <v>2</v>
      </c>
      <c r="D9" s="23">
        <f>B9^2</f>
        <v>9</v>
      </c>
      <c r="E9" s="24">
        <f>C9/$C$17</f>
        <v>0.18181818181818182</v>
      </c>
      <c r="F9" s="25">
        <f>F8+C9</f>
        <v>3</v>
      </c>
      <c r="G9" s="23">
        <f t="shared" si="1"/>
        <v>-6</v>
      </c>
      <c r="H9" s="23">
        <f t="shared" si="2"/>
        <v>18</v>
      </c>
      <c r="I9" s="26">
        <f>ABS(C9*(B9-$G$18))</f>
        <v>10</v>
      </c>
      <c r="K9" s="11"/>
      <c r="L9" s="11"/>
      <c r="M9" s="11"/>
      <c r="N9" s="11"/>
      <c r="O9" s="37">
        <v>5</v>
      </c>
      <c r="Q9">
        <v>-2</v>
      </c>
      <c r="R9">
        <v>0</v>
      </c>
    </row>
    <row r="10" spans="1:18">
      <c r="B10" s="21">
        <v>-2</v>
      </c>
      <c r="C10" s="22">
        <v>1</v>
      </c>
      <c r="D10" s="23">
        <f t="shared" si="0"/>
        <v>4</v>
      </c>
      <c r="E10" s="24">
        <f>C10/$C$17</f>
        <v>9.0909090909090912E-2</v>
      </c>
      <c r="F10" s="25">
        <f t="shared" ref="F10:F15" si="3">F9+C10</f>
        <v>4</v>
      </c>
      <c r="G10" s="23">
        <f t="shared" si="1"/>
        <v>-2</v>
      </c>
      <c r="H10" s="23">
        <f t="shared" si="2"/>
        <v>4</v>
      </c>
      <c r="I10" s="26">
        <f>ABS(C10*(B10-$G$18))</f>
        <v>4</v>
      </c>
      <c r="K10" s="11"/>
      <c r="L10" s="11"/>
      <c r="M10" s="11"/>
      <c r="N10" s="11"/>
      <c r="O10" s="37">
        <v>6</v>
      </c>
    </row>
    <row r="11" spans="1:18">
      <c r="B11" s="21">
        <v>-1</v>
      </c>
      <c r="C11" s="22">
        <v>1</v>
      </c>
      <c r="D11" s="23">
        <f t="shared" si="0"/>
        <v>1</v>
      </c>
      <c r="E11" s="24">
        <f>C11/$C$17</f>
        <v>9.0909090909090912E-2</v>
      </c>
      <c r="F11" s="25">
        <f t="shared" si="3"/>
        <v>5</v>
      </c>
      <c r="G11" s="23">
        <f t="shared" si="1"/>
        <v>-1</v>
      </c>
      <c r="H11" s="23">
        <f t="shared" si="2"/>
        <v>1</v>
      </c>
      <c r="I11" s="26">
        <f>ABS(C11*(B11-$G$18))</f>
        <v>3</v>
      </c>
      <c r="K11" s="11"/>
      <c r="L11" s="11"/>
      <c r="M11" s="11"/>
      <c r="N11" s="11"/>
      <c r="O11" s="37">
        <v>6</v>
      </c>
      <c r="Q11">
        <v>-1</v>
      </c>
      <c r="R11">
        <v>1</v>
      </c>
    </row>
    <row r="12" spans="1:18" ht="15" customHeight="1">
      <c r="B12" s="21">
        <v>3</v>
      </c>
      <c r="C12" s="22">
        <v>1</v>
      </c>
      <c r="D12" s="23">
        <f t="shared" si="0"/>
        <v>9</v>
      </c>
      <c r="E12" s="24">
        <f>C12/$C$17</f>
        <v>9.0909090909090912E-2</v>
      </c>
      <c r="F12" s="25">
        <f>F11+C12</f>
        <v>6</v>
      </c>
      <c r="G12" s="23">
        <f t="shared" si="1"/>
        <v>3</v>
      </c>
      <c r="H12" s="23">
        <f t="shared" si="2"/>
        <v>9</v>
      </c>
      <c r="I12" s="26">
        <f>ABS(C12*(B12-$G$18))</f>
        <v>1</v>
      </c>
      <c r="K12" s="11"/>
      <c r="L12" s="11"/>
      <c r="M12" s="11"/>
      <c r="N12" s="11"/>
      <c r="O12" s="38">
        <v>6</v>
      </c>
      <c r="Q12">
        <v>-1</v>
      </c>
      <c r="R12">
        <v>0</v>
      </c>
    </row>
    <row r="13" spans="1:18">
      <c r="B13" s="21">
        <v>5</v>
      </c>
      <c r="C13" s="22">
        <v>1</v>
      </c>
      <c r="D13" s="23">
        <f t="shared" si="0"/>
        <v>25</v>
      </c>
      <c r="E13" s="24">
        <f>C13/$C$17</f>
        <v>9.0909090909090912E-2</v>
      </c>
      <c r="F13" s="25">
        <f>F12+C13</f>
        <v>7</v>
      </c>
      <c r="G13" s="23">
        <f t="shared" si="1"/>
        <v>5</v>
      </c>
      <c r="H13" s="23">
        <f t="shared" si="2"/>
        <v>25</v>
      </c>
      <c r="I13" s="26">
        <f>ABS(C13*(B13-$G$18))</f>
        <v>3</v>
      </c>
      <c r="K13" s="11"/>
      <c r="L13" s="11"/>
      <c r="M13" s="11"/>
      <c r="N13" s="11"/>
      <c r="O13" s="37">
        <v>10</v>
      </c>
    </row>
    <row r="14" spans="1:18">
      <c r="B14" s="21">
        <v>6</v>
      </c>
      <c r="C14" s="22">
        <v>3</v>
      </c>
      <c r="D14" s="24">
        <f t="shared" si="0"/>
        <v>36</v>
      </c>
      <c r="E14" s="24">
        <f>C14/$C$17</f>
        <v>0.27272727272727271</v>
      </c>
      <c r="F14" s="25">
        <f t="shared" si="3"/>
        <v>10</v>
      </c>
      <c r="G14" s="23">
        <f t="shared" si="1"/>
        <v>18</v>
      </c>
      <c r="H14" s="26">
        <f t="shared" si="2"/>
        <v>108</v>
      </c>
      <c r="I14" s="26">
        <f>ABS(C14*(B14-$G$18))</f>
        <v>12</v>
      </c>
      <c r="J14" s="11"/>
      <c r="K14" s="11"/>
      <c r="L14" s="11"/>
      <c r="M14" s="11"/>
      <c r="N14" s="11"/>
      <c r="O14" s="11"/>
      <c r="Q14">
        <v>3</v>
      </c>
      <c r="R14">
        <v>1</v>
      </c>
    </row>
    <row r="15" spans="1:18">
      <c r="B15" s="21">
        <v>10</v>
      </c>
      <c r="C15" s="22">
        <v>1</v>
      </c>
      <c r="D15" s="23">
        <f t="shared" si="0"/>
        <v>100</v>
      </c>
      <c r="E15" s="24">
        <f>C15/$C$17</f>
        <v>9.0909090909090912E-2</v>
      </c>
      <c r="F15" s="25">
        <f t="shared" si="3"/>
        <v>11</v>
      </c>
      <c r="G15" s="23">
        <f t="shared" si="1"/>
        <v>10</v>
      </c>
      <c r="H15" s="26">
        <f t="shared" si="2"/>
        <v>100</v>
      </c>
      <c r="I15" s="26">
        <f>ABS(C15*(B15-$G$18))</f>
        <v>8</v>
      </c>
      <c r="J15" s="11"/>
      <c r="K15" s="11"/>
      <c r="L15" s="11"/>
      <c r="M15" s="11"/>
      <c r="N15" s="11"/>
      <c r="O15" s="11"/>
      <c r="Q15">
        <v>3</v>
      </c>
      <c r="R15">
        <v>0</v>
      </c>
    </row>
    <row r="16" spans="1:18">
      <c r="B16" s="10"/>
      <c r="H16" s="2"/>
      <c r="J16" s="11"/>
      <c r="K16" s="11"/>
      <c r="L16" s="11"/>
      <c r="M16" s="11"/>
      <c r="N16" s="11"/>
      <c r="O16" s="11"/>
    </row>
    <row r="17" spans="2:23">
      <c r="B17" s="29" t="s">
        <v>14</v>
      </c>
      <c r="C17" s="34">
        <f>SUM(C8:C15)</f>
        <v>11</v>
      </c>
      <c r="D17" s="1"/>
      <c r="E17" s="1"/>
      <c r="F17" s="1"/>
      <c r="G17" s="30" t="s">
        <v>15</v>
      </c>
      <c r="H17" s="30" t="s">
        <v>16</v>
      </c>
      <c r="I17" s="31" t="s">
        <v>17</v>
      </c>
      <c r="J17" s="32"/>
      <c r="K17" s="11"/>
      <c r="L17" s="11"/>
      <c r="M17" s="11"/>
      <c r="N17" s="11"/>
      <c r="O17" s="11"/>
      <c r="Q17">
        <v>5</v>
      </c>
      <c r="R17">
        <v>1</v>
      </c>
    </row>
    <row r="18" spans="2:23">
      <c r="B18" s="29" t="s">
        <v>18</v>
      </c>
      <c r="C18" s="34">
        <f>MAX(B8:B15)-MIN(B8:B15)</f>
        <v>15</v>
      </c>
      <c r="D18" s="1"/>
      <c r="E18" s="6"/>
      <c r="G18" s="3">
        <f>SUM(G8:G15)/$C$17</f>
        <v>2</v>
      </c>
      <c r="H18" s="3">
        <f>SQRT((SUM(H8:H15)/C17)-G18*G18)</f>
        <v>4.7290206558690739</v>
      </c>
      <c r="I18" s="3">
        <f>SUM(I8:I15)/$C$17</f>
        <v>4.3636363636363633</v>
      </c>
      <c r="J18" s="11"/>
      <c r="K18" s="11"/>
      <c r="L18" s="11"/>
      <c r="M18" s="11"/>
      <c r="N18" s="11"/>
      <c r="O18" s="11"/>
      <c r="Q18">
        <v>5</v>
      </c>
      <c r="R18">
        <v>0</v>
      </c>
    </row>
    <row r="19" spans="2:23">
      <c r="B19" s="29" t="s">
        <v>19</v>
      </c>
      <c r="C19" s="34" cm="1">
        <f t="array" aca="1" ref="C19" ca="1">INDIRECT("B"&amp;(7+MATCH(MAX(C8:C15),C8:C15,0)))</f>
        <v>6</v>
      </c>
      <c r="F19" s="3"/>
      <c r="I19" s="11"/>
      <c r="J19" s="11"/>
      <c r="K19" s="11"/>
      <c r="L19" s="11"/>
      <c r="M19" s="11"/>
      <c r="N19" s="11"/>
      <c r="O19" s="11"/>
    </row>
    <row r="20" spans="2:23">
      <c r="J20" s="11"/>
      <c r="K20" s="11"/>
      <c r="L20" s="11"/>
      <c r="M20" s="11"/>
      <c r="N20" s="11"/>
      <c r="O20" s="11"/>
      <c r="Q20">
        <v>6</v>
      </c>
      <c r="R20">
        <v>3</v>
      </c>
    </row>
    <row r="21" spans="2:23">
      <c r="E21" s="12"/>
      <c r="J21" s="11"/>
      <c r="K21" s="11"/>
      <c r="L21" s="11"/>
      <c r="M21" s="11"/>
      <c r="N21" s="11"/>
      <c r="O21" s="11"/>
      <c r="Q21">
        <v>6</v>
      </c>
      <c r="R21">
        <v>0</v>
      </c>
    </row>
    <row r="22" spans="2:23">
      <c r="J22" s="11"/>
      <c r="K22" s="11"/>
      <c r="L22" s="11"/>
      <c r="M22" s="11"/>
      <c r="N22" s="11"/>
      <c r="O22" s="11"/>
    </row>
    <row r="23" spans="2:23">
      <c r="J23" s="11"/>
      <c r="K23" s="11"/>
      <c r="L23" s="11"/>
      <c r="M23" s="11"/>
      <c r="N23" s="11"/>
      <c r="O23" s="11"/>
      <c r="Q23">
        <v>10</v>
      </c>
      <c r="R23">
        <v>1</v>
      </c>
    </row>
    <row r="24" spans="2:23">
      <c r="Q24">
        <v>10</v>
      </c>
      <c r="R24">
        <v>0</v>
      </c>
    </row>
    <row r="27" spans="2:23" ht="18.75">
      <c r="S27" s="7" t="s">
        <v>20</v>
      </c>
      <c r="T27" s="16"/>
      <c r="U27" s="16"/>
      <c r="V27" s="16"/>
      <c r="W27" s="16"/>
    </row>
    <row r="28" spans="2:23" ht="67.5">
      <c r="S28" s="33" t="s">
        <v>21</v>
      </c>
      <c r="T28" s="33" t="s">
        <v>22</v>
      </c>
      <c r="U28" s="16"/>
      <c r="V28" s="16"/>
      <c r="W28" s="16"/>
    </row>
    <row r="29" spans="2:23">
      <c r="S29" s="17"/>
      <c r="T29" s="17"/>
      <c r="U29" s="16"/>
      <c r="V29" s="16"/>
      <c r="W29" s="16"/>
    </row>
    <row r="30" spans="2:23">
      <c r="S30" s="17">
        <v>-5</v>
      </c>
      <c r="T30" s="17">
        <f>T31</f>
        <v>1</v>
      </c>
      <c r="U30" s="16" t="s">
        <v>23</v>
      </c>
      <c r="V30" s="16"/>
      <c r="W30" s="16"/>
    </row>
    <row r="31" spans="2:23">
      <c r="S31" s="17">
        <f>'Var. discrète - Diag. Bâtonnets'!B9</f>
        <v>-3</v>
      </c>
      <c r="T31" s="17">
        <f>'Var. discrète - Diag. Bâtonnets'!F8</f>
        <v>1</v>
      </c>
      <c r="U31" s="16" t="s">
        <v>24</v>
      </c>
      <c r="V31" s="16"/>
      <c r="W31" s="16"/>
    </row>
    <row r="32" spans="2:23">
      <c r="S32" s="17"/>
      <c r="T32" s="17"/>
      <c r="U32" s="16" t="s">
        <v>25</v>
      </c>
      <c r="V32" s="16"/>
      <c r="W32" s="16"/>
    </row>
    <row r="33" spans="1:23">
      <c r="S33" s="17">
        <f>S31</f>
        <v>-3</v>
      </c>
      <c r="T33" s="17">
        <f>T34</f>
        <v>3</v>
      </c>
      <c r="U33" s="16" t="s">
        <v>23</v>
      </c>
      <c r="V33" s="16"/>
      <c r="W33" s="16"/>
    </row>
    <row r="34" spans="1:23">
      <c r="S34" s="17">
        <f>'Var. discrète - Diag. Bâtonnets'!B10</f>
        <v>-2</v>
      </c>
      <c r="T34" s="17">
        <f>'Var. discrète - Diag. Bâtonnets'!F9</f>
        <v>3</v>
      </c>
      <c r="U34" s="16" t="s">
        <v>24</v>
      </c>
      <c r="V34" s="16"/>
      <c r="W34" s="16"/>
    </row>
    <row r="35" spans="1:23">
      <c r="S35" s="17"/>
      <c r="T35" s="17"/>
      <c r="U35" s="16" t="s">
        <v>25</v>
      </c>
      <c r="V35" s="16"/>
      <c r="W35" s="16"/>
    </row>
    <row r="36" spans="1:23">
      <c r="S36" s="17">
        <f>S34</f>
        <v>-2</v>
      </c>
      <c r="T36" s="17">
        <f>T37</f>
        <v>4</v>
      </c>
      <c r="U36" s="16" t="s">
        <v>23</v>
      </c>
      <c r="V36" s="16"/>
      <c r="W36" s="16"/>
    </row>
    <row r="37" spans="1:23">
      <c r="S37" s="17">
        <f>'Var. discrète - Diag. Bâtonnets'!B11</f>
        <v>-1</v>
      </c>
      <c r="T37" s="17">
        <f>'Var. discrète - Diag. Bâtonnets'!F10</f>
        <v>4</v>
      </c>
      <c r="U37" s="16" t="s">
        <v>24</v>
      </c>
      <c r="V37" s="16"/>
      <c r="W37" s="16"/>
    </row>
    <row r="38" spans="1:23">
      <c r="S38" s="17"/>
      <c r="T38" s="17"/>
      <c r="U38" s="16" t="s">
        <v>25</v>
      </c>
      <c r="V38" s="16"/>
      <c r="W38" s="16"/>
    </row>
    <row r="39" spans="1:23">
      <c r="S39" s="17">
        <f>S37</f>
        <v>-1</v>
      </c>
      <c r="T39" s="17">
        <f>T40</f>
        <v>5</v>
      </c>
      <c r="U39" s="16" t="s">
        <v>23</v>
      </c>
      <c r="V39" s="16"/>
      <c r="W39" s="16"/>
    </row>
    <row r="40" spans="1:23">
      <c r="S40" s="17">
        <f>'Var. discrète - Diag. Bâtonnets'!B12</f>
        <v>3</v>
      </c>
      <c r="T40" s="17">
        <f>'Var. discrète - Diag. Bâtonnets'!F11</f>
        <v>5</v>
      </c>
      <c r="U40" s="16" t="s">
        <v>24</v>
      </c>
      <c r="V40" s="16"/>
      <c r="W40" s="16"/>
    </row>
    <row r="41" spans="1:23">
      <c r="S41" s="17"/>
      <c r="T41" s="17"/>
      <c r="U41" s="16" t="s">
        <v>25</v>
      </c>
      <c r="V41" s="16"/>
      <c r="W41" s="16"/>
    </row>
    <row r="42" spans="1:23" ht="18.75">
      <c r="B42" s="7"/>
      <c r="C42" s="7"/>
      <c r="S42" s="17">
        <f>S40</f>
        <v>3</v>
      </c>
      <c r="T42" s="17">
        <f>T43</f>
        <v>6</v>
      </c>
      <c r="U42" s="16" t="s">
        <v>23</v>
      </c>
      <c r="V42" s="16"/>
      <c r="W42" s="16"/>
    </row>
    <row r="43" spans="1:23" ht="18.75">
      <c r="A43" s="7"/>
      <c r="S43" s="17">
        <f>'Var. discrète - Diag. Bâtonnets'!B13</f>
        <v>5</v>
      </c>
      <c r="T43" s="17">
        <f>'Var. discrète - Diag. Bâtonnets'!F12</f>
        <v>6</v>
      </c>
      <c r="U43" s="16" t="s">
        <v>24</v>
      </c>
      <c r="V43" s="16"/>
      <c r="W43" s="16"/>
    </row>
    <row r="44" spans="1:23">
      <c r="F44" s="8"/>
      <c r="S44" s="17"/>
      <c r="T44" s="17"/>
      <c r="U44" s="16" t="s">
        <v>25</v>
      </c>
      <c r="V44" s="16"/>
      <c r="W44" s="16"/>
    </row>
    <row r="45" spans="1:23">
      <c r="A45" s="4"/>
      <c r="B45" s="4"/>
      <c r="F45" s="8"/>
      <c r="S45" s="17">
        <f>S43</f>
        <v>5</v>
      </c>
      <c r="T45" s="17">
        <f>T46</f>
        <v>7</v>
      </c>
      <c r="U45" s="16" t="s">
        <v>23</v>
      </c>
      <c r="V45" s="16"/>
      <c r="W45" s="16"/>
    </row>
    <row r="46" spans="1:23">
      <c r="F46" s="8"/>
      <c r="S46" s="17">
        <f>'Var. discrète - Diag. Bâtonnets'!B14</f>
        <v>6</v>
      </c>
      <c r="T46" s="17">
        <f>'Var. discrète - Diag. Bâtonnets'!F13</f>
        <v>7</v>
      </c>
      <c r="U46" s="16" t="s">
        <v>26</v>
      </c>
      <c r="V46" s="16"/>
      <c r="W46" s="16"/>
    </row>
    <row r="47" spans="1:23">
      <c r="F47" s="9"/>
    </row>
    <row r="48" spans="1:23">
      <c r="F48" s="9"/>
      <c r="S48" s="4">
        <f>S46</f>
        <v>6</v>
      </c>
      <c r="T48" s="4">
        <f>T49</f>
        <v>10</v>
      </c>
      <c r="U48" t="s">
        <v>23</v>
      </c>
    </row>
    <row r="49" spans="6:21">
      <c r="F49" s="8"/>
      <c r="S49" s="4">
        <f>'Var. discrète - Diag. Bâtonnets'!B15</f>
        <v>10</v>
      </c>
      <c r="T49" s="4">
        <f>'Var. discrète - Diag. Bâtonnets'!F14</f>
        <v>10</v>
      </c>
      <c r="U49" t="s">
        <v>26</v>
      </c>
    </row>
    <row r="50" spans="6:21">
      <c r="F50" s="8"/>
      <c r="S50" s="4"/>
      <c r="T50" s="4"/>
    </row>
    <row r="51" spans="6:21">
      <c r="F51" s="8"/>
      <c r="S51" s="4">
        <f>S49</f>
        <v>10</v>
      </c>
      <c r="T51" s="4">
        <v>11</v>
      </c>
      <c r="U51" t="s">
        <v>23</v>
      </c>
    </row>
    <row r="52" spans="6:21">
      <c r="F52" s="8"/>
      <c r="S52" s="4"/>
      <c r="T52" s="4"/>
    </row>
    <row r="53" spans="6:21">
      <c r="F53" s="8"/>
    </row>
    <row r="54" spans="6:21">
      <c r="F54" s="8"/>
    </row>
    <row r="55" spans="6:21">
      <c r="F55" s="8"/>
    </row>
    <row r="56" spans="6:21">
      <c r="F56" s="8"/>
    </row>
    <row r="57" spans="6:21">
      <c r="F57" s="8"/>
    </row>
    <row r="58" spans="6:21">
      <c r="F58" s="8"/>
    </row>
  </sheetData>
  <sortState xmlns:xlrd2="http://schemas.microsoft.com/office/spreadsheetml/2017/richdata2" ref="O3:O13">
    <sortCondition ref="O3:O13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activeCell="F11" sqref="F11"/>
    </sheetView>
  </sheetViews>
  <sheetFormatPr defaultColWidth="11.42578125" defaultRowHeight="15"/>
  <cols>
    <col min="5" max="5" width="23.85546875" customWidth="1"/>
    <col min="6" max="6" width="8.7109375" customWidth="1"/>
    <col min="7" max="7" width="28" customWidth="1"/>
  </cols>
  <sheetData>
    <row r="1" spans="1:7" ht="18.75">
      <c r="A1" s="7" t="s">
        <v>27</v>
      </c>
    </row>
    <row r="3" spans="1:7">
      <c r="A3" s="4" t="s">
        <v>28</v>
      </c>
      <c r="B3" s="4" t="s">
        <v>29</v>
      </c>
      <c r="E3" s="13" t="s">
        <v>30</v>
      </c>
      <c r="F3" s="14">
        <f>COUNT(B5:B32)</f>
        <v>11</v>
      </c>
      <c r="G3" t="s">
        <v>31</v>
      </c>
    </row>
    <row r="4" spans="1:7">
      <c r="E4" s="13"/>
      <c r="F4" s="14"/>
    </row>
    <row r="5" spans="1:7">
      <c r="A5">
        <v>1</v>
      </c>
      <c r="B5" s="13">
        <v>-5</v>
      </c>
      <c r="E5" s="13" t="s">
        <v>32</v>
      </c>
      <c r="F5" s="14">
        <f>AVERAGE(B5:B32)</f>
        <v>2</v>
      </c>
      <c r="G5" t="s">
        <v>33</v>
      </c>
    </row>
    <row r="6" spans="1:7">
      <c r="A6">
        <f>A5+1</f>
        <v>2</v>
      </c>
      <c r="B6" s="13">
        <v>-3</v>
      </c>
      <c r="E6" s="13" t="s">
        <v>34</v>
      </c>
      <c r="F6" s="15">
        <f>AVEDEV(B5:B32)</f>
        <v>4.3636363636363633</v>
      </c>
      <c r="G6" t="s">
        <v>35</v>
      </c>
    </row>
    <row r="7" spans="1:7">
      <c r="A7">
        <f t="shared" ref="A7:A15" si="0">A6+1</f>
        <v>3</v>
      </c>
      <c r="B7" s="13">
        <v>-3</v>
      </c>
      <c r="E7" s="13" t="s">
        <v>36</v>
      </c>
      <c r="F7" s="15">
        <f>_xlfn.STDEV.P(B5:B32)</f>
        <v>4.7290206558690739</v>
      </c>
      <c r="G7" t="s">
        <v>37</v>
      </c>
    </row>
    <row r="8" spans="1:7">
      <c r="A8">
        <f t="shared" si="0"/>
        <v>4</v>
      </c>
      <c r="B8" s="13">
        <v>-2</v>
      </c>
      <c r="E8" s="13"/>
      <c r="F8" s="14"/>
    </row>
    <row r="9" spans="1:7">
      <c r="A9">
        <f t="shared" si="0"/>
        <v>5</v>
      </c>
      <c r="B9" s="13">
        <v>-1</v>
      </c>
      <c r="E9" s="13" t="s">
        <v>38</v>
      </c>
      <c r="F9" s="14">
        <f>MEDIAN(B5:B32)</f>
        <v>3</v>
      </c>
      <c r="G9" t="s">
        <v>39</v>
      </c>
    </row>
    <row r="10" spans="1:7">
      <c r="A10">
        <f t="shared" si="0"/>
        <v>6</v>
      </c>
      <c r="B10" s="13">
        <v>3</v>
      </c>
      <c r="E10" s="13"/>
      <c r="F10" s="14"/>
    </row>
    <row r="11" spans="1:7">
      <c r="A11">
        <f t="shared" si="0"/>
        <v>7</v>
      </c>
      <c r="B11" s="13">
        <v>5</v>
      </c>
      <c r="E11" s="13" t="s">
        <v>40</v>
      </c>
      <c r="F11" s="14">
        <f>_xlfn.QUARTILE.EXC(B5:B32,1)</f>
        <v>-3</v>
      </c>
      <c r="G11" t="s">
        <v>41</v>
      </c>
    </row>
    <row r="12" spans="1:7">
      <c r="A12">
        <f t="shared" si="0"/>
        <v>8</v>
      </c>
      <c r="B12" s="13">
        <v>6</v>
      </c>
      <c r="E12" s="13" t="s">
        <v>42</v>
      </c>
      <c r="F12" s="14">
        <f>_xlfn.QUARTILE.EXC(B5:B32,3)</f>
        <v>6</v>
      </c>
      <c r="G12" t="s">
        <v>43</v>
      </c>
    </row>
    <row r="13" spans="1:7">
      <c r="A13">
        <f t="shared" si="0"/>
        <v>9</v>
      </c>
      <c r="B13">
        <v>6</v>
      </c>
      <c r="E13" s="13" t="s">
        <v>44</v>
      </c>
      <c r="F13" s="14">
        <f>_xlfn.PERCENTILE.EXC(B5:B32,0.42)</f>
        <v>-0.83999999999999986</v>
      </c>
      <c r="G13" t="s">
        <v>45</v>
      </c>
    </row>
    <row r="14" spans="1:7">
      <c r="A14">
        <f t="shared" si="0"/>
        <v>10</v>
      </c>
      <c r="B14">
        <v>6</v>
      </c>
      <c r="E14" s="13"/>
      <c r="F14" s="14"/>
    </row>
    <row r="15" spans="1:7">
      <c r="A15">
        <f t="shared" si="0"/>
        <v>11</v>
      </c>
      <c r="B15">
        <v>10</v>
      </c>
      <c r="E15" s="13" t="s">
        <v>46</v>
      </c>
      <c r="F15" s="14">
        <f>MAX(B5:B32)</f>
        <v>10</v>
      </c>
      <c r="G15" t="s">
        <v>47</v>
      </c>
    </row>
    <row r="16" spans="1:7">
      <c r="E16" s="13" t="s">
        <v>48</v>
      </c>
      <c r="F16" s="14">
        <f>MIN(B5:B32)</f>
        <v>-5</v>
      </c>
      <c r="G16" t="s">
        <v>49</v>
      </c>
    </row>
    <row r="17" spans="5:7">
      <c r="E17" s="13" t="s">
        <v>50</v>
      </c>
      <c r="F17" s="14">
        <f>MAX(B5:B32)-MIN(B5:B32)</f>
        <v>15</v>
      </c>
      <c r="G17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9361FF0A25264689F219BBFE5AB049" ma:contentTypeVersion="4" ma:contentTypeDescription="Crée un document." ma:contentTypeScope="" ma:versionID="f17296153b6aae1b78dc81790e77d238">
  <xsd:schema xmlns:xsd="http://www.w3.org/2001/XMLSchema" xmlns:xs="http://www.w3.org/2001/XMLSchema" xmlns:p="http://schemas.microsoft.com/office/2006/metadata/properties" xmlns:ns2="5d6bbf2e-d7ca-4f6c-8b5c-20988321e177" targetNamespace="http://schemas.microsoft.com/office/2006/metadata/properties" ma:root="true" ma:fieldsID="7e15d9b3871ac30e4c382ef0dcdb2dde" ns2:_="">
    <xsd:import namespace="5d6bbf2e-d7ca-4f6c-8b5c-20988321e1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6bbf2e-d7ca-4f6c-8b5c-20988321e1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69D6D9-18B6-409A-88CE-9E55C24F9511}"/>
</file>

<file path=customXml/itemProps2.xml><?xml version="1.0" encoding="utf-8"?>
<ds:datastoreItem xmlns:ds="http://schemas.openxmlformats.org/officeDocument/2006/customXml" ds:itemID="{FD3FB83B-336D-4587-973F-9DFF1E931BB7}"/>
</file>

<file path=customXml/itemProps3.xml><?xml version="1.0" encoding="utf-8"?>
<ds:datastoreItem xmlns:ds="http://schemas.openxmlformats.org/officeDocument/2006/customXml" ds:itemID="{10ABC33E-24CF-4A61-966B-CD22A229EF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BMG</dc:creator>
  <cp:keywords/>
  <dc:description/>
  <cp:lastModifiedBy>Gérard Barmarin</cp:lastModifiedBy>
  <cp:revision/>
  <dcterms:created xsi:type="dcterms:W3CDTF">2020-11-15T10:02:52Z</dcterms:created>
  <dcterms:modified xsi:type="dcterms:W3CDTF">2025-02-11T20:41:35Z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0x010100D89361FF0A25264689F219BBFE5AB049</vt:lpwstr>
  </property>
</Properties>
</file>